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9-26\"/>
    </mc:Choice>
  </mc:AlternateContent>
  <xr:revisionPtr revIDLastSave="0" documentId="13_ncr:1_{76801CD1-FAC1-4822-888E-65EDF8B3B9DC}" xr6:coauthVersionLast="36" xr6:coauthVersionMax="36" xr10:uidLastSave="{00000000-0000-0000-0000-000000000000}"/>
  <bookViews>
    <workbookView xWindow="-30" yWindow="360" windowWidth="10365" windowHeight="10740" tabRatio="827" xr2:uid="{00000000-000D-0000-FFFF-FFFF00000000}"/>
  </bookViews>
  <sheets>
    <sheet name="Свод 2026 ТПОМС РБ " sheetId="31" r:id="rId1"/>
    <sheet name="Свод 2026 БП " sheetId="17" r:id="rId2"/>
    <sheet name="СМП (9-26)" sheetId="36" r:id="rId3"/>
    <sheet name="ДС(9-26)" sheetId="34" r:id="rId4"/>
    <sheet name="КС" sheetId="22" r:id="rId5"/>
    <sheet name=" Профилактика 9-26" sheetId="39" r:id="rId6"/>
    <sheet name="Диспан.набл.(КП)9-26 " sheetId="35" r:id="rId7"/>
    <sheet name="Дистанционное набл.(КП)" sheetId="47" r:id="rId8"/>
    <sheet name="Центры здоровья 9-26" sheetId="38" r:id="rId9"/>
    <sheet name="АПУ неотл.пом.(9-26)" sheetId="23" r:id="rId10"/>
    <sheet name="АПУ обращения  (9-26)" sheetId="50" r:id="rId11"/>
    <sheet name="Мед.реаб.(АПУ,ДС,КС)(9-26) " sheetId="29" r:id="rId12"/>
    <sheet name="ОДИ ПГГ(9-26)" sheetId="25" r:id="rId13"/>
    <sheet name="Школа(9-26)" sheetId="46" r:id="rId14"/>
    <sheet name="ФАП(9-26)" sheetId="27" r:id="rId15"/>
    <sheet name="Гемодиализ по видам МП(9-26)" sheetId="28" r:id="rId16"/>
    <sheet name="Гемодиализ по услугам (пр.9-26)" sheetId="49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xlnm.Print_Area_2" localSheetId="5">#REF!</definedName>
    <definedName name="__xlnm.Print_Area_2" localSheetId="9">#REF!</definedName>
    <definedName name="__xlnm.Print_Area_2" localSheetId="10">#REF!</definedName>
    <definedName name="__xlnm.Print_Area_2" localSheetId="15">#REF!</definedName>
    <definedName name="__xlnm.Print_Area_2" localSheetId="6">#REF!</definedName>
    <definedName name="__xlnm.Print_Area_2" localSheetId="7">#REF!</definedName>
    <definedName name="__xlnm.Print_Area_2" localSheetId="3">#REF!</definedName>
    <definedName name="__xlnm.Print_Area_2" localSheetId="4">#REF!</definedName>
    <definedName name="__xlnm.Print_Area_2" localSheetId="11">#REF!</definedName>
    <definedName name="__xlnm.Print_Area_2" localSheetId="12">#REF!</definedName>
    <definedName name="__xlnm.Print_Area_2" localSheetId="0">#REF!</definedName>
    <definedName name="__xlnm.Print_Area_2" localSheetId="2">#REF!</definedName>
    <definedName name="__xlnm.Print_Area_2" localSheetId="14">#REF!</definedName>
    <definedName name="__xlnm.Print_Area_2" localSheetId="8">#REF!</definedName>
    <definedName name="__xlnm.Print_Area_2" localSheetId="13">#REF!</definedName>
    <definedName name="_xlnm._FilterDatabase" localSheetId="5" hidden="1">' Профилактика 9-26'!#REF!</definedName>
    <definedName name="_xlnm._FilterDatabase" localSheetId="9" hidden="1">'АПУ неотл.пом.(9-26)'!$A$11:$C$146</definedName>
    <definedName name="_xlnm._FilterDatabase" localSheetId="10" hidden="1">'АПУ обращения  (9-26)'!$A$11:$C$146</definedName>
    <definedName name="_xlnm._FilterDatabase" localSheetId="15" hidden="1">'Гемодиализ по видам МП(9-26)'!$A$11:$G$148</definedName>
    <definedName name="_xlnm._FilterDatabase" localSheetId="6" hidden="1">'Диспан.набл.(КП)9-26 '!$A$11:$S$11</definedName>
    <definedName name="_xlnm._FilterDatabase" localSheetId="7" hidden="1">'Дистанционное набл.(КП)'!$A$12:$F$12</definedName>
    <definedName name="_xlnm._FilterDatabase" localSheetId="3" hidden="1">'ДС(9-26)'!$A$11:$BD$11</definedName>
    <definedName name="_xlnm._FilterDatabase" localSheetId="4" hidden="1">КС!$A$11:$CA$11</definedName>
    <definedName name="_xlnm._FilterDatabase" localSheetId="11" hidden="1">'Мед.реаб.(АПУ,ДС,КС)(9-26) '!$A$8:$G$8</definedName>
    <definedName name="_xlnm._FilterDatabase" localSheetId="12" hidden="1">'ОДИ ПГГ(9-26)'!$A$8:$O$8</definedName>
    <definedName name="_xlnm._FilterDatabase" localSheetId="1" hidden="1">'Свод 2026 БП '!$A$11:$C$146</definedName>
    <definedName name="_xlnm._FilterDatabase" localSheetId="0" hidden="1">'Свод 2026 ТПОМС РБ '!$A$15:$AG$150</definedName>
    <definedName name="_xlnm._FilterDatabase" localSheetId="2" hidden="1">'СМП (9-26)'!$A$11:$C$146</definedName>
    <definedName name="_xlnm._FilterDatabase" localSheetId="14" hidden="1">'ФАП(9-26)'!$A$11:$W$149</definedName>
    <definedName name="_xlnm._FilterDatabase" localSheetId="8" hidden="1">'Центры здоровья 9-26'!$A$11:$C$146</definedName>
    <definedName name="_xlnm._FilterDatabase" localSheetId="13" hidden="1">'Школа(9-26)'!$A$7:$E$7</definedName>
    <definedName name="Kbcn" localSheetId="5">#REF!</definedName>
    <definedName name="Kbcn" localSheetId="9">#REF!</definedName>
    <definedName name="Kbcn" localSheetId="10">#REF!</definedName>
    <definedName name="Kbcn" localSheetId="15">#REF!</definedName>
    <definedName name="Kbcn" localSheetId="6">#REF!</definedName>
    <definedName name="Kbcn" localSheetId="7">#REF!</definedName>
    <definedName name="Kbcn" localSheetId="3">#REF!</definedName>
    <definedName name="Kbcn" localSheetId="4">#REF!</definedName>
    <definedName name="Kbcn" localSheetId="11">#REF!</definedName>
    <definedName name="Kbcn" localSheetId="12">#REF!</definedName>
    <definedName name="Kbcn" localSheetId="0">#REF!</definedName>
    <definedName name="Kbcn" localSheetId="2">#REF!</definedName>
    <definedName name="Kbcn" localSheetId="14">#REF!</definedName>
    <definedName name="Kbcn" localSheetId="8">#REF!</definedName>
    <definedName name="Kbcn" localSheetId="13">#REF!</definedName>
    <definedName name="Neot_17" localSheetId="5">#REF!</definedName>
    <definedName name="Neot_17" localSheetId="9">#REF!</definedName>
    <definedName name="Neot_17" localSheetId="10">#REF!</definedName>
    <definedName name="Neot_17" localSheetId="15">#REF!</definedName>
    <definedName name="Neot_17" localSheetId="6">#REF!</definedName>
    <definedName name="Neot_17" localSheetId="7">#REF!</definedName>
    <definedName name="Neot_17" localSheetId="3">#REF!</definedName>
    <definedName name="Neot_17" localSheetId="4">#REF!</definedName>
    <definedName name="Neot_17" localSheetId="11">#REF!</definedName>
    <definedName name="Neot_17" localSheetId="12">#REF!</definedName>
    <definedName name="Neot_17" localSheetId="0">#REF!</definedName>
    <definedName name="Neot_17" localSheetId="2">#REF!</definedName>
    <definedName name="Neot_17" localSheetId="14">#REF!</definedName>
    <definedName name="Neot_17" localSheetId="8">#REF!</definedName>
    <definedName name="Neot_17" localSheetId="13">#REF!</definedName>
    <definedName name="Pr" localSheetId="5">#REF!</definedName>
    <definedName name="Pr" localSheetId="2">#REF!</definedName>
    <definedName name="Pr" localSheetId="8">#REF!</definedName>
    <definedName name="res2_range" localSheetId="5">#REF!</definedName>
    <definedName name="res2_range" localSheetId="9">#REF!</definedName>
    <definedName name="res2_range" localSheetId="10">#REF!</definedName>
    <definedName name="res2_range" localSheetId="15">#REF!</definedName>
    <definedName name="res2_range" localSheetId="6">#REF!</definedName>
    <definedName name="res2_range" localSheetId="7">#REF!</definedName>
    <definedName name="res2_range" localSheetId="3">#REF!</definedName>
    <definedName name="res2_range" localSheetId="4">#REF!</definedName>
    <definedName name="res2_range" localSheetId="11">#REF!</definedName>
    <definedName name="res2_range" localSheetId="12">#REF!</definedName>
    <definedName name="res2_range" localSheetId="0">#REF!</definedName>
    <definedName name="res2_range" localSheetId="2">#REF!</definedName>
    <definedName name="res2_range" localSheetId="14">#REF!</definedName>
    <definedName name="res2_range" localSheetId="8">#REF!</definedName>
    <definedName name="res2_range" localSheetId="13">#REF!</definedName>
    <definedName name="Tg_CZ" localSheetId="5">#REF!</definedName>
    <definedName name="Tg_CZ" localSheetId="9">#REF!</definedName>
    <definedName name="Tg_CZ" localSheetId="10">#REF!</definedName>
    <definedName name="Tg_CZ" localSheetId="15">#REF!</definedName>
    <definedName name="Tg_CZ" localSheetId="6">#REF!</definedName>
    <definedName name="Tg_CZ" localSheetId="7">#REF!</definedName>
    <definedName name="Tg_CZ" localSheetId="3">#REF!</definedName>
    <definedName name="Tg_CZ" localSheetId="4">#REF!</definedName>
    <definedName name="Tg_CZ" localSheetId="11">#REF!</definedName>
    <definedName name="Tg_CZ" localSheetId="12">#REF!</definedName>
    <definedName name="Tg_CZ" localSheetId="0">#REF!</definedName>
    <definedName name="Tg_CZ" localSheetId="2">#REF!</definedName>
    <definedName name="Tg_CZ" localSheetId="14">#REF!</definedName>
    <definedName name="Tg_CZ" localSheetId="8">#REF!</definedName>
    <definedName name="Tg_CZ" localSheetId="13">#REF!</definedName>
    <definedName name="Tg_Disp" localSheetId="5">#REF!</definedName>
    <definedName name="Tg_Disp" localSheetId="9">#REF!</definedName>
    <definedName name="Tg_Disp" localSheetId="10">#REF!</definedName>
    <definedName name="Tg_Disp" localSheetId="15">#REF!</definedName>
    <definedName name="Tg_Disp" localSheetId="6">#REF!</definedName>
    <definedName name="Tg_Disp" localSheetId="7">#REF!</definedName>
    <definedName name="Tg_Disp" localSheetId="3">#REF!</definedName>
    <definedName name="Tg_Disp" localSheetId="4">#REF!</definedName>
    <definedName name="Tg_Disp" localSheetId="11">#REF!</definedName>
    <definedName name="Tg_Disp" localSheetId="12">#REF!</definedName>
    <definedName name="Tg_Disp" localSheetId="0">#REF!</definedName>
    <definedName name="Tg_Disp" localSheetId="2">#REF!</definedName>
    <definedName name="Tg_Disp" localSheetId="14">#REF!</definedName>
    <definedName name="Tg_Disp" localSheetId="8">#REF!</definedName>
    <definedName name="Tg_Disp" localSheetId="13">#REF!</definedName>
    <definedName name="Tg_Fin" localSheetId="5">#REF!</definedName>
    <definedName name="Tg_Fin" localSheetId="2">#REF!</definedName>
    <definedName name="Tg_Fin" localSheetId="8">#REF!</definedName>
    <definedName name="Tg_Geri" localSheetId="5">#REF!</definedName>
    <definedName name="Tg_Geri" localSheetId="9">#REF!</definedName>
    <definedName name="Tg_Geri" localSheetId="10">#REF!</definedName>
    <definedName name="Tg_Geri" localSheetId="15">#REF!</definedName>
    <definedName name="Tg_Geri" localSheetId="6">#REF!</definedName>
    <definedName name="Tg_Geri" localSheetId="7">#REF!</definedName>
    <definedName name="Tg_Geri" localSheetId="3">#REF!</definedName>
    <definedName name="Tg_Geri" localSheetId="4">#REF!</definedName>
    <definedName name="Tg_Geri" localSheetId="11">#REF!</definedName>
    <definedName name="Tg_Geri" localSheetId="12">#REF!</definedName>
    <definedName name="Tg_Geri" localSheetId="0">#REF!</definedName>
    <definedName name="Tg_Geri" localSheetId="2">#REF!</definedName>
    <definedName name="Tg_Geri" localSheetId="14">#REF!</definedName>
    <definedName name="Tg_Geri" localSheetId="8">#REF!</definedName>
    <definedName name="Tg_Geri" localSheetId="13">#REF!</definedName>
    <definedName name="Tg_Kons" localSheetId="5">#REF!</definedName>
    <definedName name="Tg_Kons" localSheetId="9">#REF!</definedName>
    <definedName name="Tg_Kons" localSheetId="10">#REF!</definedName>
    <definedName name="Tg_Kons" localSheetId="15">#REF!</definedName>
    <definedName name="Tg_Kons" localSheetId="6">#REF!</definedName>
    <definedName name="Tg_Kons" localSheetId="7">#REF!</definedName>
    <definedName name="Tg_Kons" localSheetId="3">#REF!</definedName>
    <definedName name="Tg_Kons" localSheetId="4">#REF!</definedName>
    <definedName name="Tg_Kons" localSheetId="11">#REF!</definedName>
    <definedName name="Tg_Kons" localSheetId="12">#REF!</definedName>
    <definedName name="Tg_Kons" localSheetId="0">#REF!</definedName>
    <definedName name="Tg_Kons" localSheetId="2">#REF!</definedName>
    <definedName name="Tg_Kons" localSheetId="14">#REF!</definedName>
    <definedName name="Tg_Kons" localSheetId="8">#REF!</definedName>
    <definedName name="Tg_Kons" localSheetId="13">#REF!</definedName>
    <definedName name="Tg_Med" localSheetId="5">#REF!</definedName>
    <definedName name="Tg_Med" localSheetId="9">#REF!</definedName>
    <definedName name="Tg_Med" localSheetId="10">#REF!</definedName>
    <definedName name="Tg_Med" localSheetId="15">#REF!</definedName>
    <definedName name="Tg_Med" localSheetId="6">#REF!</definedName>
    <definedName name="Tg_Med" localSheetId="7">#REF!</definedName>
    <definedName name="Tg_Med" localSheetId="3">#REF!</definedName>
    <definedName name="Tg_Med" localSheetId="4">#REF!</definedName>
    <definedName name="Tg_Med" localSheetId="11">#REF!</definedName>
    <definedName name="Tg_Med" localSheetId="12">#REF!</definedName>
    <definedName name="Tg_Med" localSheetId="0">#REF!</definedName>
    <definedName name="Tg_Med" localSheetId="2">#REF!</definedName>
    <definedName name="Tg_Med" localSheetId="14">#REF!</definedName>
    <definedName name="Tg_Med" localSheetId="8">#REF!</definedName>
    <definedName name="Tg_Med" localSheetId="13">#REF!</definedName>
    <definedName name="Tg_Neot" localSheetId="5">#REF!</definedName>
    <definedName name="Tg_Neot" localSheetId="9">#REF!</definedName>
    <definedName name="Tg_Neot" localSheetId="10">#REF!</definedName>
    <definedName name="Tg_Neot" localSheetId="15">#REF!</definedName>
    <definedName name="Tg_Neot" localSheetId="6">#REF!</definedName>
    <definedName name="Tg_Neot" localSheetId="7">#REF!</definedName>
    <definedName name="Tg_Neot" localSheetId="3">#REF!</definedName>
    <definedName name="Tg_Neot" localSheetId="4">#REF!</definedName>
    <definedName name="Tg_Neot" localSheetId="11">#REF!</definedName>
    <definedName name="Tg_Neot" localSheetId="12">#REF!</definedName>
    <definedName name="Tg_Neot" localSheetId="0">#REF!</definedName>
    <definedName name="Tg_Neot" localSheetId="2">#REF!</definedName>
    <definedName name="Tg_Neot" localSheetId="14">#REF!</definedName>
    <definedName name="Tg_Neot" localSheetId="8">#REF!</definedName>
    <definedName name="Tg_Neot" localSheetId="13">#REF!</definedName>
    <definedName name="Tg_Nepr" localSheetId="5">#REF!</definedName>
    <definedName name="Tg_Nepr" localSheetId="9">#REF!</definedName>
    <definedName name="Tg_Nepr" localSheetId="10">#REF!</definedName>
    <definedName name="Tg_Nepr" localSheetId="15">#REF!</definedName>
    <definedName name="Tg_Nepr" localSheetId="6">#REF!</definedName>
    <definedName name="Tg_Nepr" localSheetId="7">#REF!</definedName>
    <definedName name="Tg_Nepr" localSheetId="3">#REF!</definedName>
    <definedName name="Tg_Nepr" localSheetId="4">#REF!</definedName>
    <definedName name="Tg_Nepr" localSheetId="11">#REF!</definedName>
    <definedName name="Tg_Nepr" localSheetId="12">#REF!</definedName>
    <definedName name="Tg_Nepr" localSheetId="0">#REF!</definedName>
    <definedName name="Tg_Nepr" localSheetId="2">#REF!</definedName>
    <definedName name="Tg_Nepr" localSheetId="14">#REF!</definedName>
    <definedName name="Tg_Nepr" localSheetId="8">#REF!</definedName>
    <definedName name="Tg_Nepr" localSheetId="13">#REF!</definedName>
    <definedName name="Tg_Obr" localSheetId="5">#REF!</definedName>
    <definedName name="Tg_Obr" localSheetId="9">#REF!</definedName>
    <definedName name="Tg_Obr" localSheetId="10">#REF!</definedName>
    <definedName name="Tg_Obr" localSheetId="15">#REF!</definedName>
    <definedName name="Tg_Obr" localSheetId="6">#REF!</definedName>
    <definedName name="Tg_Obr" localSheetId="7">#REF!</definedName>
    <definedName name="Tg_Obr" localSheetId="3">#REF!</definedName>
    <definedName name="Tg_Obr" localSheetId="4">#REF!</definedName>
    <definedName name="Tg_Obr" localSheetId="11">#REF!</definedName>
    <definedName name="Tg_Obr" localSheetId="12">#REF!</definedName>
    <definedName name="Tg_Obr" localSheetId="0">#REF!</definedName>
    <definedName name="Tg_Obr" localSheetId="2">#REF!</definedName>
    <definedName name="Tg_Obr" localSheetId="14">#REF!</definedName>
    <definedName name="Tg_Obr" localSheetId="8">#REF!</definedName>
    <definedName name="Tg_Obr" localSheetId="13">#REF!</definedName>
    <definedName name="Tg_Reestr" localSheetId="5">#REF!</definedName>
    <definedName name="Tg_Reestr" localSheetId="9">#REF!</definedName>
    <definedName name="Tg_Reestr" localSheetId="10">#REF!</definedName>
    <definedName name="Tg_Reestr" localSheetId="15">#REF!</definedName>
    <definedName name="Tg_Reestr" localSheetId="6">#REF!</definedName>
    <definedName name="Tg_Reestr" localSheetId="7">#REF!</definedName>
    <definedName name="Tg_Reestr" localSheetId="3">#REF!</definedName>
    <definedName name="Tg_Reestr" localSheetId="4">#REF!</definedName>
    <definedName name="Tg_Reestr" localSheetId="11">#REF!</definedName>
    <definedName name="Tg_Reestr" localSheetId="12">#REF!</definedName>
    <definedName name="Tg_Reestr" localSheetId="0">#REF!</definedName>
    <definedName name="Tg_Reestr" localSheetId="2">#REF!</definedName>
    <definedName name="Tg_Reestr" localSheetId="14">#REF!</definedName>
    <definedName name="Tg_Reestr" localSheetId="8">#REF!</definedName>
    <definedName name="Tg_Reestr" localSheetId="13">#REF!</definedName>
    <definedName name="TgDs" localSheetId="5">#REF!</definedName>
    <definedName name="TgDs" localSheetId="2">#REF!</definedName>
    <definedName name="TgDs" localSheetId="8">#REF!</definedName>
    <definedName name="TgSMP" localSheetId="5">#REF!</definedName>
    <definedName name="TgSMP" localSheetId="9">#REF!</definedName>
    <definedName name="TgSMP" localSheetId="10">#REF!</definedName>
    <definedName name="TgSMP" localSheetId="15">#REF!</definedName>
    <definedName name="TgSMP" localSheetId="6">#REF!</definedName>
    <definedName name="TgSMP" localSheetId="7">#REF!</definedName>
    <definedName name="TgSMP" localSheetId="3">#REF!</definedName>
    <definedName name="TgSMP" localSheetId="4">#REF!</definedName>
    <definedName name="TgSMP" localSheetId="11">#REF!</definedName>
    <definedName name="TgSMP" localSheetId="12">#REF!</definedName>
    <definedName name="TgSMP" localSheetId="0">#REF!</definedName>
    <definedName name="TgSMP" localSheetId="2">#REF!</definedName>
    <definedName name="TgSMP" localSheetId="14">#REF!</definedName>
    <definedName name="TgSMP" localSheetId="8">#REF!</definedName>
    <definedName name="TgSMP" localSheetId="13">#REF!</definedName>
    <definedName name="XLRPARAMS_ISP_FIO" hidden="1">[1]XLR_NoRangeSheet!$B$6</definedName>
    <definedName name="XLRPARAMS_MP_NAME" hidden="1">[1]XLR_NoRangeSheet!$D$6</definedName>
    <definedName name="XLRPARAMS_STR_PERIOD" hidden="1">[1]XLR_NoRangeSheet!$C$6</definedName>
    <definedName name="апп" localSheetId="5">#REF!</definedName>
    <definedName name="апп" localSheetId="2">#REF!</definedName>
    <definedName name="апп" localSheetId="8">#REF!</definedName>
    <definedName name="_xlnm.Database" localSheetId="5">#REF!</definedName>
    <definedName name="_xlnm.Database" localSheetId="9">#REF!</definedName>
    <definedName name="_xlnm.Database" localSheetId="10">#REF!</definedName>
    <definedName name="_xlnm.Database" localSheetId="15">#REF!</definedName>
    <definedName name="_xlnm.Database" localSheetId="6">#REF!</definedName>
    <definedName name="_xlnm.Database" localSheetId="7">#REF!</definedName>
    <definedName name="_xlnm.Database" localSheetId="3">#REF!</definedName>
    <definedName name="_xlnm.Database" localSheetId="4">#REF!</definedName>
    <definedName name="_xlnm.Database" localSheetId="11">#REF!</definedName>
    <definedName name="_xlnm.Database" localSheetId="12">#REF!</definedName>
    <definedName name="_xlnm.Database" localSheetId="0">#REF!</definedName>
    <definedName name="_xlnm.Database" localSheetId="2">#REF!</definedName>
    <definedName name="_xlnm.Database" localSheetId="14">#REF!</definedName>
    <definedName name="_xlnm.Database" localSheetId="8">#REF!</definedName>
    <definedName name="_xlnm.Database" localSheetId="13">#REF!</definedName>
    <definedName name="_xlnm.Database">#REF!</definedName>
    <definedName name="Д">[2]Данные!$B$1:$EF$178</definedName>
    <definedName name="ж0">'[3]0-2'!$E:$F</definedName>
    <definedName name="ж1">'[3]0-2'!$I:$J</definedName>
    <definedName name="ж10">'[4]2+'!$AK:$AL</definedName>
    <definedName name="ж100">'[4]2+'!$OG:$OH</definedName>
    <definedName name="ж101">'[4]2+'!$OK:$OL</definedName>
    <definedName name="ж102">'[4]2+'!$OO:$OP</definedName>
    <definedName name="ж103">'[4]2+'!$OS:$OT</definedName>
    <definedName name="ж104">'[4]2+'!$OW:$OX</definedName>
    <definedName name="ж105">'[4]2+'!$PA:$PB</definedName>
    <definedName name="ж106">'[4]2+'!$PE:$PF</definedName>
    <definedName name="ж107">'[4]2+'!$PI:$PJ</definedName>
    <definedName name="ж108">'[4]2+'!$PM:$PN</definedName>
    <definedName name="ж109">'[4]2+'!$PQ:$PR</definedName>
    <definedName name="ж11">'[4]2+'!$AO:$AP</definedName>
    <definedName name="ж110">'[4]2+'!$PU:$PV</definedName>
    <definedName name="ж111">'[4]2+'!$PY:$PZ</definedName>
    <definedName name="ж112">'[4]2+'!$QC:$QD</definedName>
    <definedName name="ж12">'[4]2+'!$AS:$AT</definedName>
    <definedName name="ж13">'[4]2+'!$AW:$AX</definedName>
    <definedName name="ж14">'[4]2+'!$BA:$BB</definedName>
    <definedName name="ж15">'[4]2+'!$BE:$BF</definedName>
    <definedName name="ж16">'[4]2+'!$BI:$BJ</definedName>
    <definedName name="ж17">'[4]2+'!$BM:$BN</definedName>
    <definedName name="ж18">'[4]2+'!$BQ:$BR</definedName>
    <definedName name="ж19">'[4]2+'!$BU:$BV</definedName>
    <definedName name="ж2">'[4]2+'!$E:$F</definedName>
    <definedName name="ж20">'[4]2+'!$BY:$BZ</definedName>
    <definedName name="ж21">'[4]2+'!$CC:$CD</definedName>
    <definedName name="ж22">'[4]2+'!$CG:$CH</definedName>
    <definedName name="ж23">'[4]2+'!$CK:$CL</definedName>
    <definedName name="ж24">'[4]2+'!$CO:$CP</definedName>
    <definedName name="ж25">'[4]2+'!$CS:$CT</definedName>
    <definedName name="ж26">'[4]2+'!$CW:$CX</definedName>
    <definedName name="ж27">'[4]2+'!$DA:$DB</definedName>
    <definedName name="ж28">'[4]2+'!$DE:$DF</definedName>
    <definedName name="ж29">'[4]2+'!$DI:$DJ</definedName>
    <definedName name="ж3">'[4]2+'!$I:$J</definedName>
    <definedName name="ж30">'[4]2+'!$DM:$DN</definedName>
    <definedName name="ж31">'[4]2+'!$DQ:$DR</definedName>
    <definedName name="ж32">'[4]2+'!$DU:$DV</definedName>
    <definedName name="ж33">'[4]2+'!$DY:$DZ</definedName>
    <definedName name="ж34">'[4]2+'!$EC:$ED</definedName>
    <definedName name="ж35">'[4]2+'!$EG:$EH</definedName>
    <definedName name="ж36">'[4]2+'!$EK:$EL</definedName>
    <definedName name="ж37">'[4]2+'!$EO:$EP</definedName>
    <definedName name="ж38">'[4]2+'!$ES:$ET</definedName>
    <definedName name="ж39">'[4]2+'!$EW:$EX</definedName>
    <definedName name="ж4">'[4]2+'!$M:$N</definedName>
    <definedName name="ж40">'[4]2+'!$FA:$FB</definedName>
    <definedName name="ж41">'[4]2+'!$FE:$FF</definedName>
    <definedName name="ж42">'[4]2+'!$FI:$FJ</definedName>
    <definedName name="ж43">'[4]2+'!$FM:$FN</definedName>
    <definedName name="ж44">'[4]2+'!$FQ:$FR</definedName>
    <definedName name="ж45">'[4]2+'!$FU:$FV</definedName>
    <definedName name="ж46">'[4]2+'!$FY:$FZ</definedName>
    <definedName name="ж47">'[4]2+'!$GC:$GD</definedName>
    <definedName name="ж48">'[4]2+'!$GG:$GH</definedName>
    <definedName name="ж49">'[4]2+'!$GK:$GL</definedName>
    <definedName name="ж5">'[4]2+'!$Q:$R</definedName>
    <definedName name="ж50">'[4]2+'!$GO:$GP</definedName>
    <definedName name="ж51">'[4]2+'!$GS:$GT</definedName>
    <definedName name="ж52">'[4]2+'!$GW:$GX</definedName>
    <definedName name="ж53">'[4]2+'!$HA:$HB</definedName>
    <definedName name="ж54">'[4]2+'!$HE:$HF</definedName>
    <definedName name="ж55">'[4]2+'!$HI:$HJ</definedName>
    <definedName name="ж56">'[4]2+'!$HM:$HN</definedName>
    <definedName name="ж57">'[4]2+'!$HQ:$HR</definedName>
    <definedName name="ж58">'[4]2+'!$HU:$HV</definedName>
    <definedName name="ж59">'[4]2+'!$HY:$HZ</definedName>
    <definedName name="ж6">'[4]2+'!$U:$V</definedName>
    <definedName name="ж60">'[4]2+'!$IC:$ID</definedName>
    <definedName name="ж61">'[4]2+'!$IG:$IH</definedName>
    <definedName name="ж62">'[4]2+'!$IK:$IL</definedName>
    <definedName name="ж63">'[4]2+'!$IO:$IP</definedName>
    <definedName name="ж64">'[4]2+'!$IS:$IT</definedName>
    <definedName name="ж65">'[4]2+'!$IW:$IX</definedName>
    <definedName name="ж66">'[4]2+'!$JA:$JB</definedName>
    <definedName name="ж67">'[4]2+'!$JE:$JF</definedName>
    <definedName name="ж68">'[4]2+'!$JI:$JJ</definedName>
    <definedName name="ж69">'[4]2+'!$JM:$JN</definedName>
    <definedName name="ж7">'[4]2+'!$Y:$Z</definedName>
    <definedName name="ж70">'[4]2+'!$JQ:$JR</definedName>
    <definedName name="ж71">'[4]2+'!$JU:$JV</definedName>
    <definedName name="ж72">'[4]2+'!$JY:$JZ</definedName>
    <definedName name="ж73">'[4]2+'!$KC:$KD</definedName>
    <definedName name="ж74">'[4]2+'!$KG:$KH</definedName>
    <definedName name="ж75">'[4]2+'!$KK:$KL</definedName>
    <definedName name="ж76">'[4]2+'!$KO:$KP</definedName>
    <definedName name="ж77">'[4]2+'!$KS:$KT</definedName>
    <definedName name="ж78">'[4]2+'!$KW:$KX</definedName>
    <definedName name="ж79">'[4]2+'!$LA:$LB</definedName>
    <definedName name="ж8">'[4]2+'!$AC:$AD</definedName>
    <definedName name="ж80">'[4]2+'!$LE:$LF</definedName>
    <definedName name="ж81">'[4]2+'!$LI:$LJ</definedName>
    <definedName name="ж82">'[4]2+'!$LM:$LN</definedName>
    <definedName name="ж83">'[4]2+'!$LQ:$LR</definedName>
    <definedName name="ж84">'[4]2+'!$LU:$LV</definedName>
    <definedName name="ж85">'[4]2+'!$LY:$LZ</definedName>
    <definedName name="ж86">'[4]2+'!$MC:$MD</definedName>
    <definedName name="ж87">'[4]2+'!$MG:$MH</definedName>
    <definedName name="ж88">'[4]2+'!$MK:$ML</definedName>
    <definedName name="ж89">'[4]2+'!$MO:$MP</definedName>
    <definedName name="ж9">'[4]2+'!$AG:$AH</definedName>
    <definedName name="ж90">'[4]2+'!$MS:$MT</definedName>
    <definedName name="ж91">'[4]2+'!$MW:$MX</definedName>
    <definedName name="ж92">'[4]2+'!$NA:$NB</definedName>
    <definedName name="ж93">'[4]2+'!$NE:$NF</definedName>
    <definedName name="ж94">'[4]2+'!$NI:$NJ</definedName>
    <definedName name="ж95">'[4]2+'!$NM:$NN</definedName>
    <definedName name="ж96">'[4]2+'!$NQ:$NR</definedName>
    <definedName name="ж97">'[4]2+'!$NU:$NV</definedName>
    <definedName name="ж98">'[4]2+'!$NY:$NZ</definedName>
    <definedName name="ж99">'[4]2+'!$OC:$OD</definedName>
    <definedName name="Жен.конс." localSheetId="5">#REF!</definedName>
    <definedName name="Жен.конс." localSheetId="2">#REF!</definedName>
    <definedName name="Жен.конс." localSheetId="8">#REF!</definedName>
    <definedName name="жж0">'[4]0-2'!$D:$E</definedName>
    <definedName name="жж1">'[4]0-2'!$H:$I</definedName>
    <definedName name="жж10">'[4]0-2'!$AR:$AS</definedName>
    <definedName name="жж11">'[4]0-2'!$AV:$AW</definedName>
    <definedName name="жж12">'[4]0-2'!$AZ:$BA</definedName>
    <definedName name="жж13">'[4]0-2'!$BD:$BE</definedName>
    <definedName name="жж14">'[4]0-2'!$BH:$BI</definedName>
    <definedName name="жж15">'[4]0-2'!$BL:$BM</definedName>
    <definedName name="жж16">'[4]0-2'!$BP:$BQ</definedName>
    <definedName name="жж17">'[4]0-2'!$BT:$BU</definedName>
    <definedName name="жж18">'[4]0-2'!$BX:$BY</definedName>
    <definedName name="жж19">'[4]0-2'!$CB:$CC</definedName>
    <definedName name="жж2">'[4]0-2'!$L:$M</definedName>
    <definedName name="жж20">'[4]0-2'!$CF:$CG</definedName>
    <definedName name="жж21">'[4]0-2'!$CJ:$CK</definedName>
    <definedName name="жж22">'[4]0-2'!$CN:$CO</definedName>
    <definedName name="жж23">'[4]0-2'!$CR:$CS</definedName>
    <definedName name="жж3">'[4]0-2'!$P:$Q</definedName>
    <definedName name="жж4">'[4]0-2'!$T:$U</definedName>
    <definedName name="жж5">'[4]0-2'!$X:$Y</definedName>
    <definedName name="жж6">'[4]0-2'!$AB:$AC</definedName>
    <definedName name="жж7">'[4]0-2'!$AF:$AG</definedName>
    <definedName name="жж8">'[4]0-2'!$AJ:$AK</definedName>
    <definedName name="жж9">'[4]0-2'!$AN:$AO</definedName>
    <definedName name="_xlnm.Print_Titles" localSheetId="5">' Профилактика 9-26'!$3:$8</definedName>
    <definedName name="_xlnm.Print_Titles" localSheetId="9">'АПУ неотл.пом.(9-26)'!$4:$7</definedName>
    <definedName name="_xlnm.Print_Titles" localSheetId="10">'АПУ обращения  (9-26)'!$4:$7</definedName>
    <definedName name="_xlnm.Print_Titles" localSheetId="15">'Гемодиализ по видам МП(9-26)'!$7:$7</definedName>
    <definedName name="_xlnm.Print_Titles" localSheetId="6">'Диспан.набл.(КП)9-26 '!#REF!</definedName>
    <definedName name="_xlnm.Print_Titles" localSheetId="7">'Дистанционное набл.(КП)'!#REF!</definedName>
    <definedName name="_xlnm.Print_Titles" localSheetId="3">'ДС(9-26)'!$6:$7</definedName>
    <definedName name="_xlnm.Print_Titles" localSheetId="4">КС!$4:$7</definedName>
    <definedName name="_xlnm.Print_Titles" localSheetId="11">'Мед.реаб.(АПУ,ДС,КС)(9-26) '!$4:$7</definedName>
    <definedName name="_xlnm.Print_Titles" localSheetId="12">'ОДИ ПГГ(9-26)'!$4:$7</definedName>
    <definedName name="_xlnm.Print_Titles" localSheetId="1">'Свод 2026 БП '!$4:$7</definedName>
    <definedName name="_xlnm.Print_Titles" localSheetId="0">'Свод 2026 ТПОМС РБ '!$8:$11</definedName>
    <definedName name="_xlnm.Print_Titles" localSheetId="2">'СМП (9-26)'!$4:$7</definedName>
    <definedName name="_xlnm.Print_Titles" localSheetId="14">'ФАП(9-26)'!$4:$7</definedName>
    <definedName name="_xlnm.Print_Titles" localSheetId="8">'Центры здоровья 9-26'!$4:$7</definedName>
    <definedName name="_xlnm.Print_Titles" localSheetId="13">'Школа(9-26)'!$4:$6</definedName>
    <definedName name="ЗД">[2]Данные!$BY$3:$DB$3</definedName>
    <definedName name="иные" localSheetId="5">#REF!</definedName>
    <definedName name="иные" localSheetId="2">#REF!</definedName>
    <definedName name="иные" localSheetId="8">#REF!</definedName>
    <definedName name="м0">'[3]0-2'!$B:$C</definedName>
    <definedName name="м1">'[3]0-2'!$G:$H</definedName>
    <definedName name="м10">'[4]2+'!$AI:$AJ</definedName>
    <definedName name="м100">'[4]2+'!$OE:$OF</definedName>
    <definedName name="м101">'[4]2+'!$OI:$OJ</definedName>
    <definedName name="м102">'[4]2+'!$OM:$ON</definedName>
    <definedName name="м103">'[4]2+'!$OQ:$OR</definedName>
    <definedName name="м104">'[4]2+'!$OU:$OV</definedName>
    <definedName name="м105">'[4]2+'!$OY:$OZ</definedName>
    <definedName name="м106">'[4]2+'!$PC:$PD</definedName>
    <definedName name="м107">'[4]2+'!$PG:$PH</definedName>
    <definedName name="м108">'[4]2+'!$PK:$PL</definedName>
    <definedName name="м109">'[4]2+'!$PO:$PP</definedName>
    <definedName name="м11">'[4]2+'!$AM:$AN</definedName>
    <definedName name="м110">'[4]2+'!$PS:$PT</definedName>
    <definedName name="м111">'[4]2+'!$PW:$PX</definedName>
    <definedName name="м112">'[4]2+'!$QA:$QB</definedName>
    <definedName name="м12">'[4]2+'!$AQ:$AR</definedName>
    <definedName name="м13">'[4]2+'!$AU:$AV</definedName>
    <definedName name="м14">'[4]2+'!$AY:$AZ</definedName>
    <definedName name="м15">'[4]2+'!$BC:$BD</definedName>
    <definedName name="м16">'[4]2+'!$BG:$BH</definedName>
    <definedName name="м17">'[4]2+'!$BK:$BL</definedName>
    <definedName name="м18">'[4]2+'!$BO:$BP</definedName>
    <definedName name="м19">'[4]2+'!$BS:$BT</definedName>
    <definedName name="м2">'[4]2+'!$C:$D</definedName>
    <definedName name="м20">'[4]2+'!$BW:$BX</definedName>
    <definedName name="м21">'[4]2+'!$CA:$CB</definedName>
    <definedName name="м22">'[4]2+'!$CE:$CF</definedName>
    <definedName name="м23">'[4]2+'!$CI:$CJ</definedName>
    <definedName name="м24">'[4]2+'!$CM:$CN</definedName>
    <definedName name="м25">'[4]2+'!$CQ:$CR</definedName>
    <definedName name="м26">'[4]2+'!$CU:$CV</definedName>
    <definedName name="м27">'[4]2+'!$CY:$CZ</definedName>
    <definedName name="м28">'[4]2+'!$DC:$DD</definedName>
    <definedName name="м29">'[4]2+'!$DG:$DH</definedName>
    <definedName name="м3">'[4]2+'!$G:$H</definedName>
    <definedName name="м30">'[4]2+'!$DK:$DL</definedName>
    <definedName name="м31">'[4]2+'!$DO:$DP</definedName>
    <definedName name="м32">'[4]2+'!$DS:$DT</definedName>
    <definedName name="м33">'[4]2+'!$DW:$DX</definedName>
    <definedName name="м34">'[4]2+'!$EA:$EB</definedName>
    <definedName name="м35">'[4]2+'!$EE:$EF</definedName>
    <definedName name="м36">'[4]2+'!$EI:$EJ</definedName>
    <definedName name="м37">'[4]2+'!$EM:$EN</definedName>
    <definedName name="м38">'[4]2+'!$EQ:$ER</definedName>
    <definedName name="м39">'[4]2+'!$EU:$EV</definedName>
    <definedName name="м4">'[4]2+'!$K:$L</definedName>
    <definedName name="м40">'[4]2+'!$EY:$EZ</definedName>
    <definedName name="м41">'[4]2+'!$FC:$FD</definedName>
    <definedName name="м42">'[4]2+'!$FG:$FH</definedName>
    <definedName name="м43">'[4]2+'!$FK:$FL</definedName>
    <definedName name="м44">'[4]2+'!$FO:$FP</definedName>
    <definedName name="м45">'[4]2+'!$FS:$FT</definedName>
    <definedName name="м46">'[4]2+'!$FW:$FX</definedName>
    <definedName name="м47">'[4]2+'!$GA:$GB</definedName>
    <definedName name="м48">'[4]2+'!$GE:$GF</definedName>
    <definedName name="м49">'[4]2+'!$GI:$GJ</definedName>
    <definedName name="м5">'[4]2+'!$O:$P</definedName>
    <definedName name="м50">'[4]2+'!$GM:$GN</definedName>
    <definedName name="м51">'[4]2+'!$GQ:$GR</definedName>
    <definedName name="м52">'[4]2+'!$GU:$GV</definedName>
    <definedName name="м53">'[4]2+'!$GY:$GZ</definedName>
    <definedName name="м54">'[4]2+'!$HC:$HD</definedName>
    <definedName name="м55">'[4]2+'!$HG:$HH</definedName>
    <definedName name="м56">'[4]2+'!$HK:$HL</definedName>
    <definedName name="м57">'[4]2+'!$HO:$HP</definedName>
    <definedName name="м58">'[4]2+'!$HS:$HT</definedName>
    <definedName name="м59">'[4]2+'!$HW:$HX</definedName>
    <definedName name="м6">'[4]2+'!$S:$T</definedName>
    <definedName name="м60">'[4]2+'!$IA:$IB</definedName>
    <definedName name="м61">'[4]2+'!$IE:$IF</definedName>
    <definedName name="м62">'[4]2+'!$II:$IJ</definedName>
    <definedName name="м63">'[4]2+'!$IM:$IN</definedName>
    <definedName name="м64">'[4]2+'!$IQ:$IR</definedName>
    <definedName name="м65">'[4]2+'!$IU:$IV</definedName>
    <definedName name="м66">'[4]2+'!$IY:$IZ</definedName>
    <definedName name="м67">'[4]2+'!$JC:$JD</definedName>
    <definedName name="м68">'[4]2+'!$JG:$JH</definedName>
    <definedName name="м69">'[4]2+'!$JK:$JL</definedName>
    <definedName name="м7">'[4]2+'!$W:$X</definedName>
    <definedName name="м70">'[4]2+'!$JO:$JP</definedName>
    <definedName name="м71">'[4]2+'!$JS:$JT</definedName>
    <definedName name="м72">'[4]2+'!$JW:$JX</definedName>
    <definedName name="м73">'[4]2+'!$KA:$KB</definedName>
    <definedName name="м74">'[4]2+'!$KE:$KF</definedName>
    <definedName name="м75">'[4]2+'!$KI:$KJ</definedName>
    <definedName name="м76">'[4]2+'!$KM:$KN</definedName>
    <definedName name="м77">'[4]2+'!$KQ:$KR</definedName>
    <definedName name="м78">'[4]2+'!$KU:$KV</definedName>
    <definedName name="м79">'[4]2+'!$KY:$KZ</definedName>
    <definedName name="м8">'[4]2+'!$AA:$AB</definedName>
    <definedName name="м80">'[4]2+'!$LC:$LD</definedName>
    <definedName name="м81">'[4]2+'!$LG:$LH</definedName>
    <definedName name="м82">'[4]2+'!$LK:$LL</definedName>
    <definedName name="м83">'[4]2+'!$LO:$LP</definedName>
    <definedName name="м84">'[4]2+'!$LS:$LT</definedName>
    <definedName name="м85">'[4]2+'!$LW:$LX</definedName>
    <definedName name="м86">'[4]2+'!$MA:$MB</definedName>
    <definedName name="м87">'[4]2+'!$ME:$MF</definedName>
    <definedName name="м88">'[4]2+'!$MI:$MJ</definedName>
    <definedName name="м89">'[4]2+'!$MM:$MN</definedName>
    <definedName name="м9">'[4]2+'!$AE:$AF</definedName>
    <definedName name="м90">'[4]2+'!$MQ:$MR</definedName>
    <definedName name="м91">'[4]2+'!$MU:$MV</definedName>
    <definedName name="м92">'[4]2+'!$MY:$MZ</definedName>
    <definedName name="м93">'[4]2+'!$NC:$ND</definedName>
    <definedName name="м94">'[4]2+'!$NG:$NH</definedName>
    <definedName name="м95">'[4]2+'!$NK:$NL</definedName>
    <definedName name="м96">'[4]2+'!$NO:$NP</definedName>
    <definedName name="м97">'[4]2+'!$NS:$NT</definedName>
    <definedName name="м98">'[4]2+'!$NW:$NX</definedName>
    <definedName name="м99">'[4]2+'!$OA:$OB</definedName>
    <definedName name="материальные_запасы_основные_средства" localSheetId="5">#REF!</definedName>
    <definedName name="материальные_запасы_основные_средства" localSheetId="2">#REF!</definedName>
    <definedName name="материальные_запасы_основные_средства" localSheetId="8">#REF!</definedName>
    <definedName name="мирир" localSheetId="5">#REF!</definedName>
    <definedName name="мирир" localSheetId="2">#REF!</definedName>
    <definedName name="мирир" localSheetId="8">#REF!</definedName>
    <definedName name="мм0">'[4]0-2'!$B:$C</definedName>
    <definedName name="мм1">'[4]0-2'!$F:$G</definedName>
    <definedName name="мм10">'[4]0-2'!$AP:$AQ</definedName>
    <definedName name="мм11">'[4]0-2'!$AT:$AU</definedName>
    <definedName name="мм12">'[4]0-2'!$AX:$AY</definedName>
    <definedName name="мм13">'[4]0-2'!$BB:$BC</definedName>
    <definedName name="мм14">'[4]0-2'!$BF:$BG</definedName>
    <definedName name="мм15">'[4]0-2'!$BJ:$BK</definedName>
    <definedName name="мм16">'[4]0-2'!$BN:$BO</definedName>
    <definedName name="мм17">'[4]0-2'!$BR:$BS</definedName>
    <definedName name="мм18">'[4]0-2'!$BV:$BW</definedName>
    <definedName name="мм19">'[4]0-2'!$BZ:$CA</definedName>
    <definedName name="мм2">'[4]0-2'!$J:$K</definedName>
    <definedName name="мм20">'[4]0-2'!$CD:$CE</definedName>
    <definedName name="мм21">'[4]0-2'!$CH:$CI</definedName>
    <definedName name="мм22">'[4]0-2'!$CL:$CM</definedName>
    <definedName name="мм23">'[4]0-2'!$CP:$CQ</definedName>
    <definedName name="мм3">'[4]0-2'!$N:$O</definedName>
    <definedName name="мм4">'[4]0-2'!$R:$S</definedName>
    <definedName name="мм5">'[4]0-2'!$V:$W</definedName>
    <definedName name="мм6">'[4]0-2'!$Z:$AA</definedName>
    <definedName name="мм7">'[4]0-2'!$AD:$AE</definedName>
    <definedName name="мм8">'[4]0-2'!$AH:$AI</definedName>
    <definedName name="мм9">'[4]0-2'!$AL:$AM</definedName>
    <definedName name="МО" localSheetId="5">'[4]по годам'!#REF!</definedName>
    <definedName name="МО" localSheetId="2">'[4]по годам'!#REF!</definedName>
    <definedName name="МО" localSheetId="8">'[4]по годам'!#REF!</definedName>
    <definedName name="Нефтекамск">'[5]СВОД КП ПРОЕКТА книж'!$A$4:$DS$109</definedName>
    <definedName name="оплата_труда" localSheetId="5">#REF!</definedName>
    <definedName name="оплата_труда" localSheetId="2">#REF!</definedName>
    <definedName name="оплата_труда" localSheetId="8">#REF!</definedName>
    <definedName name="ппорь" localSheetId="5">#REF!</definedName>
    <definedName name="ппорь" localSheetId="9">#REF!</definedName>
    <definedName name="ппорь" localSheetId="10">#REF!</definedName>
    <definedName name="ппорь" localSheetId="15">#REF!</definedName>
    <definedName name="ппорь" localSheetId="6">#REF!</definedName>
    <definedName name="ппорь" localSheetId="7">#REF!</definedName>
    <definedName name="ппорь" localSheetId="3">#REF!</definedName>
    <definedName name="ппорь" localSheetId="4">#REF!</definedName>
    <definedName name="ппорь" localSheetId="11">#REF!</definedName>
    <definedName name="ппорь" localSheetId="12">#REF!</definedName>
    <definedName name="ппорь" localSheetId="0">#REF!</definedName>
    <definedName name="ппорь" localSheetId="2">#REF!</definedName>
    <definedName name="ппорь" localSheetId="14">#REF!</definedName>
    <definedName name="ппорь" localSheetId="8">#REF!</definedName>
    <definedName name="ппорь" localSheetId="13">#REF!</definedName>
    <definedName name="Пр.2" localSheetId="5">#REF!</definedName>
    <definedName name="Пр.2" localSheetId="2">#REF!</definedName>
    <definedName name="Пр.2" localSheetId="8">#REF!</definedName>
    <definedName name="пра" localSheetId="5">#REF!</definedName>
    <definedName name="пра" localSheetId="2">#REF!</definedName>
    <definedName name="пра" localSheetId="8">#REF!</definedName>
    <definedName name="пэт" localSheetId="5">#REF!</definedName>
    <definedName name="пэт" localSheetId="2">#REF!</definedName>
    <definedName name="пэт" localSheetId="8">#REF!</definedName>
    <definedName name="рд" localSheetId="5">#REF!</definedName>
    <definedName name="рд" localSheetId="2">#REF!</definedName>
    <definedName name="рд" localSheetId="8">#REF!</definedName>
    <definedName name="РОБЬ" localSheetId="5">#REF!</definedName>
    <definedName name="РОБЬ" localSheetId="2">#REF!</definedName>
    <definedName name="РОБЬ" localSheetId="8">#REF!</definedName>
    <definedName name="смп" localSheetId="5">#REF!</definedName>
    <definedName name="смп" localSheetId="9">#REF!</definedName>
    <definedName name="смп" localSheetId="10">#REF!</definedName>
    <definedName name="смп" localSheetId="15">#REF!</definedName>
    <definedName name="смп" localSheetId="6">#REF!</definedName>
    <definedName name="смп" localSheetId="7">#REF!</definedName>
    <definedName name="смп" localSheetId="3">#REF!</definedName>
    <definedName name="смп" localSheetId="4">#REF!</definedName>
    <definedName name="смп" localSheetId="11">#REF!</definedName>
    <definedName name="смп" localSheetId="12">#REF!</definedName>
    <definedName name="смп" localSheetId="0">#REF!</definedName>
    <definedName name="смп" localSheetId="2">#REF!</definedName>
    <definedName name="смп" localSheetId="14">#REF!</definedName>
    <definedName name="смп" localSheetId="8">#REF!</definedName>
    <definedName name="смп" localSheetId="13">#REF!</definedName>
    <definedName name="Список" localSheetId="5">#REF!</definedName>
    <definedName name="Список" localSheetId="2">#REF!</definedName>
    <definedName name="Список" localSheetId="8">#REF!</definedName>
    <definedName name="стер" localSheetId="5">#REF!</definedName>
    <definedName name="стер" localSheetId="2">#REF!</definedName>
    <definedName name="стер" localSheetId="8">#REF!</definedName>
    <definedName name="ттттт" localSheetId="5">#REF!</definedName>
    <definedName name="ттттт" localSheetId="2">#REF!</definedName>
    <definedName name="ттттт" localSheetId="8">#REF!</definedName>
    <definedName name="ФЗ">[2]Данные!$DC$3:$EF$3</definedName>
    <definedName name="Шт">[2]Данные!$AU$3:$BX$3</definedName>
    <definedName name="ЭКО" localSheetId="5">#REF!</definedName>
    <definedName name="ЭКО" localSheetId="9">#REF!</definedName>
    <definedName name="ЭКО" localSheetId="10">#REF!</definedName>
    <definedName name="ЭКО" localSheetId="15">#REF!</definedName>
    <definedName name="ЭКО" localSheetId="6">#REF!</definedName>
    <definedName name="ЭКО" localSheetId="7">#REF!</definedName>
    <definedName name="ЭКО" localSheetId="3">#REF!</definedName>
    <definedName name="ЭКО" localSheetId="4">#REF!</definedName>
    <definedName name="ЭКО" localSheetId="11">#REF!</definedName>
    <definedName name="ЭКО" localSheetId="12">#REF!</definedName>
    <definedName name="ЭКО" localSheetId="0">#REF!</definedName>
    <definedName name="ЭКО" localSheetId="2">#REF!</definedName>
    <definedName name="ЭКО" localSheetId="14">#REF!</definedName>
    <definedName name="ЭКО" localSheetId="8">#REF!</definedName>
    <definedName name="ЭКО" localSheetId="13">#REF!</definedName>
  </definedNames>
  <calcPr calcId="191029"/>
</workbook>
</file>

<file path=xl/calcChain.xml><?xml version="1.0" encoding="utf-8"?>
<calcChain xmlns="http://schemas.openxmlformats.org/spreadsheetml/2006/main">
  <c r="E12" i="31" l="1"/>
  <c r="F12" i="31"/>
  <c r="G12" i="31"/>
  <c r="H12" i="31"/>
  <c r="I12" i="31"/>
  <c r="J12" i="31"/>
  <c r="K12" i="31"/>
  <c r="L12" i="31"/>
  <c r="M12" i="31"/>
  <c r="D12" i="31"/>
  <c r="E8" i="17"/>
  <c r="F8" i="17"/>
  <c r="G8" i="17"/>
  <c r="H8" i="17"/>
  <c r="I8" i="17"/>
  <c r="J8" i="17"/>
  <c r="K8" i="17"/>
  <c r="L8" i="17"/>
  <c r="M8" i="17"/>
  <c r="N8" i="17"/>
  <c r="O8" i="17"/>
  <c r="P8" i="17"/>
  <c r="Q8" i="17"/>
  <c r="R8" i="17"/>
  <c r="S8" i="17"/>
  <c r="T8" i="17"/>
  <c r="D8" i="17"/>
  <c r="D8" i="27"/>
  <c r="E7" i="46"/>
  <c r="D7" i="46"/>
  <c r="E8" i="50"/>
  <c r="F8" i="50"/>
  <c r="G8" i="50"/>
  <c r="H8" i="50"/>
  <c r="I8" i="50"/>
  <c r="J8" i="50"/>
  <c r="K8" i="50"/>
  <c r="L8" i="50"/>
  <c r="M8" i="50"/>
  <c r="N8" i="50"/>
  <c r="D8" i="50"/>
  <c r="D8" i="23" l="1"/>
  <c r="D8" i="38"/>
  <c r="E10" i="39"/>
  <c r="F10" i="39"/>
  <c r="G10" i="39"/>
  <c r="H10" i="39"/>
  <c r="I10" i="39"/>
  <c r="J10" i="39"/>
  <c r="K10" i="39"/>
  <c r="L10" i="39"/>
  <c r="M10" i="39"/>
  <c r="N10" i="39"/>
  <c r="O10" i="39"/>
  <c r="P10" i="39"/>
  <c r="Q10" i="39"/>
  <c r="R10" i="39"/>
  <c r="S10" i="39"/>
  <c r="T10" i="39"/>
  <c r="U10" i="39"/>
  <c r="V10" i="39"/>
  <c r="D10" i="39"/>
  <c r="E8" i="22"/>
  <c r="F8" i="22"/>
  <c r="G8" i="22"/>
  <c r="H8" i="22"/>
  <c r="I8" i="22"/>
  <c r="J8" i="22"/>
  <c r="K8" i="22"/>
  <c r="L8" i="22"/>
  <c r="M8" i="22"/>
  <c r="N8" i="22"/>
  <c r="O8" i="22"/>
  <c r="P8" i="22"/>
  <c r="Q8" i="22"/>
  <c r="R8" i="22"/>
  <c r="D8" i="22"/>
  <c r="E8" i="34"/>
  <c r="F8" i="34"/>
  <c r="G8" i="34"/>
  <c r="H8" i="34"/>
  <c r="I8" i="34"/>
  <c r="J8" i="34"/>
  <c r="K8" i="34"/>
  <c r="D8" i="34"/>
  <c r="E8" i="36"/>
  <c r="F8" i="36"/>
  <c r="G8" i="36"/>
  <c r="H8" i="36"/>
  <c r="I8" i="36"/>
  <c r="J8" i="36"/>
  <c r="K8" i="36"/>
  <c r="D8" i="36"/>
  <c r="S31" i="35" l="1"/>
  <c r="P31" i="35"/>
  <c r="F88" i="50" l="1"/>
  <c r="K88" i="50" l="1"/>
  <c r="L88" i="50"/>
  <c r="J88" i="50"/>
  <c r="L91" i="17" l="1"/>
  <c r="L131" i="17"/>
  <c r="L135" i="17"/>
  <c r="M11" i="50" l="1"/>
  <c r="J37" i="34" l="1"/>
  <c r="J36" i="34"/>
  <c r="F86" i="50" l="1"/>
  <c r="J86" i="50"/>
  <c r="L36" i="50"/>
  <c r="D149" i="50" l="1"/>
  <c r="L149" i="17" s="1"/>
  <c r="D148" i="50"/>
  <c r="D147" i="50"/>
  <c r="L147" i="17" s="1"/>
  <c r="D146" i="50"/>
  <c r="L146" i="17" s="1"/>
  <c r="D145" i="50"/>
  <c r="L145" i="17" s="1"/>
  <c r="D144" i="50"/>
  <c r="D143" i="50"/>
  <c r="L143" i="17" s="1"/>
  <c r="D142" i="50"/>
  <c r="D141" i="50"/>
  <c r="L141" i="17" s="1"/>
  <c r="D140" i="50"/>
  <c r="L140" i="17" s="1"/>
  <c r="D139" i="50"/>
  <c r="L139" i="17" s="1"/>
  <c r="D138" i="50"/>
  <c r="D137" i="50"/>
  <c r="L137" i="17" s="1"/>
  <c r="D136" i="50"/>
  <c r="D134" i="50"/>
  <c r="D133" i="50"/>
  <c r="D132" i="50"/>
  <c r="D130" i="50"/>
  <c r="L130" i="17" s="1"/>
  <c r="D129" i="50"/>
  <c r="D128" i="50"/>
  <c r="L128" i="17" s="1"/>
  <c r="D127" i="50"/>
  <c r="D126" i="50"/>
  <c r="L126" i="17" s="1"/>
  <c r="D125" i="50"/>
  <c r="L125" i="17" s="1"/>
  <c r="D124" i="50"/>
  <c r="D123" i="50"/>
  <c r="L123" i="17" s="1"/>
  <c r="D122" i="50"/>
  <c r="L122" i="17" s="1"/>
  <c r="D121" i="50"/>
  <c r="D120" i="50"/>
  <c r="L120" i="17" s="1"/>
  <c r="D119" i="50"/>
  <c r="L119" i="17" s="1"/>
  <c r="D118" i="50"/>
  <c r="L118" i="17" s="1"/>
  <c r="D117" i="50"/>
  <c r="D116" i="50"/>
  <c r="D115" i="50"/>
  <c r="L115" i="17" s="1"/>
  <c r="D114" i="50"/>
  <c r="L114" i="17" s="1"/>
  <c r="D113" i="50"/>
  <c r="L113" i="17" s="1"/>
  <c r="D112" i="50"/>
  <c r="L112" i="17" s="1"/>
  <c r="D111" i="50"/>
  <c r="L111" i="17" s="1"/>
  <c r="D110" i="50"/>
  <c r="L110" i="17" s="1"/>
  <c r="D109" i="50"/>
  <c r="L109" i="17" s="1"/>
  <c r="D108" i="50"/>
  <c r="D107" i="50"/>
  <c r="L107" i="17" s="1"/>
  <c r="D106" i="50"/>
  <c r="L106" i="17" s="1"/>
  <c r="D105" i="50"/>
  <c r="D104" i="50"/>
  <c r="L104" i="17" s="1"/>
  <c r="D103" i="50"/>
  <c r="L103" i="17" s="1"/>
  <c r="D102" i="50"/>
  <c r="L102" i="17" s="1"/>
  <c r="D101" i="50"/>
  <c r="D100" i="50"/>
  <c r="D99" i="50"/>
  <c r="D98" i="50"/>
  <c r="L98" i="17" s="1"/>
  <c r="D97" i="50"/>
  <c r="L97" i="17" s="1"/>
  <c r="D96" i="50"/>
  <c r="L96" i="17" s="1"/>
  <c r="D95" i="50"/>
  <c r="L95" i="17" s="1"/>
  <c r="D94" i="50"/>
  <c r="L94" i="17" s="1"/>
  <c r="D93" i="50"/>
  <c r="L92" i="50"/>
  <c r="K92" i="50"/>
  <c r="J92" i="50"/>
  <c r="I92" i="50"/>
  <c r="I11" i="50" s="1"/>
  <c r="H92" i="50"/>
  <c r="G92" i="50"/>
  <c r="G11" i="50" s="1"/>
  <c r="F92" i="50"/>
  <c r="E92" i="50"/>
  <c r="D90" i="50"/>
  <c r="D89" i="50"/>
  <c r="L89" i="17" s="1"/>
  <c r="E88" i="50"/>
  <c r="D87" i="50"/>
  <c r="L87" i="17" s="1"/>
  <c r="L86" i="50"/>
  <c r="E86" i="50"/>
  <c r="D85" i="50"/>
  <c r="D84" i="50"/>
  <c r="L84" i="17" s="1"/>
  <c r="D83" i="50"/>
  <c r="L83" i="17" s="1"/>
  <c r="D82" i="50"/>
  <c r="D81" i="50"/>
  <c r="D79" i="50"/>
  <c r="L79" i="17" s="1"/>
  <c r="D78" i="50"/>
  <c r="D77" i="50"/>
  <c r="D76" i="50"/>
  <c r="D75" i="50"/>
  <c r="H74" i="50"/>
  <c r="D74" i="50" s="1"/>
  <c r="D73" i="50"/>
  <c r="D72" i="50"/>
  <c r="D71" i="50"/>
  <c r="D70" i="50"/>
  <c r="L70" i="17" s="1"/>
  <c r="D69" i="50"/>
  <c r="L69" i="17" s="1"/>
  <c r="D68" i="50"/>
  <c r="L68" i="17" s="1"/>
  <c r="D67" i="50"/>
  <c r="L67" i="17" s="1"/>
  <c r="D66" i="50"/>
  <c r="D65" i="50"/>
  <c r="L65" i="17" s="1"/>
  <c r="D64" i="50"/>
  <c r="D63" i="50"/>
  <c r="D62" i="50"/>
  <c r="D61" i="50"/>
  <c r="D60" i="50"/>
  <c r="L60" i="17" s="1"/>
  <c r="D59" i="50"/>
  <c r="D58" i="50"/>
  <c r="L58" i="17" s="1"/>
  <c r="D57" i="50"/>
  <c r="D56" i="50"/>
  <c r="L56" i="17" s="1"/>
  <c r="D55" i="50"/>
  <c r="D54" i="50"/>
  <c r="L54" i="17" s="1"/>
  <c r="D53" i="50"/>
  <c r="D52" i="50"/>
  <c r="L52" i="17" s="1"/>
  <c r="D51" i="50"/>
  <c r="L51" i="17" s="1"/>
  <c r="D50" i="50"/>
  <c r="L50" i="17" s="1"/>
  <c r="D49" i="50"/>
  <c r="D48" i="50"/>
  <c r="D47" i="50"/>
  <c r="D46" i="50"/>
  <c r="L46" i="17" s="1"/>
  <c r="D45" i="50"/>
  <c r="D44" i="50"/>
  <c r="L44" i="17" s="1"/>
  <c r="D43" i="50"/>
  <c r="L43" i="17" s="1"/>
  <c r="D42" i="50"/>
  <c r="D41" i="50"/>
  <c r="D40" i="50"/>
  <c r="L40" i="17" s="1"/>
  <c r="D39" i="50"/>
  <c r="D38" i="50"/>
  <c r="L38" i="17" s="1"/>
  <c r="D37" i="50"/>
  <c r="L37" i="17" s="1"/>
  <c r="K36" i="50"/>
  <c r="F36" i="50"/>
  <c r="D35" i="50"/>
  <c r="D34" i="50"/>
  <c r="D33" i="50"/>
  <c r="D32" i="50"/>
  <c r="L32" i="17" s="1"/>
  <c r="D31" i="50"/>
  <c r="L31" i="17" s="1"/>
  <c r="D30" i="50"/>
  <c r="L30" i="17" s="1"/>
  <c r="D29" i="50"/>
  <c r="L29" i="17" s="1"/>
  <c r="D28" i="50"/>
  <c r="L28" i="17" s="1"/>
  <c r="D27" i="50"/>
  <c r="D26" i="50"/>
  <c r="D25" i="50"/>
  <c r="D24" i="50"/>
  <c r="L24" i="17" s="1"/>
  <c r="D23" i="50"/>
  <c r="L23" i="17" s="1"/>
  <c r="D22" i="50"/>
  <c r="L22" i="17" s="1"/>
  <c r="D21" i="50"/>
  <c r="L21" i="17" s="1"/>
  <c r="D20" i="50"/>
  <c r="L20" i="17" s="1"/>
  <c r="D19" i="50"/>
  <c r="D18" i="50"/>
  <c r="D17" i="50"/>
  <c r="D16" i="50"/>
  <c r="L16" i="17" s="1"/>
  <c r="D15" i="50"/>
  <c r="L15" i="17" s="1"/>
  <c r="D14" i="50"/>
  <c r="L14" i="17" s="1"/>
  <c r="D13" i="50"/>
  <c r="L13" i="17" s="1"/>
  <c r="D12" i="50"/>
  <c r="L12" i="17" s="1"/>
  <c r="D10" i="50"/>
  <c r="L45" i="17" l="1"/>
  <c r="L105" i="17"/>
  <c r="L144" i="17"/>
  <c r="L78" i="17"/>
  <c r="L47" i="17"/>
  <c r="L71" i="17"/>
  <c r="L48" i="17"/>
  <c r="L64" i="17"/>
  <c r="L17" i="17"/>
  <c r="L100" i="17"/>
  <c r="L116" i="17"/>
  <c r="L124" i="17"/>
  <c r="L57" i="17"/>
  <c r="L132" i="17"/>
  <c r="L26" i="17"/>
  <c r="L66" i="17"/>
  <c r="L27" i="17"/>
  <c r="L59" i="17"/>
  <c r="L75" i="17"/>
  <c r="L134" i="17"/>
  <c r="L85" i="17"/>
  <c r="L53" i="17"/>
  <c r="L77" i="17"/>
  <c r="L129" i="17"/>
  <c r="L39" i="17"/>
  <c r="L63" i="17"/>
  <c r="L138" i="17"/>
  <c r="L25" i="17"/>
  <c r="L81" i="17"/>
  <c r="L49" i="17"/>
  <c r="L18" i="17"/>
  <c r="L82" i="17"/>
  <c r="L101" i="17"/>
  <c r="L42" i="17"/>
  <c r="L74" i="17"/>
  <c r="L35" i="17"/>
  <c r="L127" i="17"/>
  <c r="L142" i="17"/>
  <c r="L61" i="17"/>
  <c r="L121" i="17"/>
  <c r="L136" i="17"/>
  <c r="L62" i="17"/>
  <c r="L55" i="17"/>
  <c r="L99" i="17"/>
  <c r="L72" i="17"/>
  <c r="L33" i="17"/>
  <c r="L108" i="17"/>
  <c r="L41" i="17"/>
  <c r="L73" i="17"/>
  <c r="L34" i="17"/>
  <c r="L93" i="17"/>
  <c r="L117" i="17"/>
  <c r="L148" i="17"/>
  <c r="L133" i="17"/>
  <c r="L19" i="17"/>
  <c r="L90" i="17"/>
  <c r="L76" i="17"/>
  <c r="L11" i="50"/>
  <c r="F11" i="50"/>
  <c r="E11" i="50"/>
  <c r="D80" i="50"/>
  <c r="L80" i="17" s="1"/>
  <c r="J11" i="50"/>
  <c r="N11" i="50"/>
  <c r="D36" i="50"/>
  <c r="D88" i="50"/>
  <c r="H11" i="50"/>
  <c r="D86" i="50"/>
  <c r="D92" i="50"/>
  <c r="K11" i="50"/>
  <c r="L86" i="17" l="1"/>
  <c r="L92" i="17"/>
  <c r="L36" i="17"/>
  <c r="L88" i="17"/>
  <c r="D11" i="50"/>
  <c r="D140" i="22" l="1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H11" i="22"/>
  <c r="G86" i="35" l="1"/>
  <c r="S13" i="39" l="1"/>
  <c r="D11" i="49" l="1"/>
  <c r="D10" i="49"/>
  <c r="D15" i="49"/>
  <c r="D16" i="49"/>
  <c r="D17" i="49"/>
  <c r="D18" i="49"/>
  <c r="D8" i="49"/>
  <c r="D19" i="49"/>
  <c r="D20" i="49"/>
  <c r="D9" i="49"/>
  <c r="D13" i="49"/>
  <c r="D14" i="49"/>
  <c r="D12" i="49"/>
  <c r="L10" i="17" l="1"/>
  <c r="L9" i="17"/>
  <c r="H21" i="49" l="1"/>
  <c r="H23" i="49" s="1"/>
  <c r="P21" i="49"/>
  <c r="K21" i="49"/>
  <c r="K23" i="49" s="1"/>
  <c r="G21" i="49"/>
  <c r="G23" i="49" s="1"/>
  <c r="E21" i="49" l="1"/>
  <c r="E23" i="49" s="1"/>
  <c r="R21" i="49"/>
  <c r="R23" i="49" s="1"/>
  <c r="S21" i="49"/>
  <c r="S23" i="49" s="1"/>
  <c r="J21" i="49"/>
  <c r="J23" i="49" s="1"/>
  <c r="F21" i="49"/>
  <c r="F23" i="49" s="1"/>
  <c r="M21" i="49"/>
  <c r="M23" i="49" s="1"/>
  <c r="I21" i="49"/>
  <c r="I23" i="49" s="1"/>
  <c r="N21" i="49"/>
  <c r="N23" i="49" s="1"/>
  <c r="Q21" i="49"/>
  <c r="Q23" i="49" s="1"/>
  <c r="V21" i="49"/>
  <c r="V23" i="49" s="1"/>
  <c r="P23" i="49"/>
  <c r="L21" i="49"/>
  <c r="L23" i="49" s="1"/>
  <c r="O21" i="49"/>
  <c r="O23" i="49" s="1"/>
  <c r="U21" i="49" l="1"/>
  <c r="U23" i="49" s="1"/>
  <c r="D21" i="49"/>
  <c r="D23" i="49" s="1"/>
  <c r="W21" i="49"/>
  <c r="T21" i="49" l="1"/>
  <c r="W23" i="49"/>
  <c r="T23" i="49" l="1"/>
  <c r="D129" i="34" l="1"/>
  <c r="F11" i="35" l="1"/>
  <c r="I11" i="35"/>
  <c r="J11" i="35"/>
  <c r="L11" i="35"/>
  <c r="M11" i="35"/>
  <c r="O11" i="35"/>
  <c r="P11" i="35"/>
  <c r="R11" i="35"/>
  <c r="S11" i="35"/>
  <c r="Q139" i="35"/>
  <c r="Q138" i="35"/>
  <c r="Q110" i="35"/>
  <c r="Q109" i="35"/>
  <c r="Q108" i="35"/>
  <c r="Q107" i="35"/>
  <c r="Q106" i="35"/>
  <c r="Q105" i="35"/>
  <c r="Q104" i="35"/>
  <c r="Q103" i="35"/>
  <c r="Q102" i="35"/>
  <c r="Q101" i="35"/>
  <c r="Q100" i="35"/>
  <c r="Q99" i="35"/>
  <c r="Q98" i="35"/>
  <c r="Q97" i="35"/>
  <c r="Q93" i="35"/>
  <c r="Q92" i="35"/>
  <c r="Q89" i="35"/>
  <c r="Q88" i="35"/>
  <c r="Q87" i="35"/>
  <c r="Q86" i="35"/>
  <c r="Q85" i="35"/>
  <c r="Q84" i="35"/>
  <c r="Q83" i="35"/>
  <c r="Q80" i="35"/>
  <c r="Q77" i="35"/>
  <c r="Q75" i="35"/>
  <c r="Q74" i="35"/>
  <c r="Q73" i="35"/>
  <c r="Q69" i="35"/>
  <c r="Q67" i="35"/>
  <c r="Q66" i="35"/>
  <c r="Q63" i="35"/>
  <c r="Q62" i="35"/>
  <c r="Q61" i="35"/>
  <c r="Q60" i="35"/>
  <c r="Q59" i="35"/>
  <c r="Q58" i="35"/>
  <c r="Q57" i="35"/>
  <c r="Q56" i="35"/>
  <c r="Q55" i="35"/>
  <c r="Q54" i="35"/>
  <c r="Q53" i="35"/>
  <c r="Q52" i="35"/>
  <c r="Q51" i="35"/>
  <c r="Q50" i="35"/>
  <c r="Q48" i="35"/>
  <c r="Q47" i="35"/>
  <c r="Q46" i="35"/>
  <c r="Q45" i="35"/>
  <c r="Q44" i="35"/>
  <c r="Q43" i="35"/>
  <c r="Q42" i="35"/>
  <c r="Q41" i="35"/>
  <c r="Q40" i="35"/>
  <c r="Q39" i="35"/>
  <c r="Q36" i="35"/>
  <c r="Q33" i="35"/>
  <c r="Q32" i="35"/>
  <c r="Q31" i="35"/>
  <c r="Q30" i="35"/>
  <c r="Q29" i="35"/>
  <c r="Q28" i="35"/>
  <c r="Q27" i="35"/>
  <c r="Q26" i="35"/>
  <c r="Q25" i="35"/>
  <c r="Q23" i="35"/>
  <c r="Q22" i="35"/>
  <c r="Q21" i="35"/>
  <c r="Q20" i="35"/>
  <c r="Q19" i="35"/>
  <c r="Q18" i="35"/>
  <c r="Q17" i="35"/>
  <c r="Q16" i="35"/>
  <c r="Q15" i="35"/>
  <c r="Q14" i="35"/>
  <c r="Q13" i="35"/>
  <c r="Q12" i="35"/>
  <c r="N139" i="35"/>
  <c r="N138" i="35"/>
  <c r="N110" i="35"/>
  <c r="N109" i="35"/>
  <c r="N108" i="35"/>
  <c r="N107" i="35"/>
  <c r="N106" i="35"/>
  <c r="N105" i="35"/>
  <c r="N104" i="35"/>
  <c r="N103" i="35"/>
  <c r="N102" i="35"/>
  <c r="N101" i="35"/>
  <c r="N100" i="35"/>
  <c r="N99" i="35"/>
  <c r="N98" i="35"/>
  <c r="N97" i="35"/>
  <c r="N93" i="35"/>
  <c r="N92" i="35"/>
  <c r="N89" i="35"/>
  <c r="N87" i="35"/>
  <c r="N86" i="35"/>
  <c r="N85" i="35"/>
  <c r="N84" i="35"/>
  <c r="N83" i="35"/>
  <c r="N75" i="35"/>
  <c r="N74" i="35"/>
  <c r="N73" i="35"/>
  <c r="N69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6" i="35"/>
  <c r="N33" i="35"/>
  <c r="N32" i="35"/>
  <c r="N31" i="35"/>
  <c r="N30" i="35"/>
  <c r="N29" i="35"/>
  <c r="N28" i="35"/>
  <c r="N27" i="35"/>
  <c r="N26" i="35"/>
  <c r="N25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K139" i="35"/>
  <c r="K138" i="35"/>
  <c r="K110" i="35"/>
  <c r="K109" i="35"/>
  <c r="K108" i="35"/>
  <c r="K107" i="35"/>
  <c r="K106" i="35"/>
  <c r="K105" i="35"/>
  <c r="K104" i="35"/>
  <c r="K103" i="35"/>
  <c r="K102" i="35"/>
  <c r="K101" i="35"/>
  <c r="K100" i="35"/>
  <c r="K99" i="35"/>
  <c r="K98" i="35"/>
  <c r="K97" i="35"/>
  <c r="K93" i="35"/>
  <c r="K92" i="35"/>
  <c r="K89" i="35"/>
  <c r="K87" i="35"/>
  <c r="K86" i="35"/>
  <c r="K85" i="35"/>
  <c r="K84" i="35"/>
  <c r="K83" i="35"/>
  <c r="K75" i="35"/>
  <c r="K74" i="35"/>
  <c r="K73" i="35"/>
  <c r="K69" i="35"/>
  <c r="K63" i="35"/>
  <c r="K62" i="35"/>
  <c r="K61" i="35"/>
  <c r="K60" i="35"/>
  <c r="K59" i="35"/>
  <c r="K58" i="35"/>
  <c r="K57" i="35"/>
  <c r="K56" i="35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6" i="35"/>
  <c r="K33" i="35"/>
  <c r="K32" i="35"/>
  <c r="K31" i="35"/>
  <c r="K30" i="35"/>
  <c r="K29" i="35"/>
  <c r="K28" i="35"/>
  <c r="K27" i="35"/>
  <c r="K26" i="35"/>
  <c r="K25" i="35"/>
  <c r="K23" i="35"/>
  <c r="K22" i="35"/>
  <c r="K21" i="35"/>
  <c r="K20" i="35"/>
  <c r="K19" i="35"/>
  <c r="K18" i="35"/>
  <c r="K17" i="35"/>
  <c r="K16" i="35"/>
  <c r="K15" i="35"/>
  <c r="K14" i="35"/>
  <c r="K13" i="35"/>
  <c r="K12" i="35"/>
  <c r="H13" i="35"/>
  <c r="H14" i="35"/>
  <c r="H15" i="35"/>
  <c r="H16" i="35"/>
  <c r="H17" i="35"/>
  <c r="H18" i="35"/>
  <c r="H19" i="35"/>
  <c r="H20" i="35"/>
  <c r="H21" i="35"/>
  <c r="H22" i="35"/>
  <c r="H23" i="35"/>
  <c r="H25" i="35"/>
  <c r="H26" i="35"/>
  <c r="H27" i="35"/>
  <c r="H29" i="35"/>
  <c r="H30" i="35"/>
  <c r="H31" i="35"/>
  <c r="H33" i="35"/>
  <c r="H36" i="35"/>
  <c r="H41" i="35"/>
  <c r="H42" i="35"/>
  <c r="H43" i="35"/>
  <c r="H44" i="35"/>
  <c r="H45" i="35"/>
  <c r="H46" i="35"/>
  <c r="H47" i="35"/>
  <c r="H48" i="35"/>
  <c r="H49" i="35"/>
  <c r="H50" i="35"/>
  <c r="H51" i="35"/>
  <c r="H53" i="35"/>
  <c r="H54" i="35"/>
  <c r="H55" i="35"/>
  <c r="H56" i="35"/>
  <c r="H57" i="35"/>
  <c r="H58" i="35"/>
  <c r="H59" i="35"/>
  <c r="H60" i="35"/>
  <c r="H61" i="35"/>
  <c r="H62" i="35"/>
  <c r="H63" i="35"/>
  <c r="H73" i="35"/>
  <c r="H74" i="35"/>
  <c r="H75" i="35"/>
  <c r="H83" i="35"/>
  <c r="H84" i="35"/>
  <c r="H85" i="35"/>
  <c r="H86" i="35"/>
  <c r="H87" i="35"/>
  <c r="H89" i="35"/>
  <c r="H92" i="35"/>
  <c r="H93" i="35"/>
  <c r="H98" i="35"/>
  <c r="H99" i="35"/>
  <c r="H100" i="35"/>
  <c r="H101" i="35"/>
  <c r="H102" i="35"/>
  <c r="H103" i="35"/>
  <c r="H104" i="35"/>
  <c r="H105" i="35"/>
  <c r="H106" i="35"/>
  <c r="H107" i="35"/>
  <c r="H109" i="35"/>
  <c r="H110" i="35"/>
  <c r="H130" i="35"/>
  <c r="H138" i="35"/>
  <c r="H139" i="35"/>
  <c r="H12" i="35"/>
  <c r="E16" i="35"/>
  <c r="G13" i="35"/>
  <c r="G14" i="35"/>
  <c r="G15" i="35"/>
  <c r="G16" i="35"/>
  <c r="G17" i="35"/>
  <c r="G18" i="35"/>
  <c r="G19" i="35"/>
  <c r="G23" i="35"/>
  <c r="G26" i="35"/>
  <c r="G27" i="35"/>
  <c r="G28" i="35"/>
  <c r="G30" i="35"/>
  <c r="G31" i="35"/>
  <c r="G32" i="35"/>
  <c r="G36" i="35"/>
  <c r="G39" i="35"/>
  <c r="G40" i="35"/>
  <c r="G41" i="35"/>
  <c r="G42" i="35"/>
  <c r="G43" i="35"/>
  <c r="G44" i="35"/>
  <c r="G45" i="35"/>
  <c r="G46" i="35"/>
  <c r="G50" i="35"/>
  <c r="G51" i="35"/>
  <c r="G52" i="35"/>
  <c r="G53" i="35"/>
  <c r="G55" i="35"/>
  <c r="G56" i="35"/>
  <c r="G57" i="35"/>
  <c r="G59" i="35"/>
  <c r="G60" i="35"/>
  <c r="G61" i="35"/>
  <c r="G62" i="35"/>
  <c r="G63" i="35"/>
  <c r="G66" i="35"/>
  <c r="G67" i="35"/>
  <c r="G69" i="35"/>
  <c r="G83" i="35"/>
  <c r="G88" i="35"/>
  <c r="G100" i="35"/>
  <c r="G103" i="35"/>
  <c r="G105" i="35"/>
  <c r="G107" i="35"/>
  <c r="G108" i="35"/>
  <c r="G110" i="35"/>
  <c r="K11" i="35" l="1"/>
  <c r="N11" i="35"/>
  <c r="H11" i="35"/>
  <c r="Q11" i="35"/>
  <c r="G11" i="35"/>
  <c r="Q11" i="22" l="1"/>
  <c r="J11" i="22"/>
  <c r="J11" i="34" l="1"/>
  <c r="F11" i="34" l="1"/>
  <c r="G11" i="34"/>
  <c r="H11" i="34"/>
  <c r="I11" i="34"/>
  <c r="E11" i="34" l="1"/>
  <c r="D12" i="34"/>
  <c r="D140" i="47" l="1"/>
  <c r="D139" i="47"/>
  <c r="D111" i="47"/>
  <c r="D110" i="47"/>
  <c r="D109" i="47"/>
  <c r="D108" i="47"/>
  <c r="D107" i="47"/>
  <c r="D106" i="47"/>
  <c r="D105" i="47"/>
  <c r="D104" i="47"/>
  <c r="D103" i="47"/>
  <c r="D102" i="47"/>
  <c r="D101" i="47"/>
  <c r="D100" i="47"/>
  <c r="D99" i="47"/>
  <c r="D98" i="47"/>
  <c r="D94" i="47"/>
  <c r="D93" i="47"/>
  <c r="D90" i="47"/>
  <c r="D88" i="47"/>
  <c r="D87" i="47"/>
  <c r="D86" i="47"/>
  <c r="D85" i="47"/>
  <c r="D84" i="47"/>
  <c r="D76" i="47"/>
  <c r="D75" i="47"/>
  <c r="D74" i="47"/>
  <c r="D64" i="47"/>
  <c r="D63" i="47"/>
  <c r="D62" i="47"/>
  <c r="D61" i="47"/>
  <c r="D60" i="47"/>
  <c r="D59" i="47"/>
  <c r="D58" i="47"/>
  <c r="D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7" i="47"/>
  <c r="D34" i="47"/>
  <c r="D33" i="47"/>
  <c r="D32" i="47"/>
  <c r="D31" i="47"/>
  <c r="D30" i="47"/>
  <c r="D29" i="47"/>
  <c r="D28" i="47"/>
  <c r="D27" i="47"/>
  <c r="D26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N149" i="17" l="1"/>
  <c r="N148" i="17"/>
  <c r="N147" i="17"/>
  <c r="N146" i="17"/>
  <c r="N145" i="17"/>
  <c r="N144" i="17"/>
  <c r="N143" i="17"/>
  <c r="N142" i="17"/>
  <c r="N141" i="17"/>
  <c r="N140" i="17"/>
  <c r="N139" i="17"/>
  <c r="N138" i="17"/>
  <c r="N137" i="17"/>
  <c r="N136" i="17"/>
  <c r="N135" i="17"/>
  <c r="N134" i="17"/>
  <c r="N133" i="17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N120" i="17"/>
  <c r="N119" i="17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0" i="17"/>
  <c r="N9" i="17"/>
  <c r="N11" i="17" l="1"/>
  <c r="E139" i="35" l="1"/>
  <c r="E138" i="35"/>
  <c r="E130" i="35"/>
  <c r="E110" i="35"/>
  <c r="E109" i="35"/>
  <c r="E108" i="35"/>
  <c r="E107" i="35"/>
  <c r="E106" i="35"/>
  <c r="E105" i="35"/>
  <c r="E104" i="35"/>
  <c r="E103" i="35"/>
  <c r="E102" i="35"/>
  <c r="E101" i="35"/>
  <c r="E100" i="35"/>
  <c r="E99" i="35"/>
  <c r="E98" i="35"/>
  <c r="E97" i="35"/>
  <c r="E93" i="35"/>
  <c r="E92" i="35"/>
  <c r="E89" i="35"/>
  <c r="D88" i="35"/>
  <c r="E87" i="35"/>
  <c r="E86" i="35"/>
  <c r="E85" i="35"/>
  <c r="E84" i="35"/>
  <c r="E83" i="35"/>
  <c r="E80" i="35"/>
  <c r="E77" i="35"/>
  <c r="E75" i="35"/>
  <c r="E74" i="35"/>
  <c r="E73" i="35"/>
  <c r="D69" i="35"/>
  <c r="D67" i="35"/>
  <c r="D66" i="35"/>
  <c r="E63" i="35"/>
  <c r="E62" i="35"/>
  <c r="E61" i="35"/>
  <c r="E60" i="35"/>
  <c r="E59" i="35"/>
  <c r="E58" i="35"/>
  <c r="E57" i="35"/>
  <c r="E56" i="35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E39" i="35"/>
  <c r="E36" i="35"/>
  <c r="E33" i="35"/>
  <c r="D33" i="35" s="1"/>
  <c r="E32" i="35"/>
  <c r="E31" i="35"/>
  <c r="E30" i="35"/>
  <c r="E29" i="35"/>
  <c r="E28" i="35"/>
  <c r="E27" i="35"/>
  <c r="E26" i="35"/>
  <c r="E25" i="35"/>
  <c r="E23" i="35"/>
  <c r="E22" i="35"/>
  <c r="E21" i="35"/>
  <c r="E20" i="35"/>
  <c r="E19" i="35"/>
  <c r="E18" i="35"/>
  <c r="E17" i="35"/>
  <c r="E15" i="35"/>
  <c r="E14" i="35"/>
  <c r="E13" i="35"/>
  <c r="E12" i="35"/>
  <c r="D16" i="35"/>
  <c r="I120" i="17"/>
  <c r="I108" i="17"/>
  <c r="I88" i="17"/>
  <c r="I56" i="17"/>
  <c r="I12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19" i="17"/>
  <c r="I118" i="17"/>
  <c r="I117" i="17"/>
  <c r="I116" i="17"/>
  <c r="I115" i="17"/>
  <c r="I114" i="17"/>
  <c r="I113" i="17"/>
  <c r="I112" i="17"/>
  <c r="I111" i="17"/>
  <c r="I110" i="17"/>
  <c r="I109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0" i="17"/>
  <c r="I9" i="17"/>
  <c r="E12" i="47"/>
  <c r="E9" i="47" s="1"/>
  <c r="F12" i="47"/>
  <c r="F9" i="47" s="1"/>
  <c r="D41" i="35" l="1"/>
  <c r="D49" i="35"/>
  <c r="D57" i="35"/>
  <c r="D77" i="35"/>
  <c r="D87" i="35"/>
  <c r="D100" i="35"/>
  <c r="D108" i="35"/>
  <c r="D13" i="35"/>
  <c r="D22" i="35"/>
  <c r="D31" i="35"/>
  <c r="D42" i="35"/>
  <c r="D50" i="35"/>
  <c r="D58" i="35"/>
  <c r="D101" i="35"/>
  <c r="D109" i="35"/>
  <c r="D23" i="35"/>
  <c r="D59" i="35"/>
  <c r="D110" i="35"/>
  <c r="D15" i="35"/>
  <c r="D25" i="35"/>
  <c r="D44" i="35"/>
  <c r="D52" i="35"/>
  <c r="D60" i="35"/>
  <c r="D80" i="35"/>
  <c r="D92" i="35"/>
  <c r="D103" i="35"/>
  <c r="D130" i="35"/>
  <c r="D102" i="35"/>
  <c r="D17" i="35"/>
  <c r="D26" i="35"/>
  <c r="D36" i="35"/>
  <c r="D45" i="35"/>
  <c r="D53" i="35"/>
  <c r="D61" i="35"/>
  <c r="D73" i="35"/>
  <c r="D83" i="35"/>
  <c r="D93" i="35"/>
  <c r="D104" i="35"/>
  <c r="D138" i="35"/>
  <c r="D30" i="35"/>
  <c r="D32" i="35"/>
  <c r="D51" i="35"/>
  <c r="D89" i="35"/>
  <c r="D18" i="35"/>
  <c r="D27" i="35"/>
  <c r="D46" i="35"/>
  <c r="D54" i="35"/>
  <c r="D62" i="35"/>
  <c r="D74" i="35"/>
  <c r="D84" i="35"/>
  <c r="D97" i="35"/>
  <c r="D105" i="35"/>
  <c r="D139" i="35"/>
  <c r="D21" i="35"/>
  <c r="D14" i="35"/>
  <c r="D43" i="35"/>
  <c r="D19" i="35"/>
  <c r="D28" i="35"/>
  <c r="D39" i="35"/>
  <c r="D47" i="35"/>
  <c r="D55" i="35"/>
  <c r="D63" i="35"/>
  <c r="D75" i="35"/>
  <c r="D85" i="35"/>
  <c r="D98" i="35"/>
  <c r="D106" i="35"/>
  <c r="D20" i="35"/>
  <c r="D29" i="35"/>
  <c r="D40" i="35"/>
  <c r="D48" i="35"/>
  <c r="D56" i="35"/>
  <c r="D86" i="35"/>
  <c r="D99" i="35"/>
  <c r="D107" i="35"/>
  <c r="E11" i="35"/>
  <c r="D12" i="47"/>
  <c r="D9" i="47" s="1"/>
  <c r="I11" i="17"/>
  <c r="D13" i="25" l="1"/>
  <c r="D14" i="25"/>
  <c r="D15" i="25"/>
  <c r="D16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2" i="25"/>
  <c r="N11" i="25"/>
  <c r="N8" i="25" s="1"/>
  <c r="O11" i="25"/>
  <c r="O8" i="25" s="1"/>
  <c r="E10" i="46" l="1"/>
  <c r="D10" i="46"/>
  <c r="D149" i="28"/>
  <c r="D148" i="28"/>
  <c r="D147" i="28"/>
  <c r="D146" i="28"/>
  <c r="D145" i="28"/>
  <c r="D144" i="28"/>
  <c r="D143" i="28"/>
  <c r="D142" i="28"/>
  <c r="D141" i="28"/>
  <c r="D140" i="28"/>
  <c r="D139" i="28"/>
  <c r="D138" i="28"/>
  <c r="D137" i="28"/>
  <c r="D136" i="28"/>
  <c r="D135" i="28"/>
  <c r="D134" i="28"/>
  <c r="D133" i="28"/>
  <c r="D132" i="28"/>
  <c r="D131" i="28"/>
  <c r="D130" i="28"/>
  <c r="D129" i="28"/>
  <c r="D128" i="28"/>
  <c r="D127" i="28"/>
  <c r="D126" i="28"/>
  <c r="D125" i="28"/>
  <c r="D124" i="28"/>
  <c r="D123" i="28"/>
  <c r="D122" i="28"/>
  <c r="D121" i="28"/>
  <c r="D120" i="28"/>
  <c r="D119" i="28"/>
  <c r="D118" i="28"/>
  <c r="D117" i="28"/>
  <c r="D116" i="28"/>
  <c r="D115" i="28"/>
  <c r="D114" i="28"/>
  <c r="D113" i="28"/>
  <c r="D112" i="28"/>
  <c r="D111" i="28"/>
  <c r="D110" i="28"/>
  <c r="D109" i="28"/>
  <c r="D108" i="28"/>
  <c r="D107" i="28"/>
  <c r="D106" i="28"/>
  <c r="D105" i="28"/>
  <c r="D104" i="28"/>
  <c r="D103" i="28"/>
  <c r="D102" i="28"/>
  <c r="D101" i="28"/>
  <c r="D100" i="28"/>
  <c r="D99" i="28"/>
  <c r="D98" i="28"/>
  <c r="D97" i="28"/>
  <c r="D96" i="28"/>
  <c r="D95" i="28"/>
  <c r="D94" i="28"/>
  <c r="D93" i="28"/>
  <c r="D92" i="28"/>
  <c r="D91" i="28"/>
  <c r="D90" i="28"/>
  <c r="D89" i="28"/>
  <c r="D88" i="28"/>
  <c r="D87" i="28"/>
  <c r="D86" i="28"/>
  <c r="D85" i="28"/>
  <c r="D84" i="28"/>
  <c r="D83" i="28"/>
  <c r="D82" i="28"/>
  <c r="D81" i="28"/>
  <c r="D80" i="28"/>
  <c r="D79" i="28"/>
  <c r="D78" i="28"/>
  <c r="D77" i="28"/>
  <c r="D76" i="28"/>
  <c r="D75" i="28"/>
  <c r="D74" i="28"/>
  <c r="D73" i="28"/>
  <c r="D72" i="28"/>
  <c r="D71" i="28"/>
  <c r="D70" i="28"/>
  <c r="D69" i="28"/>
  <c r="D68" i="28"/>
  <c r="D67" i="28"/>
  <c r="D66" i="28"/>
  <c r="D65" i="28"/>
  <c r="D64" i="28"/>
  <c r="D63" i="28"/>
  <c r="D62" i="28"/>
  <c r="D61" i="28"/>
  <c r="D60" i="28"/>
  <c r="D59" i="28"/>
  <c r="D58" i="28"/>
  <c r="D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49" i="29"/>
  <c r="I8" i="35"/>
  <c r="D149" i="34"/>
  <c r="D148" i="34"/>
  <c r="D147" i="34"/>
  <c r="D146" i="34"/>
  <c r="D145" i="34"/>
  <c r="D144" i="34"/>
  <c r="D143" i="34"/>
  <c r="D142" i="34"/>
  <c r="D141" i="34"/>
  <c r="D140" i="34"/>
  <c r="D139" i="34"/>
  <c r="D138" i="34"/>
  <c r="D137" i="34"/>
  <c r="D136" i="34"/>
  <c r="D135" i="34"/>
  <c r="D134" i="34"/>
  <c r="D133" i="34"/>
  <c r="D132" i="34"/>
  <c r="D131" i="34"/>
  <c r="D130" i="34"/>
  <c r="D128" i="34"/>
  <c r="D127" i="34"/>
  <c r="D126" i="34"/>
  <c r="D125" i="34"/>
  <c r="D124" i="34"/>
  <c r="D123" i="34"/>
  <c r="D122" i="34"/>
  <c r="D121" i="34"/>
  <c r="D120" i="34"/>
  <c r="D119" i="34"/>
  <c r="D118" i="34"/>
  <c r="D117" i="34"/>
  <c r="D116" i="34"/>
  <c r="D115" i="34"/>
  <c r="D114" i="34"/>
  <c r="D113" i="34"/>
  <c r="D112" i="34"/>
  <c r="D111" i="34"/>
  <c r="D110" i="34"/>
  <c r="D109" i="34"/>
  <c r="D108" i="34"/>
  <c r="D107" i="34"/>
  <c r="D106" i="34"/>
  <c r="D105" i="34"/>
  <c r="D104" i="34"/>
  <c r="D103" i="34"/>
  <c r="D102" i="34"/>
  <c r="D101" i="34"/>
  <c r="D100" i="34"/>
  <c r="D99" i="34"/>
  <c r="D98" i="34"/>
  <c r="D97" i="34"/>
  <c r="D96" i="34"/>
  <c r="D95" i="34"/>
  <c r="D94" i="34"/>
  <c r="D93" i="34"/>
  <c r="D92" i="34"/>
  <c r="D91" i="34"/>
  <c r="D90" i="34"/>
  <c r="D89" i="34"/>
  <c r="D88" i="34"/>
  <c r="D87" i="34"/>
  <c r="D86" i="34"/>
  <c r="D85" i="34"/>
  <c r="D84" i="34"/>
  <c r="D83" i="34"/>
  <c r="D82" i="34"/>
  <c r="D81" i="34"/>
  <c r="D80" i="34"/>
  <c r="D79" i="34"/>
  <c r="D78" i="34"/>
  <c r="D77" i="34"/>
  <c r="D76" i="34"/>
  <c r="D75" i="34"/>
  <c r="D74" i="34"/>
  <c r="D73" i="34"/>
  <c r="D72" i="34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0" i="34"/>
  <c r="G15" i="31" l="1"/>
  <c r="L15" i="31"/>
  <c r="O8" i="35" l="1"/>
  <c r="L8" i="35"/>
  <c r="D9" i="36" l="1"/>
  <c r="Q108" i="17"/>
  <c r="T14" i="39" l="1"/>
  <c r="Q14" i="39" s="1"/>
  <c r="T15" i="39"/>
  <c r="T16" i="39"/>
  <c r="T17" i="39"/>
  <c r="T18" i="39"/>
  <c r="T19" i="39"/>
  <c r="T20" i="39"/>
  <c r="T21" i="39"/>
  <c r="T22" i="39"/>
  <c r="T23" i="39"/>
  <c r="T24" i="39"/>
  <c r="T25" i="39"/>
  <c r="T26" i="39"/>
  <c r="T27" i="39"/>
  <c r="T28" i="39"/>
  <c r="T29" i="39"/>
  <c r="T30" i="39"/>
  <c r="T31" i="39"/>
  <c r="T32" i="39"/>
  <c r="T33" i="39"/>
  <c r="T34" i="39"/>
  <c r="T35" i="39"/>
  <c r="T36" i="39"/>
  <c r="T37" i="39"/>
  <c r="T38" i="39"/>
  <c r="T39" i="39"/>
  <c r="T40" i="39"/>
  <c r="T41" i="39"/>
  <c r="T42" i="39"/>
  <c r="T43" i="39"/>
  <c r="T44" i="39"/>
  <c r="T45" i="39"/>
  <c r="T46" i="39"/>
  <c r="T47" i="39"/>
  <c r="T48" i="39"/>
  <c r="T49" i="39"/>
  <c r="T50" i="39"/>
  <c r="T51" i="39"/>
  <c r="T52" i="39"/>
  <c r="T53" i="39"/>
  <c r="T54" i="39"/>
  <c r="T55" i="39"/>
  <c r="T56" i="39"/>
  <c r="T57" i="39"/>
  <c r="T58" i="39"/>
  <c r="T59" i="39"/>
  <c r="T60" i="39"/>
  <c r="T61" i="39"/>
  <c r="T62" i="39"/>
  <c r="T63" i="39"/>
  <c r="T64" i="39"/>
  <c r="T65" i="39"/>
  <c r="T66" i="39"/>
  <c r="T67" i="39"/>
  <c r="T68" i="39"/>
  <c r="T69" i="39"/>
  <c r="T70" i="39"/>
  <c r="T71" i="39"/>
  <c r="T72" i="39"/>
  <c r="T73" i="39"/>
  <c r="T74" i="39"/>
  <c r="T75" i="39"/>
  <c r="T76" i="39"/>
  <c r="T77" i="39"/>
  <c r="T78" i="39"/>
  <c r="T79" i="39"/>
  <c r="T80" i="39"/>
  <c r="T81" i="39"/>
  <c r="T82" i="39"/>
  <c r="T83" i="39"/>
  <c r="T84" i="39"/>
  <c r="T85" i="39"/>
  <c r="T86" i="39"/>
  <c r="T87" i="39"/>
  <c r="T88" i="39"/>
  <c r="T89" i="39"/>
  <c r="T90" i="39"/>
  <c r="T91" i="39"/>
  <c r="T92" i="39"/>
  <c r="T93" i="39"/>
  <c r="T94" i="39"/>
  <c r="T95" i="39"/>
  <c r="T96" i="39"/>
  <c r="T97" i="39"/>
  <c r="T98" i="39"/>
  <c r="T99" i="39"/>
  <c r="T100" i="39"/>
  <c r="T101" i="39"/>
  <c r="T102" i="39"/>
  <c r="T103" i="39"/>
  <c r="T104" i="39"/>
  <c r="T105" i="39"/>
  <c r="T106" i="39"/>
  <c r="T107" i="39"/>
  <c r="T108" i="39"/>
  <c r="T109" i="39"/>
  <c r="T110" i="39"/>
  <c r="T111" i="39"/>
  <c r="T112" i="39"/>
  <c r="T113" i="39"/>
  <c r="T114" i="39"/>
  <c r="T115" i="39"/>
  <c r="T116" i="39"/>
  <c r="T117" i="39"/>
  <c r="T118" i="39"/>
  <c r="T119" i="39"/>
  <c r="T120" i="39"/>
  <c r="T121" i="39"/>
  <c r="T122" i="39"/>
  <c r="T123" i="39"/>
  <c r="T124" i="39"/>
  <c r="T125" i="39"/>
  <c r="T126" i="39"/>
  <c r="T127" i="39"/>
  <c r="T128" i="39"/>
  <c r="T129" i="39"/>
  <c r="T130" i="39"/>
  <c r="T131" i="39"/>
  <c r="T132" i="39"/>
  <c r="T133" i="39"/>
  <c r="T134" i="39"/>
  <c r="T135" i="39"/>
  <c r="T136" i="39"/>
  <c r="T137" i="39"/>
  <c r="T138" i="39"/>
  <c r="T139" i="39"/>
  <c r="T140" i="39"/>
  <c r="T141" i="39"/>
  <c r="T142" i="39"/>
  <c r="T143" i="39"/>
  <c r="T144" i="39"/>
  <c r="T145" i="39"/>
  <c r="T146" i="39"/>
  <c r="T147" i="39"/>
  <c r="T148" i="39"/>
  <c r="T149" i="39"/>
  <c r="T150" i="39"/>
  <c r="T12" i="39" l="1"/>
  <c r="E11" i="29" l="1"/>
  <c r="E8" i="29" s="1"/>
  <c r="Q14" i="17" l="1"/>
  <c r="D10" i="25" l="1"/>
  <c r="D12" i="35" l="1"/>
  <c r="S8" i="35"/>
  <c r="R8" i="35"/>
  <c r="P8" i="35"/>
  <c r="M8" i="35"/>
  <c r="J8" i="35"/>
  <c r="F8" i="35"/>
  <c r="Q8" i="35" l="1"/>
  <c r="H8" i="35"/>
  <c r="K8" i="35"/>
  <c r="G8" i="35"/>
  <c r="O9" i="17" l="1"/>
  <c r="F11" i="29" l="1"/>
  <c r="F8" i="29" s="1"/>
  <c r="G11" i="29"/>
  <c r="G8" i="29" s="1"/>
  <c r="P11" i="17" l="1"/>
  <c r="K11" i="34" l="1"/>
  <c r="D149" i="17" l="1"/>
  <c r="E149" i="17"/>
  <c r="G149" i="17"/>
  <c r="H149" i="17"/>
  <c r="J149" i="17"/>
  <c r="K149" i="17"/>
  <c r="M149" i="17"/>
  <c r="O149" i="17"/>
  <c r="Q149" i="17"/>
  <c r="R149" i="17"/>
  <c r="S149" i="17"/>
  <c r="J153" i="31" l="1"/>
  <c r="I153" i="31"/>
  <c r="H153" i="31"/>
  <c r="E153" i="31"/>
  <c r="D153" i="31"/>
  <c r="D11" i="34" l="1"/>
  <c r="D10" i="22"/>
  <c r="R11" i="22"/>
  <c r="P11" i="22"/>
  <c r="O11" i="22"/>
  <c r="N11" i="22"/>
  <c r="M11" i="22"/>
  <c r="L11" i="22"/>
  <c r="K11" i="22"/>
  <c r="I11" i="22"/>
  <c r="G11" i="22"/>
  <c r="F11" i="22"/>
  <c r="E11" i="28" l="1"/>
  <c r="E8" i="28" s="1"/>
  <c r="F11" i="28"/>
  <c r="F8" i="28" s="1"/>
  <c r="G11" i="28"/>
  <c r="G8" i="28" s="1"/>
  <c r="D11" i="27"/>
  <c r="H11" i="25" l="1"/>
  <c r="H8" i="25" s="1"/>
  <c r="I11" i="25"/>
  <c r="I8" i="25" s="1"/>
  <c r="J11" i="25"/>
  <c r="J8" i="25" s="1"/>
  <c r="M11" i="25"/>
  <c r="M8" i="25" s="1"/>
  <c r="E11" i="25"/>
  <c r="E8" i="25" s="1"/>
  <c r="L11" i="25" l="1"/>
  <c r="L8" i="25" s="1"/>
  <c r="K11" i="25"/>
  <c r="K8" i="25" s="1"/>
  <c r="F11" i="25"/>
  <c r="F8" i="25" s="1"/>
  <c r="D11" i="23" l="1"/>
  <c r="Q148" i="17" l="1"/>
  <c r="O148" i="17"/>
  <c r="O147" i="17"/>
  <c r="O146" i="17"/>
  <c r="O145" i="17"/>
  <c r="O144" i="17"/>
  <c r="O143" i="17"/>
  <c r="O142" i="17"/>
  <c r="O141" i="17"/>
  <c r="O140" i="17"/>
  <c r="O139" i="17"/>
  <c r="O138" i="17"/>
  <c r="O137" i="17"/>
  <c r="O136" i="17"/>
  <c r="O135" i="17"/>
  <c r="O134" i="17"/>
  <c r="O133" i="17"/>
  <c r="O132" i="17"/>
  <c r="O131" i="17"/>
  <c r="O130" i="17"/>
  <c r="O129" i="17"/>
  <c r="O128" i="17"/>
  <c r="O127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0" i="17"/>
  <c r="K148" i="17"/>
  <c r="K147" i="17"/>
  <c r="K146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0" i="17"/>
  <c r="K9" i="17"/>
  <c r="H10" i="17"/>
  <c r="H9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2" i="17"/>
  <c r="E10" i="17"/>
  <c r="E9" i="17"/>
  <c r="E13" i="31" l="1"/>
  <c r="E108" i="31"/>
  <c r="E68" i="31"/>
  <c r="E44" i="31"/>
  <c r="E123" i="31"/>
  <c r="E83" i="31"/>
  <c r="E36" i="31"/>
  <c r="E16" i="31"/>
  <c r="E146" i="31"/>
  <c r="E138" i="31"/>
  <c r="E130" i="31"/>
  <c r="E122" i="31"/>
  <c r="E114" i="31"/>
  <c r="E106" i="31"/>
  <c r="E98" i="31"/>
  <c r="E90" i="31"/>
  <c r="E82" i="31"/>
  <c r="E74" i="31"/>
  <c r="E66" i="31"/>
  <c r="E58" i="31"/>
  <c r="E50" i="31"/>
  <c r="E35" i="31"/>
  <c r="E27" i="31"/>
  <c r="E19" i="31"/>
  <c r="E140" i="31"/>
  <c r="E84" i="31"/>
  <c r="E21" i="31"/>
  <c r="E139" i="31"/>
  <c r="E91" i="31"/>
  <c r="E43" i="31"/>
  <c r="E145" i="31"/>
  <c r="E137" i="31"/>
  <c r="E129" i="31"/>
  <c r="E121" i="31"/>
  <c r="E113" i="31"/>
  <c r="E105" i="31"/>
  <c r="E97" i="31"/>
  <c r="E89" i="31"/>
  <c r="E81" i="31"/>
  <c r="E73" i="31"/>
  <c r="E65" i="31"/>
  <c r="E57" i="31"/>
  <c r="E49" i="31"/>
  <c r="E42" i="31"/>
  <c r="E34" i="31"/>
  <c r="E26" i="31"/>
  <c r="E18" i="31"/>
  <c r="E124" i="31"/>
  <c r="E76" i="31"/>
  <c r="E147" i="31"/>
  <c r="E99" i="31"/>
  <c r="E59" i="31"/>
  <c r="E152" i="31"/>
  <c r="E144" i="31"/>
  <c r="E136" i="31"/>
  <c r="E128" i="31"/>
  <c r="E120" i="31"/>
  <c r="E112" i="31"/>
  <c r="E104" i="31"/>
  <c r="E88" i="31"/>
  <c r="E80" i="31"/>
  <c r="E72" i="31"/>
  <c r="E64" i="31"/>
  <c r="E56" i="31"/>
  <c r="E48" i="31"/>
  <c r="E41" i="31"/>
  <c r="E33" i="31"/>
  <c r="E25" i="31"/>
  <c r="E17" i="31"/>
  <c r="E116" i="31"/>
  <c r="E52" i="31"/>
  <c r="E131" i="31"/>
  <c r="E51" i="31"/>
  <c r="E151" i="31"/>
  <c r="E143" i="31"/>
  <c r="E135" i="31"/>
  <c r="E127" i="31"/>
  <c r="E119" i="31"/>
  <c r="E111" i="31"/>
  <c r="E103" i="31"/>
  <c r="E95" i="31"/>
  <c r="E87" i="31"/>
  <c r="E79" i="31"/>
  <c r="E71" i="31"/>
  <c r="E63" i="31"/>
  <c r="E55" i="31"/>
  <c r="E47" i="31"/>
  <c r="E40" i="31"/>
  <c r="E32" i="31"/>
  <c r="E24" i="31"/>
  <c r="E148" i="31"/>
  <c r="E100" i="31"/>
  <c r="E29" i="31"/>
  <c r="E115" i="31"/>
  <c r="E75" i="31"/>
  <c r="E20" i="31"/>
  <c r="E150" i="31"/>
  <c r="E142" i="31"/>
  <c r="E134" i="31"/>
  <c r="E126" i="31"/>
  <c r="E118" i="31"/>
  <c r="E110" i="31"/>
  <c r="E102" i="31"/>
  <c r="E94" i="31"/>
  <c r="E86" i="31"/>
  <c r="E78" i="31"/>
  <c r="E70" i="31"/>
  <c r="E62" i="31"/>
  <c r="E54" i="31"/>
  <c r="E46" i="31"/>
  <c r="E39" i="31"/>
  <c r="E31" i="31"/>
  <c r="E23" i="31"/>
  <c r="H152" i="31"/>
  <c r="E132" i="31"/>
  <c r="E92" i="31"/>
  <c r="E60" i="31"/>
  <c r="E37" i="31"/>
  <c r="E107" i="31"/>
  <c r="E67" i="31"/>
  <c r="E28" i="31"/>
  <c r="E14" i="31"/>
  <c r="E149" i="31"/>
  <c r="E141" i="31"/>
  <c r="E133" i="31"/>
  <c r="E125" i="31"/>
  <c r="E117" i="31"/>
  <c r="E109" i="31"/>
  <c r="E101" i="31"/>
  <c r="E93" i="31"/>
  <c r="E85" i="31"/>
  <c r="E77" i="31"/>
  <c r="E69" i="31"/>
  <c r="E61" i="31"/>
  <c r="E53" i="31"/>
  <c r="E45" i="31"/>
  <c r="E38" i="31"/>
  <c r="E30" i="31"/>
  <c r="E22" i="31"/>
  <c r="E96" i="31"/>
  <c r="E11" i="17"/>
  <c r="O11" i="17"/>
  <c r="K11" i="17"/>
  <c r="D11" i="38"/>
  <c r="E15" i="31" l="1"/>
  <c r="Q150" i="39" l="1"/>
  <c r="N150" i="39"/>
  <c r="K150" i="39"/>
  <c r="H150" i="39" s="1"/>
  <c r="E150" i="39"/>
  <c r="Q149" i="39"/>
  <c r="N149" i="39"/>
  <c r="K149" i="39"/>
  <c r="H149" i="39" s="1"/>
  <c r="E149" i="39"/>
  <c r="Q148" i="39"/>
  <c r="N148" i="39"/>
  <c r="K148" i="39"/>
  <c r="H148" i="39" s="1"/>
  <c r="E148" i="39"/>
  <c r="Q147" i="39"/>
  <c r="N147" i="39"/>
  <c r="K147" i="39"/>
  <c r="H147" i="39" s="1"/>
  <c r="E147" i="39"/>
  <c r="Q146" i="39"/>
  <c r="N146" i="39"/>
  <c r="K146" i="39"/>
  <c r="H146" i="39" s="1"/>
  <c r="E146" i="39"/>
  <c r="Q145" i="39"/>
  <c r="N145" i="39"/>
  <c r="K145" i="39"/>
  <c r="H145" i="39" s="1"/>
  <c r="E145" i="39"/>
  <c r="Q144" i="39"/>
  <c r="N144" i="39"/>
  <c r="K144" i="39"/>
  <c r="H144" i="39" s="1"/>
  <c r="E144" i="39"/>
  <c r="Q143" i="39"/>
  <c r="N143" i="39"/>
  <c r="K143" i="39"/>
  <c r="H143" i="39" s="1"/>
  <c r="E143" i="39"/>
  <c r="Q142" i="39"/>
  <c r="N142" i="39"/>
  <c r="K142" i="39"/>
  <c r="H142" i="39" s="1"/>
  <c r="E142" i="39"/>
  <c r="Q141" i="39"/>
  <c r="N141" i="39"/>
  <c r="K141" i="39"/>
  <c r="H141" i="39" s="1"/>
  <c r="E141" i="39"/>
  <c r="Q140" i="39"/>
  <c r="N140" i="39"/>
  <c r="K140" i="39"/>
  <c r="H140" i="39" s="1"/>
  <c r="E140" i="39"/>
  <c r="Q139" i="39"/>
  <c r="N139" i="39"/>
  <c r="K139" i="39"/>
  <c r="H139" i="39" s="1"/>
  <c r="E139" i="39"/>
  <c r="Q138" i="39"/>
  <c r="N138" i="39"/>
  <c r="K138" i="39"/>
  <c r="H138" i="39" s="1"/>
  <c r="E138" i="39"/>
  <c r="Q137" i="39"/>
  <c r="N137" i="39"/>
  <c r="K137" i="39"/>
  <c r="H137" i="39" s="1"/>
  <c r="E137" i="39"/>
  <c r="Q136" i="39"/>
  <c r="N136" i="39"/>
  <c r="K136" i="39"/>
  <c r="H136" i="39" s="1"/>
  <c r="E136" i="39"/>
  <c r="Q135" i="39"/>
  <c r="N135" i="39"/>
  <c r="K135" i="39"/>
  <c r="H135" i="39" s="1"/>
  <c r="E135" i="39"/>
  <c r="Q134" i="39"/>
  <c r="N134" i="39"/>
  <c r="K134" i="39"/>
  <c r="H134" i="39" s="1"/>
  <c r="E134" i="39"/>
  <c r="Q133" i="39"/>
  <c r="N133" i="39"/>
  <c r="K133" i="39"/>
  <c r="H133" i="39" s="1"/>
  <c r="E133" i="39"/>
  <c r="Q132" i="39"/>
  <c r="N132" i="39"/>
  <c r="K132" i="39"/>
  <c r="H132" i="39" s="1"/>
  <c r="E132" i="39"/>
  <c r="Q131" i="39"/>
  <c r="N131" i="39"/>
  <c r="K131" i="39"/>
  <c r="H131" i="39" s="1"/>
  <c r="E131" i="39"/>
  <c r="Q130" i="39"/>
  <c r="N130" i="39"/>
  <c r="K130" i="39"/>
  <c r="H130" i="39" s="1"/>
  <c r="E130" i="39"/>
  <c r="Q129" i="39"/>
  <c r="N129" i="39"/>
  <c r="K129" i="39"/>
  <c r="H129" i="39" s="1"/>
  <c r="E129" i="39"/>
  <c r="Q128" i="39"/>
  <c r="N128" i="39"/>
  <c r="K128" i="39"/>
  <c r="H128" i="39" s="1"/>
  <c r="E128" i="39"/>
  <c r="Q127" i="39"/>
  <c r="N127" i="39"/>
  <c r="K127" i="39"/>
  <c r="H127" i="39" s="1"/>
  <c r="E127" i="39"/>
  <c r="Q126" i="39"/>
  <c r="N126" i="39"/>
  <c r="K126" i="39"/>
  <c r="H126" i="39" s="1"/>
  <c r="E126" i="39"/>
  <c r="Q125" i="39"/>
  <c r="N125" i="39"/>
  <c r="K125" i="39"/>
  <c r="H125" i="39" s="1"/>
  <c r="E125" i="39"/>
  <c r="Q124" i="39"/>
  <c r="N124" i="39"/>
  <c r="K124" i="39"/>
  <c r="H124" i="39" s="1"/>
  <c r="E124" i="39"/>
  <c r="Q123" i="39"/>
  <c r="N123" i="39"/>
  <c r="K123" i="39"/>
  <c r="H123" i="39" s="1"/>
  <c r="E123" i="39"/>
  <c r="Q122" i="39"/>
  <c r="N122" i="39"/>
  <c r="K122" i="39"/>
  <c r="H122" i="39" s="1"/>
  <c r="E122" i="39"/>
  <c r="Q121" i="39"/>
  <c r="N121" i="39"/>
  <c r="K121" i="39"/>
  <c r="H121" i="39" s="1"/>
  <c r="E121" i="39"/>
  <c r="Q120" i="39"/>
  <c r="N120" i="39"/>
  <c r="K120" i="39"/>
  <c r="H120" i="39" s="1"/>
  <c r="E120" i="39"/>
  <c r="Q119" i="39"/>
  <c r="N119" i="39"/>
  <c r="K119" i="39"/>
  <c r="H119" i="39" s="1"/>
  <c r="E119" i="39"/>
  <c r="Q118" i="39"/>
  <c r="N118" i="39"/>
  <c r="K118" i="39"/>
  <c r="H118" i="39" s="1"/>
  <c r="E118" i="39"/>
  <c r="Q117" i="39"/>
  <c r="N117" i="39"/>
  <c r="K117" i="39"/>
  <c r="H117" i="39" s="1"/>
  <c r="E117" i="39"/>
  <c r="Q116" i="39"/>
  <c r="N116" i="39"/>
  <c r="K116" i="39"/>
  <c r="H116" i="39" s="1"/>
  <c r="E116" i="39"/>
  <c r="Q115" i="39"/>
  <c r="N115" i="39"/>
  <c r="K115" i="39"/>
  <c r="H115" i="39" s="1"/>
  <c r="E115" i="39"/>
  <c r="Q114" i="39"/>
  <c r="N114" i="39"/>
  <c r="K114" i="39"/>
  <c r="H114" i="39" s="1"/>
  <c r="E114" i="39"/>
  <c r="Q113" i="39"/>
  <c r="N113" i="39"/>
  <c r="K113" i="39"/>
  <c r="H113" i="39" s="1"/>
  <c r="E113" i="39"/>
  <c r="Q112" i="39"/>
  <c r="N112" i="39"/>
  <c r="K112" i="39"/>
  <c r="H112" i="39" s="1"/>
  <c r="E112" i="39"/>
  <c r="Q111" i="39"/>
  <c r="N111" i="39"/>
  <c r="K111" i="39"/>
  <c r="H111" i="39" s="1"/>
  <c r="E111" i="39"/>
  <c r="Q110" i="39"/>
  <c r="N110" i="39"/>
  <c r="K110" i="39"/>
  <c r="H110" i="39" s="1"/>
  <c r="E110" i="39"/>
  <c r="Q109" i="39"/>
  <c r="N109" i="39"/>
  <c r="K109" i="39"/>
  <c r="H109" i="39" s="1"/>
  <c r="E109" i="39"/>
  <c r="Q108" i="39"/>
  <c r="N108" i="39"/>
  <c r="K108" i="39"/>
  <c r="H108" i="39" s="1"/>
  <c r="E108" i="39"/>
  <c r="Q107" i="39"/>
  <c r="N107" i="39"/>
  <c r="K107" i="39"/>
  <c r="H107" i="39" s="1"/>
  <c r="E107" i="39"/>
  <c r="Q106" i="39"/>
  <c r="N106" i="39"/>
  <c r="K106" i="39"/>
  <c r="H106" i="39" s="1"/>
  <c r="E106" i="39"/>
  <c r="Q105" i="39"/>
  <c r="N105" i="39"/>
  <c r="K105" i="39"/>
  <c r="H105" i="39" s="1"/>
  <c r="E105" i="39"/>
  <c r="Q104" i="39"/>
  <c r="N104" i="39"/>
  <c r="K104" i="39"/>
  <c r="H104" i="39" s="1"/>
  <c r="E104" i="39"/>
  <c r="Q103" i="39"/>
  <c r="N103" i="39"/>
  <c r="K103" i="39"/>
  <c r="H103" i="39" s="1"/>
  <c r="E103" i="39"/>
  <c r="Q102" i="39"/>
  <c r="N102" i="39"/>
  <c r="K102" i="39"/>
  <c r="H102" i="39" s="1"/>
  <c r="E102" i="39"/>
  <c r="Q101" i="39"/>
  <c r="N101" i="39"/>
  <c r="K101" i="39"/>
  <c r="H101" i="39" s="1"/>
  <c r="E101" i="39"/>
  <c r="Q100" i="39"/>
  <c r="N100" i="39"/>
  <c r="K100" i="39"/>
  <c r="H100" i="39" s="1"/>
  <c r="E100" i="39"/>
  <c r="Q99" i="39"/>
  <c r="N99" i="39"/>
  <c r="K99" i="39"/>
  <c r="H99" i="39" s="1"/>
  <c r="E99" i="39"/>
  <c r="Q98" i="39"/>
  <c r="N98" i="39"/>
  <c r="K98" i="39"/>
  <c r="H98" i="39" s="1"/>
  <c r="E98" i="39"/>
  <c r="Q97" i="39"/>
  <c r="N97" i="39"/>
  <c r="K97" i="39"/>
  <c r="H97" i="39" s="1"/>
  <c r="E97" i="39"/>
  <c r="Q96" i="39"/>
  <c r="N96" i="39"/>
  <c r="K96" i="39"/>
  <c r="H96" i="39" s="1"/>
  <c r="E96" i="39"/>
  <c r="Q95" i="39"/>
  <c r="N95" i="39"/>
  <c r="K95" i="39"/>
  <c r="H95" i="39" s="1"/>
  <c r="E95" i="39"/>
  <c r="Q94" i="39"/>
  <c r="N94" i="39"/>
  <c r="K94" i="39"/>
  <c r="H94" i="39" s="1"/>
  <c r="E94" i="39"/>
  <c r="Q93" i="39"/>
  <c r="N93" i="39"/>
  <c r="K93" i="39"/>
  <c r="H93" i="39" s="1"/>
  <c r="E93" i="39"/>
  <c r="Q92" i="39"/>
  <c r="N92" i="39"/>
  <c r="K92" i="39"/>
  <c r="H92" i="39" s="1"/>
  <c r="E92" i="39"/>
  <c r="Q91" i="39"/>
  <c r="N91" i="39"/>
  <c r="K91" i="39"/>
  <c r="H91" i="39" s="1"/>
  <c r="E91" i="39"/>
  <c r="Q90" i="39"/>
  <c r="N90" i="39"/>
  <c r="K90" i="39"/>
  <c r="H90" i="39" s="1"/>
  <c r="E90" i="39"/>
  <c r="Q89" i="39"/>
  <c r="N89" i="39"/>
  <c r="K89" i="39"/>
  <c r="H89" i="39" s="1"/>
  <c r="E89" i="39"/>
  <c r="Q88" i="39"/>
  <c r="N88" i="39"/>
  <c r="K88" i="39"/>
  <c r="H88" i="39" s="1"/>
  <c r="E88" i="39"/>
  <c r="Q87" i="39"/>
  <c r="N87" i="39"/>
  <c r="K87" i="39"/>
  <c r="H87" i="39" s="1"/>
  <c r="E87" i="39"/>
  <c r="Q86" i="39"/>
  <c r="N86" i="39"/>
  <c r="K86" i="39"/>
  <c r="H86" i="39" s="1"/>
  <c r="E86" i="39"/>
  <c r="Q85" i="39"/>
  <c r="N85" i="39"/>
  <c r="K85" i="39"/>
  <c r="H85" i="39" s="1"/>
  <c r="E85" i="39"/>
  <c r="Q84" i="39"/>
  <c r="N84" i="39"/>
  <c r="K84" i="39"/>
  <c r="H84" i="39" s="1"/>
  <c r="E84" i="39"/>
  <c r="Q83" i="39"/>
  <c r="N83" i="39"/>
  <c r="K83" i="39"/>
  <c r="H83" i="39" s="1"/>
  <c r="E83" i="39"/>
  <c r="Q82" i="39"/>
  <c r="N82" i="39"/>
  <c r="K82" i="39"/>
  <c r="H82" i="39" s="1"/>
  <c r="E82" i="39"/>
  <c r="Q81" i="39"/>
  <c r="N81" i="39"/>
  <c r="K81" i="39"/>
  <c r="H81" i="39" s="1"/>
  <c r="E81" i="39"/>
  <c r="Q80" i="39"/>
  <c r="N80" i="39"/>
  <c r="K80" i="39"/>
  <c r="H80" i="39" s="1"/>
  <c r="E80" i="39"/>
  <c r="Q79" i="39"/>
  <c r="N79" i="39"/>
  <c r="K79" i="39"/>
  <c r="H79" i="39" s="1"/>
  <c r="E79" i="39"/>
  <c r="Q78" i="39"/>
  <c r="N78" i="39"/>
  <c r="K78" i="39"/>
  <c r="H78" i="39" s="1"/>
  <c r="E78" i="39"/>
  <c r="Q77" i="39"/>
  <c r="N77" i="39"/>
  <c r="K77" i="39"/>
  <c r="H77" i="39" s="1"/>
  <c r="E77" i="39"/>
  <c r="Q76" i="39"/>
  <c r="N76" i="39"/>
  <c r="K76" i="39"/>
  <c r="H76" i="39" s="1"/>
  <c r="E76" i="39"/>
  <c r="Q75" i="39"/>
  <c r="N75" i="39"/>
  <c r="K75" i="39"/>
  <c r="H75" i="39" s="1"/>
  <c r="E75" i="39"/>
  <c r="Q74" i="39"/>
  <c r="N74" i="39"/>
  <c r="K74" i="39"/>
  <c r="H74" i="39" s="1"/>
  <c r="E74" i="39"/>
  <c r="Q73" i="39"/>
  <c r="N73" i="39"/>
  <c r="K73" i="39"/>
  <c r="H73" i="39" s="1"/>
  <c r="E73" i="39"/>
  <c r="Q72" i="39"/>
  <c r="N72" i="39"/>
  <c r="K72" i="39"/>
  <c r="H72" i="39" s="1"/>
  <c r="E72" i="39"/>
  <c r="Q71" i="39"/>
  <c r="N71" i="39"/>
  <c r="K71" i="39"/>
  <c r="H71" i="39" s="1"/>
  <c r="E71" i="39"/>
  <c r="Q70" i="39"/>
  <c r="N70" i="39"/>
  <c r="K70" i="39"/>
  <c r="H70" i="39" s="1"/>
  <c r="E70" i="39"/>
  <c r="Q69" i="39"/>
  <c r="N69" i="39"/>
  <c r="K69" i="39"/>
  <c r="H69" i="39" s="1"/>
  <c r="E69" i="39"/>
  <c r="Q68" i="39"/>
  <c r="N68" i="39"/>
  <c r="K68" i="39"/>
  <c r="H68" i="39" s="1"/>
  <c r="E68" i="39"/>
  <c r="Q67" i="39"/>
  <c r="N67" i="39"/>
  <c r="K67" i="39"/>
  <c r="H67" i="39" s="1"/>
  <c r="E67" i="39"/>
  <c r="Q66" i="39"/>
  <c r="N66" i="39"/>
  <c r="K66" i="39"/>
  <c r="H66" i="39" s="1"/>
  <c r="E66" i="39"/>
  <c r="Q65" i="39"/>
  <c r="N65" i="39"/>
  <c r="K65" i="39"/>
  <c r="H65" i="39" s="1"/>
  <c r="E65" i="39"/>
  <c r="Q64" i="39"/>
  <c r="N64" i="39"/>
  <c r="K64" i="39"/>
  <c r="H64" i="39" s="1"/>
  <c r="E64" i="39"/>
  <c r="Q63" i="39"/>
  <c r="N63" i="39"/>
  <c r="K63" i="39"/>
  <c r="H63" i="39" s="1"/>
  <c r="E63" i="39"/>
  <c r="Q62" i="39"/>
  <c r="N62" i="39"/>
  <c r="K62" i="39"/>
  <c r="H62" i="39" s="1"/>
  <c r="E62" i="39"/>
  <c r="Q61" i="39"/>
  <c r="N61" i="39"/>
  <c r="K61" i="39"/>
  <c r="H61" i="39" s="1"/>
  <c r="E61" i="39"/>
  <c r="Q60" i="39"/>
  <c r="N60" i="39"/>
  <c r="K60" i="39"/>
  <c r="H60" i="39" s="1"/>
  <c r="E60" i="39"/>
  <c r="Q59" i="39"/>
  <c r="N59" i="39"/>
  <c r="K59" i="39"/>
  <c r="H59" i="39" s="1"/>
  <c r="E59" i="39"/>
  <c r="Q58" i="39"/>
  <c r="N58" i="39"/>
  <c r="K58" i="39"/>
  <c r="H58" i="39" s="1"/>
  <c r="E58" i="39"/>
  <c r="Q57" i="39"/>
  <c r="N57" i="39"/>
  <c r="K57" i="39"/>
  <c r="H57" i="39" s="1"/>
  <c r="E57" i="39"/>
  <c r="Q56" i="39"/>
  <c r="N56" i="39"/>
  <c r="K56" i="39"/>
  <c r="H56" i="39" s="1"/>
  <c r="E56" i="39"/>
  <c r="Q55" i="39"/>
  <c r="N55" i="39"/>
  <c r="K55" i="39"/>
  <c r="H55" i="39" s="1"/>
  <c r="E55" i="39"/>
  <c r="Q54" i="39"/>
  <c r="N54" i="39"/>
  <c r="K54" i="39"/>
  <c r="H54" i="39" s="1"/>
  <c r="E54" i="39"/>
  <c r="Q53" i="39"/>
  <c r="N53" i="39"/>
  <c r="K53" i="39"/>
  <c r="H53" i="39" s="1"/>
  <c r="E53" i="39"/>
  <c r="Q52" i="39"/>
  <c r="N52" i="39"/>
  <c r="K52" i="39"/>
  <c r="H52" i="39" s="1"/>
  <c r="E52" i="39"/>
  <c r="Q51" i="39"/>
  <c r="N51" i="39"/>
  <c r="K51" i="39"/>
  <c r="H51" i="39" s="1"/>
  <c r="E51" i="39"/>
  <c r="Q50" i="39"/>
  <c r="N50" i="39"/>
  <c r="K50" i="39"/>
  <c r="H50" i="39" s="1"/>
  <c r="E50" i="39"/>
  <c r="Q49" i="39"/>
  <c r="N49" i="39"/>
  <c r="K49" i="39"/>
  <c r="H49" i="39" s="1"/>
  <c r="E49" i="39"/>
  <c r="Q48" i="39"/>
  <c r="N48" i="39"/>
  <c r="K48" i="39"/>
  <c r="H48" i="39" s="1"/>
  <c r="E48" i="39"/>
  <c r="Q47" i="39"/>
  <c r="N47" i="39"/>
  <c r="K47" i="39"/>
  <c r="H47" i="39" s="1"/>
  <c r="E47" i="39"/>
  <c r="Q46" i="39"/>
  <c r="N46" i="39"/>
  <c r="K46" i="39"/>
  <c r="H46" i="39" s="1"/>
  <c r="E46" i="39"/>
  <c r="Q45" i="39"/>
  <c r="N45" i="39"/>
  <c r="K45" i="39"/>
  <c r="H45" i="39" s="1"/>
  <c r="E45" i="39"/>
  <c r="Q44" i="39"/>
  <c r="N44" i="39"/>
  <c r="K44" i="39"/>
  <c r="H44" i="39" s="1"/>
  <c r="E44" i="39"/>
  <c r="Q43" i="39"/>
  <c r="N43" i="39"/>
  <c r="K43" i="39"/>
  <c r="H43" i="39" s="1"/>
  <c r="E43" i="39"/>
  <c r="Q42" i="39"/>
  <c r="N42" i="39"/>
  <c r="K42" i="39"/>
  <c r="H42" i="39" s="1"/>
  <c r="E42" i="39"/>
  <c r="Q41" i="39"/>
  <c r="N41" i="39"/>
  <c r="K41" i="39"/>
  <c r="H41" i="39" s="1"/>
  <c r="E41" i="39"/>
  <c r="Q40" i="39"/>
  <c r="N40" i="39"/>
  <c r="K40" i="39"/>
  <c r="H40" i="39" s="1"/>
  <c r="E40" i="39"/>
  <c r="Q39" i="39"/>
  <c r="N39" i="39"/>
  <c r="K39" i="39"/>
  <c r="H39" i="39" s="1"/>
  <c r="E39" i="39"/>
  <c r="Q38" i="39"/>
  <c r="N38" i="39"/>
  <c r="K38" i="39"/>
  <c r="H38" i="39" s="1"/>
  <c r="E38" i="39"/>
  <c r="Q37" i="39"/>
  <c r="N37" i="39"/>
  <c r="K37" i="39"/>
  <c r="H37" i="39" s="1"/>
  <c r="E37" i="39"/>
  <c r="Q36" i="39"/>
  <c r="N36" i="39"/>
  <c r="K36" i="39"/>
  <c r="H36" i="39" s="1"/>
  <c r="E36" i="39"/>
  <c r="Q35" i="39"/>
  <c r="N35" i="39"/>
  <c r="K35" i="39"/>
  <c r="H35" i="39" s="1"/>
  <c r="E35" i="39"/>
  <c r="Q34" i="39"/>
  <c r="N34" i="39"/>
  <c r="K34" i="39"/>
  <c r="H34" i="39" s="1"/>
  <c r="E34" i="39"/>
  <c r="Q33" i="39"/>
  <c r="N33" i="39"/>
  <c r="K33" i="39"/>
  <c r="H33" i="39" s="1"/>
  <c r="E33" i="39"/>
  <c r="Q32" i="39"/>
  <c r="N32" i="39"/>
  <c r="K32" i="39"/>
  <c r="H32" i="39" s="1"/>
  <c r="E32" i="39"/>
  <c r="Q31" i="39"/>
  <c r="N31" i="39"/>
  <c r="K31" i="39"/>
  <c r="H31" i="39" s="1"/>
  <c r="E31" i="39"/>
  <c r="Q30" i="39"/>
  <c r="N30" i="39"/>
  <c r="K30" i="39"/>
  <c r="H30" i="39" s="1"/>
  <c r="E30" i="39"/>
  <c r="Q29" i="39"/>
  <c r="N29" i="39"/>
  <c r="K29" i="39"/>
  <c r="H29" i="39" s="1"/>
  <c r="E29" i="39"/>
  <c r="Q28" i="39"/>
  <c r="N28" i="39"/>
  <c r="K28" i="39"/>
  <c r="H28" i="39" s="1"/>
  <c r="E28" i="39"/>
  <c r="Q27" i="39"/>
  <c r="N27" i="39"/>
  <c r="K27" i="39"/>
  <c r="H27" i="39" s="1"/>
  <c r="E27" i="39"/>
  <c r="Q26" i="39"/>
  <c r="N26" i="39"/>
  <c r="K26" i="39"/>
  <c r="H26" i="39" s="1"/>
  <c r="E26" i="39"/>
  <c r="Q25" i="39"/>
  <c r="N25" i="39"/>
  <c r="K25" i="39"/>
  <c r="H25" i="39" s="1"/>
  <c r="E25" i="39"/>
  <c r="Q24" i="39"/>
  <c r="N24" i="39"/>
  <c r="K24" i="39"/>
  <c r="H24" i="39" s="1"/>
  <c r="E24" i="39"/>
  <c r="Q23" i="39"/>
  <c r="N23" i="39"/>
  <c r="K23" i="39"/>
  <c r="H23" i="39" s="1"/>
  <c r="E23" i="39"/>
  <c r="Q22" i="39"/>
  <c r="N22" i="39"/>
  <c r="K22" i="39"/>
  <c r="H22" i="39" s="1"/>
  <c r="E22" i="39"/>
  <c r="Q21" i="39"/>
  <c r="N21" i="39"/>
  <c r="K21" i="39"/>
  <c r="H21" i="39" s="1"/>
  <c r="E21" i="39"/>
  <c r="Q20" i="39"/>
  <c r="N20" i="39"/>
  <c r="K20" i="39"/>
  <c r="H20" i="39" s="1"/>
  <c r="E20" i="39"/>
  <c r="Q19" i="39"/>
  <c r="N19" i="39"/>
  <c r="K19" i="39"/>
  <c r="H19" i="39" s="1"/>
  <c r="E19" i="39"/>
  <c r="Q18" i="39"/>
  <c r="N18" i="39"/>
  <c r="K18" i="39"/>
  <c r="H18" i="39" s="1"/>
  <c r="E18" i="39"/>
  <c r="Q17" i="39"/>
  <c r="N17" i="39"/>
  <c r="K17" i="39"/>
  <c r="H17" i="39" s="1"/>
  <c r="E17" i="39"/>
  <c r="Q16" i="39"/>
  <c r="N16" i="39"/>
  <c r="K16" i="39"/>
  <c r="H16" i="39" s="1"/>
  <c r="E16" i="39"/>
  <c r="Q15" i="39"/>
  <c r="N15" i="39"/>
  <c r="K15" i="39"/>
  <c r="H15" i="39" s="1"/>
  <c r="E15" i="39"/>
  <c r="N14" i="39"/>
  <c r="K14" i="39"/>
  <c r="H14" i="39" s="1"/>
  <c r="E14" i="39"/>
  <c r="V13" i="39"/>
  <c r="U13" i="39"/>
  <c r="R13" i="39"/>
  <c r="P13" i="39"/>
  <c r="O13" i="39"/>
  <c r="M13" i="39"/>
  <c r="L13" i="39"/>
  <c r="J13" i="39"/>
  <c r="I13" i="39"/>
  <c r="G13" i="39"/>
  <c r="F13" i="39"/>
  <c r="Q12" i="39"/>
  <c r="N12" i="39"/>
  <c r="K12" i="39"/>
  <c r="H12" i="39" s="1"/>
  <c r="E12" i="39"/>
  <c r="D146" i="39" l="1"/>
  <c r="K13" i="39"/>
  <c r="D141" i="39"/>
  <c r="D21" i="39"/>
  <c r="D78" i="39"/>
  <c r="D84" i="39"/>
  <c r="D56" i="39"/>
  <c r="D70" i="39"/>
  <c r="D31" i="39"/>
  <c r="N13" i="39"/>
  <c r="D136" i="39"/>
  <c r="D22" i="39"/>
  <c r="D30" i="39"/>
  <c r="D14" i="39"/>
  <c r="D115" i="39"/>
  <c r="D98" i="39"/>
  <c r="D118" i="39"/>
  <c r="D25" i="39"/>
  <c r="D48" i="39"/>
  <c r="D87" i="39"/>
  <c r="D121" i="39"/>
  <c r="D129" i="39"/>
  <c r="D17" i="39"/>
  <c r="D20" i="39"/>
  <c r="D28" i="39"/>
  <c r="D36" i="39"/>
  <c r="D43" i="39"/>
  <c r="D51" i="39"/>
  <c r="D65" i="39"/>
  <c r="D68" i="39"/>
  <c r="D73" i="39"/>
  <c r="D79" i="39"/>
  <c r="D90" i="39"/>
  <c r="D107" i="39"/>
  <c r="D110" i="39"/>
  <c r="D124" i="39"/>
  <c r="D134" i="39"/>
  <c r="D139" i="39"/>
  <c r="D149" i="39"/>
  <c r="D45" i="39"/>
  <c r="D12" i="39"/>
  <c r="D39" i="39"/>
  <c r="D76" i="39"/>
  <c r="D82" i="39"/>
  <c r="D93" i="39"/>
  <c r="D113" i="39"/>
  <c r="D144" i="39"/>
  <c r="D23" i="39"/>
  <c r="D57" i="39"/>
  <c r="D85" i="39"/>
  <c r="D99" i="39"/>
  <c r="D127" i="39"/>
  <c r="D132" i="39"/>
  <c r="D34" i="39"/>
  <c r="D60" i="39"/>
  <c r="D102" i="39"/>
  <c r="D122" i="39"/>
  <c r="D142" i="39"/>
  <c r="D147" i="39"/>
  <c r="D46" i="39"/>
  <c r="D74" i="39"/>
  <c r="D18" i="39"/>
  <c r="D37" i="39"/>
  <c r="D130" i="39"/>
  <c r="D41" i="39"/>
  <c r="E13" i="39"/>
  <c r="T13" i="39"/>
  <c r="D52" i="39"/>
  <c r="D80" i="39"/>
  <c r="D83" i="39"/>
  <c r="D94" i="39"/>
  <c r="D114" i="39"/>
  <c r="D125" i="39"/>
  <c r="D135" i="39"/>
  <c r="D140" i="39"/>
  <c r="D150" i="39"/>
  <c r="D63" i="39"/>
  <c r="D126" i="39"/>
  <c r="D54" i="39"/>
  <c r="D96" i="39"/>
  <c r="D15" i="39"/>
  <c r="D71" i="39"/>
  <c r="D116" i="39"/>
  <c r="D119" i="39"/>
  <c r="D137" i="39"/>
  <c r="D26" i="39"/>
  <c r="D49" i="39"/>
  <c r="D66" i="39"/>
  <c r="D77" i="39"/>
  <c r="D88" i="39"/>
  <c r="D91" i="39"/>
  <c r="D105" i="39"/>
  <c r="D108" i="39"/>
  <c r="D111" i="39"/>
  <c r="D40" i="39"/>
  <c r="D145" i="39"/>
  <c r="D16" i="39"/>
  <c r="D29" i="39"/>
  <c r="D44" i="39"/>
  <c r="D55" i="39"/>
  <c r="D69" i="39"/>
  <c r="H13" i="39"/>
  <c r="D97" i="39"/>
  <c r="D117" i="39"/>
  <c r="D120" i="39"/>
  <c r="D24" i="39"/>
  <c r="D32" i="39"/>
  <c r="D42" i="39"/>
  <c r="D47" i="39"/>
  <c r="D58" i="39"/>
  <c r="D61" i="39"/>
  <c r="D72" i="39"/>
  <c r="D75" i="39"/>
  <c r="D86" i="39"/>
  <c r="D100" i="39"/>
  <c r="D103" i="39"/>
  <c r="D123" i="39"/>
  <c r="D128" i="39"/>
  <c r="D133" i="39"/>
  <c r="D138" i="39"/>
  <c r="D148" i="39"/>
  <c r="D19" i="39"/>
  <c r="D27" i="39"/>
  <c r="D35" i="39"/>
  <c r="D50" i="39"/>
  <c r="D64" i="39"/>
  <c r="D67" i="39"/>
  <c r="D89" i="39"/>
  <c r="D92" i="39"/>
  <c r="Q13" i="39"/>
  <c r="D106" i="39"/>
  <c r="D109" i="39"/>
  <c r="D112" i="39"/>
  <c r="D143" i="39"/>
  <c r="D38" i="39"/>
  <c r="D53" i="39"/>
  <c r="D81" i="39"/>
  <c r="D95" i="39"/>
  <c r="D131" i="39"/>
  <c r="D33" i="39"/>
  <c r="D59" i="39"/>
  <c r="D62" i="39"/>
  <c r="D101" i="39"/>
  <c r="D104" i="39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0" i="17"/>
  <c r="J9" i="17"/>
  <c r="G129" i="17" l="1"/>
  <c r="G101" i="17"/>
  <c r="G103" i="17"/>
  <c r="G81" i="17"/>
  <c r="G58" i="17"/>
  <c r="G147" i="17"/>
  <c r="G96" i="17"/>
  <c r="G93" i="17"/>
  <c r="G30" i="17"/>
  <c r="G61" i="17"/>
  <c r="G66" i="17"/>
  <c r="G90" i="17"/>
  <c r="G22" i="17"/>
  <c r="G148" i="17"/>
  <c r="G130" i="17"/>
  <c r="G132" i="17"/>
  <c r="G82" i="17"/>
  <c r="G51" i="17"/>
  <c r="G146" i="17"/>
  <c r="G14" i="17"/>
  <c r="G75" i="17"/>
  <c r="G138" i="17"/>
  <c r="G44" i="17"/>
  <c r="G80" i="17"/>
  <c r="G49" i="17"/>
  <c r="G85" i="17"/>
  <c r="G76" i="17"/>
  <c r="G99" i="17"/>
  <c r="G36" i="17"/>
  <c r="G65" i="17"/>
  <c r="G136" i="17"/>
  <c r="G70" i="17"/>
  <c r="G115" i="17"/>
  <c r="G143" i="17"/>
  <c r="G64" i="17"/>
  <c r="G13" i="17"/>
  <c r="G133" i="17"/>
  <c r="G145" i="17"/>
  <c r="G97" i="17"/>
  <c r="G74" i="17"/>
  <c r="G108" i="17"/>
  <c r="G41" i="17"/>
  <c r="G46" i="17"/>
  <c r="G20" i="17"/>
  <c r="G19" i="17"/>
  <c r="G104" i="17"/>
  <c r="G135" i="17"/>
  <c r="G71" i="17"/>
  <c r="G42" i="17"/>
  <c r="G78" i="17"/>
  <c r="G111" i="17"/>
  <c r="G113" i="17"/>
  <c r="G27" i="17"/>
  <c r="G50" i="17"/>
  <c r="G63" i="17"/>
  <c r="G125" i="17"/>
  <c r="G28" i="17"/>
  <c r="G60" i="17"/>
  <c r="G141" i="17"/>
  <c r="G62" i="17"/>
  <c r="G131" i="17"/>
  <c r="G59" i="17"/>
  <c r="G95" i="17"/>
  <c r="G38" i="17"/>
  <c r="G47" i="17"/>
  <c r="G94" i="17"/>
  <c r="G123" i="17"/>
  <c r="G9" i="17"/>
  <c r="G140" i="17"/>
  <c r="G83" i="17"/>
  <c r="G37" i="17"/>
  <c r="G105" i="17"/>
  <c r="G34" i="17"/>
  <c r="G23" i="17"/>
  <c r="G134" i="17"/>
  <c r="G139" i="17"/>
  <c r="G40" i="17"/>
  <c r="G15" i="17"/>
  <c r="G98" i="17"/>
  <c r="G117" i="17"/>
  <c r="G32" i="17"/>
  <c r="G127" i="17"/>
  <c r="G86" i="17"/>
  <c r="G119" i="17"/>
  <c r="G73" i="17"/>
  <c r="G57" i="17"/>
  <c r="G110" i="17"/>
  <c r="G48" i="17"/>
  <c r="G126" i="17"/>
  <c r="G56" i="17"/>
  <c r="G109" i="17"/>
  <c r="G24" i="17"/>
  <c r="G52" i="17"/>
  <c r="G112" i="17"/>
  <c r="G39" i="17"/>
  <c r="G120" i="17"/>
  <c r="G55" i="17"/>
  <c r="G10" i="17"/>
  <c r="G88" i="17"/>
  <c r="G26" i="17"/>
  <c r="G25" i="17"/>
  <c r="G53" i="17"/>
  <c r="G35" i="17"/>
  <c r="G142" i="17"/>
  <c r="G68" i="17"/>
  <c r="G17" i="17"/>
  <c r="G89" i="17"/>
  <c r="G16" i="17"/>
  <c r="G137" i="17"/>
  <c r="G54" i="17"/>
  <c r="G79" i="17"/>
  <c r="G84" i="17"/>
  <c r="G114" i="17"/>
  <c r="G72" i="17"/>
  <c r="G91" i="17"/>
  <c r="G12" i="17"/>
  <c r="G102" i="17"/>
  <c r="G87" i="17"/>
  <c r="G118" i="17"/>
  <c r="G69" i="17"/>
  <c r="G122" i="17"/>
  <c r="G31" i="17"/>
  <c r="G107" i="17"/>
  <c r="G33" i="17"/>
  <c r="G121" i="17"/>
  <c r="G45" i="17"/>
  <c r="G67" i="17"/>
  <c r="G106" i="17"/>
  <c r="G124" i="17"/>
  <c r="G92" i="17"/>
  <c r="G128" i="17"/>
  <c r="G100" i="17"/>
  <c r="G21" i="17"/>
  <c r="G43" i="17"/>
  <c r="G77" i="17"/>
  <c r="G18" i="17"/>
  <c r="G116" i="17"/>
  <c r="G29" i="17"/>
  <c r="G144" i="17"/>
  <c r="J11" i="17"/>
  <c r="D13" i="39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G11" i="17" l="1"/>
  <c r="H92" i="17"/>
  <c r="D148" i="17" l="1"/>
  <c r="D147" i="17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68" i="31" l="1"/>
  <c r="D132" i="31"/>
  <c r="D44" i="31"/>
  <c r="D77" i="31"/>
  <c r="D149" i="31"/>
  <c r="D22" i="31"/>
  <c r="D30" i="31"/>
  <c r="D38" i="31"/>
  <c r="D45" i="31"/>
  <c r="D53" i="31"/>
  <c r="D61" i="31"/>
  <c r="D70" i="31"/>
  <c r="D78" i="31"/>
  <c r="D86" i="31"/>
  <c r="D94" i="31"/>
  <c r="D102" i="31"/>
  <c r="D110" i="31"/>
  <c r="D118" i="31"/>
  <c r="D126" i="31"/>
  <c r="D134" i="31"/>
  <c r="D142" i="31"/>
  <c r="D150" i="31"/>
  <c r="D28" i="31"/>
  <c r="D59" i="31"/>
  <c r="D100" i="31"/>
  <c r="D140" i="31"/>
  <c r="D85" i="31"/>
  <c r="D141" i="31"/>
  <c r="D23" i="31"/>
  <c r="D31" i="31"/>
  <c r="D39" i="31"/>
  <c r="D46" i="31"/>
  <c r="D54" i="31"/>
  <c r="D62" i="31"/>
  <c r="D71" i="31"/>
  <c r="D79" i="31"/>
  <c r="D87" i="31"/>
  <c r="D95" i="31"/>
  <c r="D103" i="31"/>
  <c r="D111" i="31"/>
  <c r="D119" i="31"/>
  <c r="D127" i="31"/>
  <c r="D135" i="31"/>
  <c r="D143" i="31"/>
  <c r="D151" i="31"/>
  <c r="D20" i="31"/>
  <c r="D51" i="31"/>
  <c r="D92" i="31"/>
  <c r="D124" i="31"/>
  <c r="D37" i="31"/>
  <c r="D69" i="31"/>
  <c r="D133" i="31"/>
  <c r="D24" i="31"/>
  <c r="D32" i="31"/>
  <c r="D40" i="31"/>
  <c r="D47" i="31"/>
  <c r="D55" i="31"/>
  <c r="D63" i="31"/>
  <c r="D72" i="31"/>
  <c r="D80" i="31"/>
  <c r="D88" i="31"/>
  <c r="D104" i="31"/>
  <c r="D112" i="31"/>
  <c r="D120" i="31"/>
  <c r="D128" i="31"/>
  <c r="D136" i="31"/>
  <c r="D144" i="31"/>
  <c r="D152" i="31"/>
  <c r="D76" i="31"/>
  <c r="D148" i="31"/>
  <c r="D52" i="31"/>
  <c r="D93" i="31"/>
  <c r="D109" i="31"/>
  <c r="D17" i="31"/>
  <c r="D25" i="31"/>
  <c r="D33" i="31"/>
  <c r="D41" i="31"/>
  <c r="D48" i="31"/>
  <c r="D56" i="31"/>
  <c r="D65" i="31"/>
  <c r="D73" i="31"/>
  <c r="D81" i="31"/>
  <c r="D89" i="31"/>
  <c r="D97" i="31"/>
  <c r="D105" i="31"/>
  <c r="D113" i="31"/>
  <c r="D121" i="31"/>
  <c r="D129" i="31"/>
  <c r="D137" i="31"/>
  <c r="D145" i="31"/>
  <c r="D43" i="31"/>
  <c r="D108" i="31"/>
  <c r="D29" i="31"/>
  <c r="D125" i="31"/>
  <c r="D18" i="31"/>
  <c r="D26" i="31"/>
  <c r="D34" i="31"/>
  <c r="D42" i="31"/>
  <c r="D49" i="31"/>
  <c r="D57" i="31"/>
  <c r="D66" i="31"/>
  <c r="D74" i="31"/>
  <c r="D82" i="31"/>
  <c r="D90" i="31"/>
  <c r="D98" i="31"/>
  <c r="D106" i="31"/>
  <c r="D114" i="31"/>
  <c r="D122" i="31"/>
  <c r="D130" i="31"/>
  <c r="D138" i="31"/>
  <c r="D146" i="31"/>
  <c r="D36" i="31"/>
  <c r="D84" i="31"/>
  <c r="D116" i="31"/>
  <c r="D21" i="31"/>
  <c r="D60" i="31"/>
  <c r="D101" i="31"/>
  <c r="D117" i="31"/>
  <c r="D19" i="31"/>
  <c r="D27" i="31"/>
  <c r="D35" i="31"/>
  <c r="D50" i="31"/>
  <c r="D58" i="31"/>
  <c r="D67" i="31"/>
  <c r="D75" i="31"/>
  <c r="D83" i="31"/>
  <c r="D91" i="31"/>
  <c r="D99" i="31"/>
  <c r="D107" i="31"/>
  <c r="D115" i="31"/>
  <c r="D123" i="31"/>
  <c r="D131" i="31"/>
  <c r="D139" i="31"/>
  <c r="D147" i="31"/>
  <c r="D96" i="31"/>
  <c r="D60" i="17"/>
  <c r="D64" i="31" l="1"/>
  <c r="Q147" i="17" l="1"/>
  <c r="Q146" i="17"/>
  <c r="Q145" i="17"/>
  <c r="Q144" i="17"/>
  <c r="Q143" i="17"/>
  <c r="Q142" i="17"/>
  <c r="Q140" i="17"/>
  <c r="Q139" i="17"/>
  <c r="Q138" i="17"/>
  <c r="Q137" i="17"/>
  <c r="Q136" i="17"/>
  <c r="Q135" i="17"/>
  <c r="Q134" i="17"/>
  <c r="Q133" i="17"/>
  <c r="Q132" i="17"/>
  <c r="Q131" i="17"/>
  <c r="Q130" i="17"/>
  <c r="Q129" i="17"/>
  <c r="Q128" i="17"/>
  <c r="Q127" i="17"/>
  <c r="Q126" i="17"/>
  <c r="Q125" i="17"/>
  <c r="Q124" i="17"/>
  <c r="Q123" i="17"/>
  <c r="Q122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9" i="17"/>
  <c r="Q107" i="17"/>
  <c r="Q106" i="17"/>
  <c r="Q105" i="17"/>
  <c r="Q104" i="17"/>
  <c r="Q103" i="17"/>
  <c r="Q101" i="17"/>
  <c r="Q100" i="17"/>
  <c r="Q99" i="17"/>
  <c r="Q98" i="17"/>
  <c r="Q97" i="17"/>
  <c r="Q96" i="17"/>
  <c r="Q95" i="17"/>
  <c r="Q94" i="17"/>
  <c r="Q93" i="17"/>
  <c r="Q92" i="17"/>
  <c r="Q91" i="17"/>
  <c r="Q90" i="17"/>
  <c r="Q89" i="17"/>
  <c r="Q88" i="17"/>
  <c r="Q87" i="17"/>
  <c r="Q85" i="17"/>
  <c r="Q84" i="17"/>
  <c r="Q83" i="17"/>
  <c r="Q82" i="17"/>
  <c r="Q81" i="17"/>
  <c r="Q80" i="17"/>
  <c r="Q79" i="17"/>
  <c r="Q78" i="17"/>
  <c r="Q77" i="17"/>
  <c r="Q76" i="17"/>
  <c r="Q75" i="17"/>
  <c r="Q74" i="17"/>
  <c r="Q73" i="17"/>
  <c r="Q72" i="17"/>
  <c r="Q71" i="17"/>
  <c r="Q70" i="17"/>
  <c r="Q69" i="17"/>
  <c r="Q68" i="17"/>
  <c r="Q67" i="17"/>
  <c r="Q66" i="17"/>
  <c r="Q65" i="17"/>
  <c r="Q64" i="17"/>
  <c r="Q63" i="17"/>
  <c r="Q62" i="17"/>
  <c r="Q61" i="17"/>
  <c r="Q60" i="17"/>
  <c r="Q59" i="17"/>
  <c r="Q58" i="17"/>
  <c r="Q57" i="17"/>
  <c r="Q56" i="17"/>
  <c r="Q55" i="17"/>
  <c r="Q54" i="17"/>
  <c r="Q53" i="17"/>
  <c r="Q52" i="17"/>
  <c r="Q51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3" i="17"/>
  <c r="Q22" i="17"/>
  <c r="Q21" i="17"/>
  <c r="Q20" i="17"/>
  <c r="Q19" i="17"/>
  <c r="Q18" i="17"/>
  <c r="Q17" i="17"/>
  <c r="Q16" i="17"/>
  <c r="Q15" i="17"/>
  <c r="Q12" i="17"/>
  <c r="G11" i="36"/>
  <c r="F11" i="36"/>
  <c r="E11" i="36"/>
  <c r="D10" i="36"/>
  <c r="I11" i="36" l="1"/>
  <c r="K11" i="36"/>
  <c r="H21" i="31"/>
  <c r="H117" i="31"/>
  <c r="H131" i="31"/>
  <c r="H95" i="31"/>
  <c r="H55" i="31"/>
  <c r="H57" i="31"/>
  <c r="H59" i="31"/>
  <c r="H61" i="31"/>
  <c r="H63" i="31"/>
  <c r="H65" i="31"/>
  <c r="H67" i="31"/>
  <c r="H69" i="31"/>
  <c r="H71" i="31"/>
  <c r="H73" i="31"/>
  <c r="H75" i="31"/>
  <c r="H77" i="31"/>
  <c r="H79" i="31"/>
  <c r="H81" i="31"/>
  <c r="H83" i="31"/>
  <c r="H85" i="31"/>
  <c r="H87" i="31"/>
  <c r="H89" i="31"/>
  <c r="H19" i="31"/>
  <c r="H109" i="31"/>
  <c r="H125" i="31"/>
  <c r="H135" i="31"/>
  <c r="H101" i="31"/>
  <c r="H30" i="31"/>
  <c r="H32" i="31"/>
  <c r="H34" i="31"/>
  <c r="H36" i="31"/>
  <c r="H38" i="31"/>
  <c r="H40" i="31"/>
  <c r="H42" i="31"/>
  <c r="H43" i="31"/>
  <c r="H45" i="31"/>
  <c r="H47" i="31"/>
  <c r="H49" i="31"/>
  <c r="H51" i="31"/>
  <c r="H53" i="31"/>
  <c r="H146" i="31"/>
  <c r="H148" i="31"/>
  <c r="H150" i="31"/>
  <c r="H23" i="31"/>
  <c r="H113" i="31"/>
  <c r="H121" i="31"/>
  <c r="H127" i="31"/>
  <c r="H133" i="31"/>
  <c r="H139" i="31"/>
  <c r="H143" i="31"/>
  <c r="H99" i="31"/>
  <c r="H20" i="31"/>
  <c r="H22" i="31"/>
  <c r="H24" i="31"/>
  <c r="H26" i="31"/>
  <c r="H108" i="31"/>
  <c r="H110" i="31"/>
  <c r="H112" i="31"/>
  <c r="H114" i="31"/>
  <c r="H116" i="31"/>
  <c r="H118" i="31"/>
  <c r="H120" i="31"/>
  <c r="H122" i="31"/>
  <c r="H124" i="31"/>
  <c r="H126" i="31"/>
  <c r="H128" i="31"/>
  <c r="H130" i="31"/>
  <c r="H132" i="31"/>
  <c r="H134" i="31"/>
  <c r="H136" i="31"/>
  <c r="H138" i="31"/>
  <c r="H140" i="31"/>
  <c r="H142" i="31"/>
  <c r="H144" i="31"/>
  <c r="H119" i="31"/>
  <c r="H141" i="31"/>
  <c r="H97" i="31"/>
  <c r="H92" i="31"/>
  <c r="H94" i="31"/>
  <c r="H98" i="31"/>
  <c r="H100" i="31"/>
  <c r="H102" i="31"/>
  <c r="H104" i="31"/>
  <c r="H27" i="31"/>
  <c r="H111" i="31"/>
  <c r="H123" i="31"/>
  <c r="H137" i="31"/>
  <c r="H91" i="31"/>
  <c r="H103" i="31"/>
  <c r="H16" i="31"/>
  <c r="H56" i="31"/>
  <c r="H58" i="31"/>
  <c r="H60" i="31"/>
  <c r="H62" i="31"/>
  <c r="H64" i="31"/>
  <c r="H66" i="31"/>
  <c r="H68" i="31"/>
  <c r="H70" i="31"/>
  <c r="H72" i="31"/>
  <c r="H74" i="31"/>
  <c r="H76" i="31"/>
  <c r="H78" i="31"/>
  <c r="H80" i="31"/>
  <c r="H82" i="31"/>
  <c r="H84" i="31"/>
  <c r="H86" i="31"/>
  <c r="H88" i="31"/>
  <c r="H25" i="31"/>
  <c r="H107" i="31"/>
  <c r="H115" i="31"/>
  <c r="H129" i="31"/>
  <c r="H93" i="31"/>
  <c r="H105" i="31"/>
  <c r="H29" i="31"/>
  <c r="H31" i="31"/>
  <c r="H33" i="31"/>
  <c r="H35" i="31"/>
  <c r="H37" i="31"/>
  <c r="H39" i="31"/>
  <c r="H41" i="31"/>
  <c r="H44" i="31"/>
  <c r="H46" i="31"/>
  <c r="H48" i="31"/>
  <c r="H50" i="31"/>
  <c r="H52" i="31"/>
  <c r="H147" i="31"/>
  <c r="H149" i="31"/>
  <c r="H151" i="31"/>
  <c r="H96" i="31"/>
  <c r="Q10" i="17"/>
  <c r="Q9" i="17"/>
  <c r="Q24" i="17"/>
  <c r="Q50" i="17"/>
  <c r="Q86" i="17"/>
  <c r="Q13" i="17"/>
  <c r="Q102" i="17"/>
  <c r="Q141" i="17"/>
  <c r="J11" i="36"/>
  <c r="D11" i="36"/>
  <c r="H13" i="31" l="1"/>
  <c r="H145" i="31"/>
  <c r="H14" i="31"/>
  <c r="H106" i="31"/>
  <c r="H28" i="31"/>
  <c r="H17" i="31"/>
  <c r="H90" i="31"/>
  <c r="H18" i="31"/>
  <c r="H54" i="31"/>
  <c r="Q11" i="17"/>
  <c r="H11" i="36"/>
  <c r="H15" i="31" l="1"/>
  <c r="H21" i="17" l="1"/>
  <c r="H20" i="17"/>
  <c r="H14" i="17" l="1"/>
  <c r="H18" i="17"/>
  <c r="H17" i="17"/>
  <c r="H13" i="17"/>
  <c r="H16" i="17"/>
  <c r="H19" i="17"/>
  <c r="H12" i="17" l="1"/>
  <c r="D66" i="29" l="1"/>
  <c r="D64" i="29"/>
  <c r="S64" i="17" l="1"/>
  <c r="S66" i="17"/>
  <c r="J70" i="31" l="1"/>
  <c r="J68" i="31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5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S121" i="17" l="1"/>
  <c r="S63" i="17"/>
  <c r="S24" i="17"/>
  <c r="S120" i="17"/>
  <c r="S80" i="17"/>
  <c r="S31" i="17"/>
  <c r="S143" i="17"/>
  <c r="S135" i="17"/>
  <c r="S127" i="17"/>
  <c r="S119" i="17"/>
  <c r="S111" i="17"/>
  <c r="S103" i="17"/>
  <c r="S95" i="17"/>
  <c r="S87" i="17"/>
  <c r="S79" i="17"/>
  <c r="S71" i="17"/>
  <c r="S61" i="17"/>
  <c r="S53" i="17"/>
  <c r="S45" i="17"/>
  <c r="S38" i="17"/>
  <c r="S30" i="17"/>
  <c r="S22" i="17"/>
  <c r="S14" i="17"/>
  <c r="S145" i="17"/>
  <c r="S105" i="17"/>
  <c r="S39" i="17"/>
  <c r="S136" i="17"/>
  <c r="S96" i="17"/>
  <c r="S15" i="17"/>
  <c r="S142" i="17"/>
  <c r="S134" i="17"/>
  <c r="S126" i="17"/>
  <c r="S118" i="17"/>
  <c r="S110" i="17"/>
  <c r="S102" i="17"/>
  <c r="S94" i="17"/>
  <c r="S86" i="17"/>
  <c r="S78" i="17"/>
  <c r="S70" i="17"/>
  <c r="S52" i="17"/>
  <c r="S44" i="17"/>
  <c r="S37" i="17"/>
  <c r="S29" i="17"/>
  <c r="S21" i="17"/>
  <c r="S13" i="17"/>
  <c r="S129" i="17"/>
  <c r="S89" i="17"/>
  <c r="S32" i="17"/>
  <c r="S144" i="17"/>
  <c r="S88" i="17"/>
  <c r="S23" i="17"/>
  <c r="S141" i="17"/>
  <c r="S133" i="17"/>
  <c r="S125" i="17"/>
  <c r="S117" i="17"/>
  <c r="S109" i="17"/>
  <c r="S101" i="17"/>
  <c r="S93" i="17"/>
  <c r="S85" i="17"/>
  <c r="S77" i="17"/>
  <c r="S69" i="17"/>
  <c r="S59" i="17"/>
  <c r="S51" i="17"/>
  <c r="S43" i="17"/>
  <c r="S36" i="17"/>
  <c r="S28" i="17"/>
  <c r="S20" i="17"/>
  <c r="S97" i="17"/>
  <c r="S55" i="17"/>
  <c r="S112" i="17"/>
  <c r="S72" i="17"/>
  <c r="S54" i="17"/>
  <c r="S148" i="17"/>
  <c r="S140" i="17"/>
  <c r="S132" i="17"/>
  <c r="S124" i="17"/>
  <c r="S116" i="17"/>
  <c r="S108" i="17"/>
  <c r="S100" i="17"/>
  <c r="S84" i="17"/>
  <c r="S76" i="17"/>
  <c r="S68" i="17"/>
  <c r="S58" i="17"/>
  <c r="S50" i="17"/>
  <c r="S42" i="17"/>
  <c r="S35" i="17"/>
  <c r="S27" i="17"/>
  <c r="S19" i="17"/>
  <c r="S113" i="17"/>
  <c r="S73" i="17"/>
  <c r="S47" i="17"/>
  <c r="S147" i="17"/>
  <c r="S139" i="17"/>
  <c r="S131" i="17"/>
  <c r="S123" i="17"/>
  <c r="S115" i="17"/>
  <c r="S107" i="17"/>
  <c r="S99" i="17"/>
  <c r="S91" i="17"/>
  <c r="S83" i="17"/>
  <c r="S75" i="17"/>
  <c r="S67" i="17"/>
  <c r="S57" i="17"/>
  <c r="S49" i="17"/>
  <c r="S41" i="17"/>
  <c r="S34" i="17"/>
  <c r="S26" i="17"/>
  <c r="S18" i="17"/>
  <c r="S137" i="17"/>
  <c r="S81" i="17"/>
  <c r="S16" i="17"/>
  <c r="S128" i="17"/>
  <c r="S104" i="17"/>
  <c r="S62" i="17"/>
  <c r="S46" i="17"/>
  <c r="S146" i="17"/>
  <c r="S138" i="17"/>
  <c r="S130" i="17"/>
  <c r="S122" i="17"/>
  <c r="S114" i="17"/>
  <c r="S106" i="17"/>
  <c r="S98" i="17"/>
  <c r="S90" i="17"/>
  <c r="S82" i="17"/>
  <c r="S74" i="17"/>
  <c r="S65" i="17"/>
  <c r="S56" i="17"/>
  <c r="S48" i="17"/>
  <c r="S40" i="17"/>
  <c r="S33" i="17"/>
  <c r="S25" i="17"/>
  <c r="S17" i="17"/>
  <c r="S92" i="17"/>
  <c r="S60" i="17"/>
  <c r="J60" i="31" l="1"/>
  <c r="J126" i="31"/>
  <c r="J61" i="31"/>
  <c r="J23" i="31"/>
  <c r="J88" i="31"/>
  <c r="J58" i="31"/>
  <c r="J101" i="31"/>
  <c r="J81" i="31"/>
  <c r="J113" i="31"/>
  <c r="J145" i="31"/>
  <c r="J36" i="31"/>
  <c r="J25" i="31"/>
  <c r="J56" i="31"/>
  <c r="J130" i="31"/>
  <c r="J100" i="31"/>
  <c r="J75" i="31"/>
  <c r="J124" i="31"/>
  <c r="J95" i="31"/>
  <c r="J139" i="31"/>
  <c r="J37" i="31"/>
  <c r="J69" i="31"/>
  <c r="J102" i="31"/>
  <c r="J134" i="31"/>
  <c r="J66" i="31"/>
  <c r="J85" i="31"/>
  <c r="J38" i="31"/>
  <c r="J71" i="31"/>
  <c r="J103" i="31"/>
  <c r="J135" i="31"/>
  <c r="J51" i="31"/>
  <c r="J31" i="31"/>
  <c r="J62" i="31"/>
  <c r="J104" i="31"/>
  <c r="J136" i="31"/>
  <c r="J76" i="31"/>
  <c r="J24" i="31"/>
  <c r="J55" i="31"/>
  <c r="J89" i="31"/>
  <c r="J121" i="31"/>
  <c r="J27" i="31"/>
  <c r="J93" i="31"/>
  <c r="J33" i="31"/>
  <c r="J74" i="31"/>
  <c r="J106" i="31"/>
  <c r="J138" i="31"/>
  <c r="J140" i="31"/>
  <c r="J18" i="31"/>
  <c r="J49" i="31"/>
  <c r="J83" i="31"/>
  <c r="J115" i="31"/>
  <c r="J147" i="31"/>
  <c r="J28" i="31"/>
  <c r="J29" i="31"/>
  <c r="J107" i="31"/>
  <c r="J64" i="31"/>
  <c r="J20" i="31"/>
  <c r="J42" i="31"/>
  <c r="J44" i="31"/>
  <c r="J78" i="31"/>
  <c r="J110" i="31"/>
  <c r="J142" i="31"/>
  <c r="J108" i="31"/>
  <c r="J141" i="31"/>
  <c r="J45" i="31"/>
  <c r="J79" i="31"/>
  <c r="J111" i="31"/>
  <c r="J143" i="31"/>
  <c r="J77" i="31"/>
  <c r="J39" i="31"/>
  <c r="J72" i="31"/>
  <c r="J112" i="31"/>
  <c r="J144" i="31"/>
  <c r="J116" i="31"/>
  <c r="J32" i="31"/>
  <c r="J63" i="31"/>
  <c r="J97" i="31"/>
  <c r="J129" i="31"/>
  <c r="J92" i="31"/>
  <c r="J133" i="31"/>
  <c r="J41" i="31"/>
  <c r="J82" i="31"/>
  <c r="J114" i="31"/>
  <c r="J146" i="31"/>
  <c r="J43" i="31"/>
  <c r="J26" i="31"/>
  <c r="J57" i="31"/>
  <c r="J91" i="31"/>
  <c r="J123" i="31"/>
  <c r="J35" i="31"/>
  <c r="J67" i="31"/>
  <c r="J94" i="31"/>
  <c r="J98" i="31"/>
  <c r="J50" i="31"/>
  <c r="J30" i="31"/>
  <c r="J127" i="31"/>
  <c r="J54" i="31"/>
  <c r="J128" i="31"/>
  <c r="J47" i="31"/>
  <c r="J149" i="31"/>
  <c r="J21" i="31"/>
  <c r="J52" i="31"/>
  <c r="J86" i="31"/>
  <c r="J118" i="31"/>
  <c r="J150" i="31"/>
  <c r="J132" i="31"/>
  <c r="J22" i="31"/>
  <c r="J53" i="31"/>
  <c r="J87" i="31"/>
  <c r="J119" i="31"/>
  <c r="J151" i="31"/>
  <c r="J117" i="31"/>
  <c r="J46" i="31"/>
  <c r="J80" i="31"/>
  <c r="J120" i="31"/>
  <c r="J152" i="31"/>
  <c r="J59" i="31"/>
  <c r="J40" i="31"/>
  <c r="J73" i="31"/>
  <c r="J105" i="31"/>
  <c r="J137" i="31"/>
  <c r="J148" i="31"/>
  <c r="J17" i="31"/>
  <c r="J48" i="31"/>
  <c r="J90" i="31"/>
  <c r="J122" i="31"/>
  <c r="J19" i="31"/>
  <c r="J109" i="31"/>
  <c r="J34" i="31"/>
  <c r="J65" i="31"/>
  <c r="J99" i="31"/>
  <c r="J131" i="31"/>
  <c r="J84" i="31"/>
  <c r="J125" i="31"/>
  <c r="J96" i="31"/>
  <c r="R13" i="17" l="1"/>
  <c r="R14" i="17"/>
  <c r="R15" i="17"/>
  <c r="R16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2" i="17"/>
  <c r="R113" i="17"/>
  <c r="R114" i="17"/>
  <c r="R115" i="17"/>
  <c r="R116" i="17"/>
  <c r="R118" i="17"/>
  <c r="R119" i="17"/>
  <c r="R120" i="17"/>
  <c r="R121" i="17"/>
  <c r="R122" i="17"/>
  <c r="R123" i="17"/>
  <c r="R124" i="17"/>
  <c r="R125" i="17"/>
  <c r="R126" i="17"/>
  <c r="R128" i="17"/>
  <c r="R130" i="17"/>
  <c r="R131" i="17"/>
  <c r="R132" i="17"/>
  <c r="R133" i="17"/>
  <c r="R134" i="17"/>
  <c r="R135" i="17"/>
  <c r="R136" i="17"/>
  <c r="R137" i="17"/>
  <c r="R141" i="17"/>
  <c r="R142" i="17"/>
  <c r="R143" i="17"/>
  <c r="R144" i="17"/>
  <c r="R145" i="17"/>
  <c r="R146" i="17"/>
  <c r="R147" i="17"/>
  <c r="R148" i="17"/>
  <c r="D10" i="28"/>
  <c r="I151" i="31" l="1"/>
  <c r="I127" i="31"/>
  <c r="I79" i="31"/>
  <c r="I23" i="31"/>
  <c r="I126" i="31"/>
  <c r="I86" i="31"/>
  <c r="I70" i="31"/>
  <c r="I22" i="31"/>
  <c r="I149" i="31"/>
  <c r="I141" i="31"/>
  <c r="R129" i="17"/>
  <c r="I125" i="31"/>
  <c r="I117" i="31"/>
  <c r="I109" i="31"/>
  <c r="I101" i="31"/>
  <c r="R89" i="17"/>
  <c r="I85" i="31"/>
  <c r="I77" i="31"/>
  <c r="I69" i="31"/>
  <c r="I60" i="31"/>
  <c r="I52" i="31"/>
  <c r="I44" i="31"/>
  <c r="I37" i="31"/>
  <c r="I29" i="31"/>
  <c r="R17" i="17"/>
  <c r="I135" i="31"/>
  <c r="I87" i="31"/>
  <c r="I46" i="31"/>
  <c r="I118" i="31"/>
  <c r="I38" i="31"/>
  <c r="I148" i="31"/>
  <c r="I140" i="31"/>
  <c r="I132" i="31"/>
  <c r="I124" i="31"/>
  <c r="I116" i="31"/>
  <c r="I108" i="31"/>
  <c r="I100" i="31"/>
  <c r="I92" i="31"/>
  <c r="I84" i="31"/>
  <c r="I76" i="31"/>
  <c r="I68" i="31"/>
  <c r="I59" i="31"/>
  <c r="I51" i="31"/>
  <c r="I43" i="31"/>
  <c r="I36" i="31"/>
  <c r="I28" i="31"/>
  <c r="I20" i="31"/>
  <c r="R139" i="17"/>
  <c r="I95" i="31"/>
  <c r="I62" i="31"/>
  <c r="R138" i="17"/>
  <c r="I30" i="31"/>
  <c r="R9" i="17"/>
  <c r="I147" i="31"/>
  <c r="I139" i="31"/>
  <c r="R127" i="17"/>
  <c r="I123" i="31"/>
  <c r="R111" i="17"/>
  <c r="I107" i="31"/>
  <c r="I99" i="31"/>
  <c r="I91" i="31"/>
  <c r="I83" i="31"/>
  <c r="I75" i="31"/>
  <c r="I67" i="31"/>
  <c r="I58" i="31"/>
  <c r="I50" i="31"/>
  <c r="I35" i="31"/>
  <c r="I27" i="31"/>
  <c r="I19" i="31"/>
  <c r="I111" i="31"/>
  <c r="I39" i="31"/>
  <c r="I102" i="31"/>
  <c r="I61" i="31"/>
  <c r="R10" i="17"/>
  <c r="I146" i="31"/>
  <c r="I138" i="31"/>
  <c r="I130" i="31"/>
  <c r="I122" i="31"/>
  <c r="I114" i="31"/>
  <c r="I106" i="31"/>
  <c r="I98" i="31"/>
  <c r="I90" i="31"/>
  <c r="I82" i="31"/>
  <c r="I74" i="31"/>
  <c r="I66" i="31"/>
  <c r="I57" i="31"/>
  <c r="I49" i="31"/>
  <c r="I42" i="31"/>
  <c r="I34" i="31"/>
  <c r="I26" i="31"/>
  <c r="I18" i="31"/>
  <c r="I103" i="31"/>
  <c r="I54" i="31"/>
  <c r="I134" i="31"/>
  <c r="I45" i="31"/>
  <c r="I145" i="31"/>
  <c r="I137" i="31"/>
  <c r="I129" i="31"/>
  <c r="R117" i="17"/>
  <c r="I113" i="31"/>
  <c r="I105" i="31"/>
  <c r="I97" i="31"/>
  <c r="I89" i="31"/>
  <c r="I81" i="31"/>
  <c r="I73" i="31"/>
  <c r="I65" i="31"/>
  <c r="I56" i="31"/>
  <c r="I48" i="31"/>
  <c r="I41" i="31"/>
  <c r="I33" i="31"/>
  <c r="I25" i="31"/>
  <c r="I17" i="31"/>
  <c r="I119" i="31"/>
  <c r="I71" i="31"/>
  <c r="I31" i="31"/>
  <c r="I150" i="31"/>
  <c r="I110" i="31"/>
  <c r="I94" i="31"/>
  <c r="I78" i="31"/>
  <c r="I53" i="31"/>
  <c r="I152" i="31"/>
  <c r="R140" i="17"/>
  <c r="I136" i="31"/>
  <c r="I128" i="31"/>
  <c r="I120" i="31"/>
  <c r="I112" i="31"/>
  <c r="I104" i="31"/>
  <c r="I88" i="31"/>
  <c r="I80" i="31"/>
  <c r="I72" i="31"/>
  <c r="I63" i="31"/>
  <c r="I55" i="31"/>
  <c r="I47" i="31"/>
  <c r="R36" i="17"/>
  <c r="I32" i="31"/>
  <c r="I24" i="31"/>
  <c r="I96" i="31"/>
  <c r="R60" i="17"/>
  <c r="I13" i="31" l="1"/>
  <c r="I115" i="31"/>
  <c r="I133" i="31"/>
  <c r="I14" i="31"/>
  <c r="I93" i="31"/>
  <c r="I121" i="31"/>
  <c r="I142" i="31"/>
  <c r="I40" i="31"/>
  <c r="I64" i="31"/>
  <c r="I144" i="31"/>
  <c r="I131" i="31"/>
  <c r="I143" i="31"/>
  <c r="I21" i="31"/>
  <c r="M148" i="17" l="1"/>
  <c r="M9" i="17" l="1"/>
  <c r="F9" i="17" s="1"/>
  <c r="D12" i="29" l="1"/>
  <c r="D10" i="29"/>
  <c r="D12" i="17"/>
  <c r="E11" i="22"/>
  <c r="D10" i="17"/>
  <c r="D9" i="17"/>
  <c r="D13" i="31" l="1"/>
  <c r="S9" i="17"/>
  <c r="T9" i="17" s="1"/>
  <c r="S10" i="17"/>
  <c r="D14" i="31"/>
  <c r="D16" i="31"/>
  <c r="D15" i="31" s="1"/>
  <c r="D11" i="17"/>
  <c r="S12" i="17"/>
  <c r="D11" i="29"/>
  <c r="D8" i="29" s="1"/>
  <c r="J13" i="31" l="1"/>
  <c r="J14" i="31"/>
  <c r="J16" i="31"/>
  <c r="J15" i="31" s="1"/>
  <c r="S11" i="17"/>
  <c r="M147" i="17" l="1"/>
  <c r="M93" i="17" l="1"/>
  <c r="M10" i="17"/>
  <c r="M12" i="17" l="1"/>
  <c r="M130" i="17" l="1"/>
  <c r="M133" i="17"/>
  <c r="M96" i="17"/>
  <c r="M63" i="17"/>
  <c r="M35" i="17"/>
  <c r="M132" i="17"/>
  <c r="M118" i="17"/>
  <c r="M95" i="17"/>
  <c r="M78" i="17"/>
  <c r="M55" i="17"/>
  <c r="M39" i="17"/>
  <c r="M26" i="17"/>
  <c r="M19" i="17"/>
  <c r="M139" i="17"/>
  <c r="M131" i="17"/>
  <c r="M124" i="17"/>
  <c r="M117" i="17"/>
  <c r="M110" i="17"/>
  <c r="M102" i="17"/>
  <c r="M94" i="17"/>
  <c r="M85" i="17"/>
  <c r="M77" i="17"/>
  <c r="M69" i="17"/>
  <c r="M61" i="17"/>
  <c r="M54" i="17"/>
  <c r="M46" i="17"/>
  <c r="M33" i="17"/>
  <c r="M25" i="17"/>
  <c r="M57" i="17"/>
  <c r="M36" i="17"/>
  <c r="M13" i="17"/>
  <c r="M112" i="17"/>
  <c r="M79" i="17"/>
  <c r="M56" i="17"/>
  <c r="M40" i="17"/>
  <c r="M27" i="17"/>
  <c r="M20" i="17"/>
  <c r="M140" i="17"/>
  <c r="M125" i="17"/>
  <c r="M103" i="17"/>
  <c r="M86" i="17"/>
  <c r="M70" i="17"/>
  <c r="M47" i="17"/>
  <c r="M34" i="17"/>
  <c r="M138" i="17"/>
  <c r="M123" i="17"/>
  <c r="M109" i="17"/>
  <c r="M92" i="17"/>
  <c r="M84" i="17"/>
  <c r="M76" i="17"/>
  <c r="M68" i="17"/>
  <c r="M53" i="17"/>
  <c r="M45" i="17"/>
  <c r="M32" i="17"/>
  <c r="M119" i="17"/>
  <c r="M105" i="17"/>
  <c r="M80" i="17"/>
  <c r="M41" i="17"/>
  <c r="M21" i="17"/>
  <c r="M71" i="17"/>
  <c r="M111" i="17"/>
  <c r="M62" i="17"/>
  <c r="M146" i="17"/>
  <c r="M116" i="17"/>
  <c r="M101" i="17"/>
  <c r="M145" i="17"/>
  <c r="M137" i="17"/>
  <c r="M129" i="17"/>
  <c r="M122" i="17"/>
  <c r="M115" i="17"/>
  <c r="M108" i="17"/>
  <c r="M100" i="17"/>
  <c r="M91" i="17"/>
  <c r="M83" i="17"/>
  <c r="M75" i="17"/>
  <c r="M67" i="17"/>
  <c r="M60" i="17"/>
  <c r="M52" i="17"/>
  <c r="M44" i="17"/>
  <c r="M38" i="17"/>
  <c r="M31" i="17"/>
  <c r="M24" i="17"/>
  <c r="M16" i="17"/>
  <c r="M142" i="17"/>
  <c r="M72" i="17"/>
  <c r="M134" i="17"/>
  <c r="M97" i="17"/>
  <c r="M64" i="17"/>
  <c r="M28" i="17"/>
  <c r="M141" i="17"/>
  <c r="M104" i="17"/>
  <c r="M87" i="17"/>
  <c r="M48" i="17"/>
  <c r="M144" i="17"/>
  <c r="M136" i="17"/>
  <c r="M128" i="17"/>
  <c r="M121" i="17"/>
  <c r="M114" i="17"/>
  <c r="M107" i="17"/>
  <c r="M99" i="17"/>
  <c r="M90" i="17"/>
  <c r="M82" i="17"/>
  <c r="M74" i="17"/>
  <c r="M66" i="17"/>
  <c r="M59" i="17"/>
  <c r="M51" i="17"/>
  <c r="M43" i="17"/>
  <c r="M37" i="17"/>
  <c r="M30" i="17"/>
  <c r="M23" i="17"/>
  <c r="M15" i="17"/>
  <c r="M143" i="17"/>
  <c r="M135" i="17"/>
  <c r="M127" i="17"/>
  <c r="M120" i="17"/>
  <c r="M113" i="17"/>
  <c r="M106" i="17"/>
  <c r="M98" i="17"/>
  <c r="M81" i="17"/>
  <c r="M73" i="17"/>
  <c r="M65" i="17"/>
  <c r="M58" i="17"/>
  <c r="M50" i="17"/>
  <c r="M42" i="17"/>
  <c r="M29" i="17"/>
  <c r="M22" i="17"/>
  <c r="M14" i="17"/>
  <c r="M126" i="17"/>
  <c r="M49" i="17"/>
  <c r="F95" i="17" l="1"/>
  <c r="F94" i="17"/>
  <c r="F93" i="17"/>
  <c r="F10" i="17"/>
  <c r="T10" i="17" s="1"/>
  <c r="T94" i="17" l="1"/>
  <c r="T93" i="17"/>
  <c r="T95" i="17"/>
  <c r="F13" i="31" l="1"/>
  <c r="F14" i="31"/>
  <c r="K14" i="31" l="1"/>
  <c r="M14" i="31" s="1"/>
  <c r="K13" i="31"/>
  <c r="M13" i="31" s="1"/>
  <c r="D11" i="22" l="1"/>
  <c r="F97" i="31" l="1"/>
  <c r="K97" i="31" s="1"/>
  <c r="M97" i="31" s="1"/>
  <c r="F98" i="31"/>
  <c r="K98" i="31" s="1"/>
  <c r="M98" i="31" s="1"/>
  <c r="F99" i="31"/>
  <c r="K99" i="31" s="1"/>
  <c r="M99" i="31" s="1"/>
  <c r="D11" i="28" l="1"/>
  <c r="D8" i="28" s="1"/>
  <c r="R12" i="17"/>
  <c r="R11" i="17" l="1"/>
  <c r="I16" i="31"/>
  <c r="I15" i="31" s="1"/>
  <c r="N8" i="35" l="1"/>
  <c r="E8" i="35"/>
  <c r="D11" i="35" l="1"/>
  <c r="H15" i="17"/>
  <c r="H11" i="17" l="1"/>
  <c r="D8" i="35"/>
  <c r="F116" i="17" l="1"/>
  <c r="F91" i="17"/>
  <c r="F135" i="17"/>
  <c r="F121" i="17"/>
  <c r="F122" i="17"/>
  <c r="F146" i="17"/>
  <c r="F117" i="17"/>
  <c r="F65" i="17"/>
  <c r="T122" i="17" l="1"/>
  <c r="T117" i="17"/>
  <c r="T135" i="17"/>
  <c r="T121" i="17"/>
  <c r="F69" i="31"/>
  <c r="K69" i="31" s="1"/>
  <c r="M69" i="31" s="1"/>
  <c r="T65" i="17"/>
  <c r="F95" i="31"/>
  <c r="K95" i="31" s="1"/>
  <c r="M95" i="31" s="1"/>
  <c r="T91" i="17"/>
  <c r="T146" i="17"/>
  <c r="F120" i="31"/>
  <c r="K120" i="31" s="1"/>
  <c r="M120" i="31" s="1"/>
  <c r="T116" i="17"/>
  <c r="F121" i="31"/>
  <c r="K121" i="31" s="1"/>
  <c r="M121" i="31" s="1"/>
  <c r="F126" i="31"/>
  <c r="K126" i="31" s="1"/>
  <c r="M126" i="31" s="1"/>
  <c r="F125" i="31"/>
  <c r="K125" i="31" s="1"/>
  <c r="M125" i="31" s="1"/>
  <c r="F139" i="31"/>
  <c r="K139" i="31" s="1"/>
  <c r="M139" i="31" s="1"/>
  <c r="F35" i="17"/>
  <c r="F114" i="17"/>
  <c r="F118" i="17"/>
  <c r="T118" i="17" s="1"/>
  <c r="F34" i="17"/>
  <c r="F112" i="17"/>
  <c r="F124" i="17"/>
  <c r="F147" i="17"/>
  <c r="F111" i="17"/>
  <c r="F119" i="17"/>
  <c r="F149" i="17"/>
  <c r="T149" i="17" s="1"/>
  <c r="F125" i="17"/>
  <c r="F64" i="17"/>
  <c r="F150" i="31"/>
  <c r="K150" i="31" s="1"/>
  <c r="M150" i="31" s="1"/>
  <c r="F142" i="17"/>
  <c r="T142" i="17" s="1"/>
  <c r="F126" i="17"/>
  <c r="F24" i="17"/>
  <c r="F148" i="17"/>
  <c r="F127" i="17"/>
  <c r="T127" i="17" s="1"/>
  <c r="F115" i="17"/>
  <c r="T115" i="17" s="1"/>
  <c r="F128" i="17"/>
  <c r="T128" i="17" s="1"/>
  <c r="F140" i="17"/>
  <c r="F129" i="17"/>
  <c r="T119" i="17" l="1"/>
  <c r="T129" i="17"/>
  <c r="T126" i="17"/>
  <c r="T112" i="17"/>
  <c r="T64" i="17"/>
  <c r="T148" i="17"/>
  <c r="F39" i="31"/>
  <c r="K39" i="31" s="1"/>
  <c r="M39" i="31" s="1"/>
  <c r="T35" i="17"/>
  <c r="F129" i="31"/>
  <c r="K129" i="31" s="1"/>
  <c r="M129" i="31" s="1"/>
  <c r="T125" i="17"/>
  <c r="F128" i="31"/>
  <c r="K128" i="31" s="1"/>
  <c r="M128" i="31" s="1"/>
  <c r="T124" i="17"/>
  <c r="T24" i="17"/>
  <c r="T34" i="17"/>
  <c r="F118" i="31"/>
  <c r="K118" i="31" s="1"/>
  <c r="M118" i="31" s="1"/>
  <c r="T114" i="17"/>
  <c r="F115" i="31"/>
  <c r="K115" i="31" s="1"/>
  <c r="M115" i="31" s="1"/>
  <c r="T111" i="17"/>
  <c r="T140" i="17"/>
  <c r="T147" i="17"/>
  <c r="F123" i="31"/>
  <c r="K123" i="31" s="1"/>
  <c r="M123" i="31" s="1"/>
  <c r="F146" i="31"/>
  <c r="K146" i="31" s="1"/>
  <c r="M146" i="31" s="1"/>
  <c r="F132" i="31"/>
  <c r="K132" i="31" s="1"/>
  <c r="M132" i="31" s="1"/>
  <c r="F122" i="31"/>
  <c r="K122" i="31" s="1"/>
  <c r="M122" i="31" s="1"/>
  <c r="F144" i="31"/>
  <c r="K144" i="31" s="1"/>
  <c r="M144" i="31" s="1"/>
  <c r="F130" i="31"/>
  <c r="K130" i="31" s="1"/>
  <c r="M130" i="31" s="1"/>
  <c r="F151" i="31"/>
  <c r="K151" i="31" s="1"/>
  <c r="M151" i="31" s="1"/>
  <c r="F131" i="31"/>
  <c r="K131" i="31" s="1"/>
  <c r="M131" i="31" s="1"/>
  <c r="F38" i="31"/>
  <c r="K38" i="31" s="1"/>
  <c r="M38" i="31" s="1"/>
  <c r="F68" i="31"/>
  <c r="K68" i="31" s="1"/>
  <c r="M68" i="31" s="1"/>
  <c r="F116" i="31"/>
  <c r="K116" i="31" s="1"/>
  <c r="M116" i="31" s="1"/>
  <c r="F152" i="31"/>
  <c r="K152" i="31" s="1"/>
  <c r="M152" i="31" s="1"/>
  <c r="F153" i="31"/>
  <c r="K153" i="31" s="1"/>
  <c r="M153" i="31" s="1"/>
  <c r="F28" i="31"/>
  <c r="K28" i="31" s="1"/>
  <c r="M28" i="31" s="1"/>
  <c r="F119" i="31"/>
  <c r="K119" i="31" s="1"/>
  <c r="M119" i="31" s="1"/>
  <c r="F133" i="31"/>
  <c r="K133" i="31" s="1"/>
  <c r="M133" i="31" s="1"/>
  <c r="F26" i="17" l="1"/>
  <c r="F43" i="17"/>
  <c r="F82" i="17"/>
  <c r="T82" i="17" s="1"/>
  <c r="F110" i="17"/>
  <c r="F33" i="17"/>
  <c r="F36" i="17"/>
  <c r="F14" i="17"/>
  <c r="F41" i="17"/>
  <c r="F30" i="17"/>
  <c r="F90" i="17"/>
  <c r="F45" i="17"/>
  <c r="F73" i="17"/>
  <c r="F27" i="17"/>
  <c r="F113" i="17"/>
  <c r="F74" i="17"/>
  <c r="F108" i="17"/>
  <c r="F58" i="17"/>
  <c r="F68" i="17"/>
  <c r="T68" i="17" s="1"/>
  <c r="F42" i="17"/>
  <c r="F104" i="17"/>
  <c r="F13" i="17"/>
  <c r="T33" i="17" l="1"/>
  <c r="T73" i="17"/>
  <c r="T108" i="17"/>
  <c r="T41" i="17"/>
  <c r="T74" i="17"/>
  <c r="T14" i="17"/>
  <c r="T13" i="17"/>
  <c r="T27" i="17"/>
  <c r="T36" i="17"/>
  <c r="T104" i="17"/>
  <c r="T110" i="17"/>
  <c r="T45" i="17"/>
  <c r="T90" i="17"/>
  <c r="T43" i="17"/>
  <c r="T42" i="17"/>
  <c r="T58" i="17"/>
  <c r="T30" i="17"/>
  <c r="T26" i="17"/>
  <c r="F117" i="31"/>
  <c r="K117" i="31" s="1"/>
  <c r="M117" i="31" s="1"/>
  <c r="T113" i="17"/>
  <c r="F17" i="31"/>
  <c r="K17" i="31" s="1"/>
  <c r="M17" i="31" s="1"/>
  <c r="F37" i="31"/>
  <c r="K37" i="31" s="1"/>
  <c r="M37" i="31" s="1"/>
  <c r="F72" i="31"/>
  <c r="K72" i="31" s="1"/>
  <c r="M72" i="31" s="1"/>
  <c r="F62" i="31"/>
  <c r="K62" i="31" s="1"/>
  <c r="M62" i="31" s="1"/>
  <c r="F30" i="31"/>
  <c r="K30" i="31" s="1"/>
  <c r="M30" i="31" s="1"/>
  <c r="F86" i="31"/>
  <c r="K86" i="31" s="1"/>
  <c r="M86" i="31" s="1"/>
  <c r="F78" i="31"/>
  <c r="K78" i="31" s="1"/>
  <c r="M78" i="31" s="1"/>
  <c r="F18" i="31"/>
  <c r="K18" i="31" s="1"/>
  <c r="M18" i="31" s="1"/>
  <c r="F108" i="31"/>
  <c r="K108" i="31" s="1"/>
  <c r="M108" i="31" s="1"/>
  <c r="F31" i="31"/>
  <c r="K31" i="31" s="1"/>
  <c r="M31" i="31" s="1"/>
  <c r="F46" i="31"/>
  <c r="K46" i="31" s="1"/>
  <c r="M46" i="31" s="1"/>
  <c r="F77" i="31"/>
  <c r="K77" i="31" s="1"/>
  <c r="M77" i="31" s="1"/>
  <c r="F114" i="31"/>
  <c r="K114" i="31" s="1"/>
  <c r="M114" i="31" s="1"/>
  <c r="F49" i="31"/>
  <c r="K49" i="31" s="1"/>
  <c r="M49" i="31" s="1"/>
  <c r="F47" i="31"/>
  <c r="K47" i="31" s="1"/>
  <c r="M47" i="31" s="1"/>
  <c r="F112" i="31"/>
  <c r="K112" i="31" s="1"/>
  <c r="M112" i="31" s="1"/>
  <c r="F34" i="31"/>
  <c r="K34" i="31" s="1"/>
  <c r="M34" i="31" s="1"/>
  <c r="F40" i="31"/>
  <c r="K40" i="31" s="1"/>
  <c r="M40" i="31" s="1"/>
  <c r="F45" i="31"/>
  <c r="K45" i="31" s="1"/>
  <c r="M45" i="31" s="1"/>
  <c r="F22" i="17"/>
  <c r="F76" i="17"/>
  <c r="T76" i="17" s="1"/>
  <c r="F99" i="17"/>
  <c r="F23" i="17"/>
  <c r="F21" i="17"/>
  <c r="F101" i="17"/>
  <c r="F132" i="17"/>
  <c r="F79" i="17"/>
  <c r="T79" i="17" s="1"/>
  <c r="F16" i="17"/>
  <c r="F56" i="17"/>
  <c r="F51" i="17"/>
  <c r="F81" i="17"/>
  <c r="T81" i="17" s="1"/>
  <c r="F134" i="17"/>
  <c r="F87" i="17"/>
  <c r="F139" i="17"/>
  <c r="F62" i="17"/>
  <c r="F69" i="17"/>
  <c r="F53" i="17"/>
  <c r="F103" i="17"/>
  <c r="F83" i="17"/>
  <c r="F136" i="17"/>
  <c r="T136" i="17" s="1"/>
  <c r="F38" i="17"/>
  <c r="T38" i="17" s="1"/>
  <c r="F25" i="17"/>
  <c r="F31" i="17"/>
  <c r="F144" i="17"/>
  <c r="F107" i="17"/>
  <c r="F137" i="17"/>
  <c r="F59" i="17"/>
  <c r="F85" i="17"/>
  <c r="F67" i="17"/>
  <c r="F145" i="17"/>
  <c r="F28" i="17"/>
  <c r="F106" i="17"/>
  <c r="F37" i="17"/>
  <c r="T37" i="17" s="1"/>
  <c r="F120" i="17"/>
  <c r="F84" i="17"/>
  <c r="F71" i="17"/>
  <c r="T71" i="17" s="1"/>
  <c r="F57" i="17"/>
  <c r="F63" i="17"/>
  <c r="F75" i="17"/>
  <c r="F92" i="17"/>
  <c r="F109" i="17"/>
  <c r="F29" i="17"/>
  <c r="F98" i="17"/>
  <c r="F47" i="17"/>
  <c r="F80" i="17"/>
  <c r="F20" i="17"/>
  <c r="F100" i="17"/>
  <c r="F49" i="17"/>
  <c r="F39" i="17"/>
  <c r="F46" i="17"/>
  <c r="F60" i="17"/>
  <c r="F138" i="17"/>
  <c r="F86" i="17"/>
  <c r="F94" i="31"/>
  <c r="K94" i="31" s="1"/>
  <c r="M94" i="31" s="1"/>
  <c r="F19" i="17"/>
  <c r="F48" i="17"/>
  <c r="F143" i="17"/>
  <c r="F77" i="17"/>
  <c r="F55" i="17"/>
  <c r="F133" i="17"/>
  <c r="F54" i="17"/>
  <c r="F131" i="17"/>
  <c r="F15" i="17"/>
  <c r="F96" i="17"/>
  <c r="F78" i="17"/>
  <c r="T78" i="17" s="1"/>
  <c r="F44" i="17"/>
  <c r="F50" i="17"/>
  <c r="F141" i="17"/>
  <c r="F97" i="17"/>
  <c r="F102" i="17"/>
  <c r="F123" i="17"/>
  <c r="T123" i="17" s="1"/>
  <c r="F61" i="17"/>
  <c r="F70" i="17"/>
  <c r="T70" i="17" s="1"/>
  <c r="F130" i="17"/>
  <c r="F66" i="17"/>
  <c r="F52" i="17"/>
  <c r="F72" i="17"/>
  <c r="T72" i="17" s="1"/>
  <c r="F40" i="17"/>
  <c r="F32" i="17"/>
  <c r="F105" i="17"/>
  <c r="T133" i="17" l="1"/>
  <c r="T92" i="17"/>
  <c r="T97" i="17"/>
  <c r="T44" i="17"/>
  <c r="T139" i="17"/>
  <c r="T101" i="17"/>
  <c r="T52" i="17"/>
  <c r="T86" i="17"/>
  <c r="T80" i="17"/>
  <c r="T57" i="17"/>
  <c r="T106" i="17"/>
  <c r="T69" i="17"/>
  <c r="T16" i="17"/>
  <c r="T22" i="17"/>
  <c r="T77" i="17"/>
  <c r="T46" i="17"/>
  <c r="T66" i="17"/>
  <c r="T50" i="17"/>
  <c r="T55" i="17"/>
  <c r="T138" i="17"/>
  <c r="T47" i="17"/>
  <c r="T28" i="17"/>
  <c r="T31" i="17"/>
  <c r="T62" i="17"/>
  <c r="T29" i="17"/>
  <c r="T105" i="17"/>
  <c r="T61" i="17"/>
  <c r="T48" i="17"/>
  <c r="T39" i="17"/>
  <c r="T109" i="17"/>
  <c r="T85" i="17"/>
  <c r="T134" i="17"/>
  <c r="T21" i="17"/>
  <c r="T130" i="17"/>
  <c r="T132" i="17"/>
  <c r="T87" i="17"/>
  <c r="T32" i="17"/>
  <c r="T15" i="17"/>
  <c r="T19" i="17"/>
  <c r="T49" i="17"/>
  <c r="T84" i="17"/>
  <c r="T59" i="17"/>
  <c r="T83" i="17"/>
  <c r="T23" i="17"/>
  <c r="T60" i="17"/>
  <c r="T25" i="17"/>
  <c r="T67" i="17"/>
  <c r="T40" i="17"/>
  <c r="T102" i="17"/>
  <c r="T131" i="17"/>
  <c r="T100" i="17"/>
  <c r="T75" i="17"/>
  <c r="T103" i="17"/>
  <c r="T51" i="17"/>
  <c r="T99" i="17"/>
  <c r="T98" i="17"/>
  <c r="T54" i="17"/>
  <c r="T20" i="17"/>
  <c r="T63" i="17"/>
  <c r="T107" i="17"/>
  <c r="T53" i="17"/>
  <c r="T56" i="17"/>
  <c r="T145" i="17"/>
  <c r="T137" i="17"/>
  <c r="T143" i="17"/>
  <c r="T96" i="17"/>
  <c r="F145" i="31"/>
  <c r="K145" i="31" s="1"/>
  <c r="M145" i="31" s="1"/>
  <c r="T141" i="17"/>
  <c r="T144" i="17"/>
  <c r="F124" i="31"/>
  <c r="K124" i="31" s="1"/>
  <c r="M124" i="31" s="1"/>
  <c r="T120" i="17"/>
  <c r="F57" i="31"/>
  <c r="K57" i="31" s="1"/>
  <c r="M57" i="31" s="1"/>
  <c r="F107" i="31"/>
  <c r="K107" i="31" s="1"/>
  <c r="M107" i="31" s="1"/>
  <c r="F75" i="31"/>
  <c r="K75" i="31" s="1"/>
  <c r="M75" i="31" s="1"/>
  <c r="F140" i="31"/>
  <c r="K140" i="31" s="1"/>
  <c r="M140" i="31" s="1"/>
  <c r="F85" i="31"/>
  <c r="K85" i="31" s="1"/>
  <c r="M85" i="31" s="1"/>
  <c r="F83" i="31"/>
  <c r="K83" i="31" s="1"/>
  <c r="M83" i="31" s="1"/>
  <c r="F82" i="31"/>
  <c r="K82" i="31" s="1"/>
  <c r="M82" i="31" s="1"/>
  <c r="F25" i="31"/>
  <c r="K25" i="31" s="1"/>
  <c r="M25" i="31" s="1"/>
  <c r="F63" i="31"/>
  <c r="K63" i="31" s="1"/>
  <c r="M63" i="31" s="1"/>
  <c r="F87" i="31"/>
  <c r="K87" i="31" s="1"/>
  <c r="M87" i="31" s="1"/>
  <c r="F27" i="31"/>
  <c r="K27" i="31" s="1"/>
  <c r="M27" i="31" s="1"/>
  <c r="F41" i="31"/>
  <c r="K41" i="31" s="1"/>
  <c r="M41" i="31" s="1"/>
  <c r="F141" i="31"/>
  <c r="K141" i="31" s="1"/>
  <c r="M141" i="31" s="1"/>
  <c r="F103" i="31"/>
  <c r="K103" i="31" s="1"/>
  <c r="M103" i="31" s="1"/>
  <c r="F74" i="31"/>
  <c r="K74" i="31" s="1"/>
  <c r="M74" i="31" s="1"/>
  <c r="F65" i="31"/>
  <c r="K65" i="31" s="1"/>
  <c r="M65" i="31" s="1"/>
  <c r="F50" i="31"/>
  <c r="K50" i="31" s="1"/>
  <c r="M50" i="31" s="1"/>
  <c r="F102" i="31"/>
  <c r="K102" i="31" s="1"/>
  <c r="M102" i="31" s="1"/>
  <c r="F36" i="31"/>
  <c r="K36" i="31" s="1"/>
  <c r="M36" i="31" s="1"/>
  <c r="F35" i="31"/>
  <c r="K35" i="31" s="1"/>
  <c r="M35" i="31" s="1"/>
  <c r="F66" i="31"/>
  <c r="K66" i="31" s="1"/>
  <c r="M66" i="31" s="1"/>
  <c r="F19" i="31"/>
  <c r="K19" i="31" s="1"/>
  <c r="M19" i="31" s="1"/>
  <c r="F71" i="31"/>
  <c r="K71" i="31" s="1"/>
  <c r="M71" i="31" s="1"/>
  <c r="F29" i="31"/>
  <c r="K29" i="31" s="1"/>
  <c r="M29" i="31" s="1"/>
  <c r="F105" i="31"/>
  <c r="K105" i="31" s="1"/>
  <c r="M105" i="31" s="1"/>
  <c r="F84" i="31"/>
  <c r="K84" i="31" s="1"/>
  <c r="M84" i="31" s="1"/>
  <c r="F134" i="31"/>
  <c r="K134" i="31" s="1"/>
  <c r="M134" i="31" s="1"/>
  <c r="F70" i="31"/>
  <c r="K70" i="31" s="1"/>
  <c r="M70" i="31" s="1"/>
  <c r="F81" i="31"/>
  <c r="K81" i="31" s="1"/>
  <c r="M81" i="31" s="1"/>
  <c r="F136" i="31"/>
  <c r="K136" i="31" s="1"/>
  <c r="M136" i="31" s="1"/>
  <c r="F42" i="31"/>
  <c r="K42" i="31" s="1"/>
  <c r="M42" i="31" s="1"/>
  <c r="F138" i="31"/>
  <c r="K138" i="31" s="1"/>
  <c r="M138" i="31" s="1"/>
  <c r="F147" i="31"/>
  <c r="K147" i="31" s="1"/>
  <c r="M147" i="31" s="1"/>
  <c r="F127" i="31"/>
  <c r="K127" i="31" s="1"/>
  <c r="M127" i="31" s="1"/>
  <c r="F148" i="31"/>
  <c r="K148" i="31" s="1"/>
  <c r="M148" i="31" s="1"/>
  <c r="F100" i="31"/>
  <c r="K100" i="31" s="1"/>
  <c r="M100" i="31" s="1"/>
  <c r="F73" i="31"/>
  <c r="K73" i="31" s="1"/>
  <c r="M73" i="31" s="1"/>
  <c r="F56" i="31"/>
  <c r="K56" i="31" s="1"/>
  <c r="M56" i="31" s="1"/>
  <c r="F43" i="31"/>
  <c r="K43" i="31" s="1"/>
  <c r="M43" i="31" s="1"/>
  <c r="F110" i="31"/>
  <c r="K110" i="31" s="1"/>
  <c r="M110" i="31" s="1"/>
  <c r="F111" i="31"/>
  <c r="K111" i="31" s="1"/>
  <c r="M111" i="31" s="1"/>
  <c r="F60" i="31"/>
  <c r="K60" i="31" s="1"/>
  <c r="M60" i="31" s="1"/>
  <c r="F135" i="31"/>
  <c r="K135" i="31" s="1"/>
  <c r="M135" i="31" s="1"/>
  <c r="F23" i="31"/>
  <c r="K23" i="31" s="1"/>
  <c r="M23" i="31" s="1"/>
  <c r="F33" i="31"/>
  <c r="K33" i="31" s="1"/>
  <c r="M33" i="31" s="1"/>
  <c r="F101" i="31"/>
  <c r="K101" i="31" s="1"/>
  <c r="M101" i="31" s="1"/>
  <c r="F58" i="31"/>
  <c r="K58" i="31" s="1"/>
  <c r="M58" i="31" s="1"/>
  <c r="F53" i="31"/>
  <c r="K53" i="31" s="1"/>
  <c r="M53" i="31" s="1"/>
  <c r="F104" i="31"/>
  <c r="K104" i="31" s="1"/>
  <c r="M104" i="31" s="1"/>
  <c r="F96" i="31"/>
  <c r="K96" i="31" s="1"/>
  <c r="M96" i="31" s="1"/>
  <c r="F54" i="31"/>
  <c r="K54" i="31" s="1"/>
  <c r="M54" i="31" s="1"/>
  <c r="F24" i="31"/>
  <c r="K24" i="31" s="1"/>
  <c r="M24" i="31" s="1"/>
  <c r="F79" i="31"/>
  <c r="K79" i="31" s="1"/>
  <c r="M79" i="31" s="1"/>
  <c r="F88" i="31"/>
  <c r="K88" i="31" s="1"/>
  <c r="M88" i="31" s="1"/>
  <c r="F89" i="31"/>
  <c r="K89" i="31" s="1"/>
  <c r="M89" i="31" s="1"/>
  <c r="F59" i="31"/>
  <c r="K59" i="31" s="1"/>
  <c r="M59" i="31" s="1"/>
  <c r="F44" i="31"/>
  <c r="K44" i="31" s="1"/>
  <c r="M44" i="31" s="1"/>
  <c r="F64" i="31"/>
  <c r="K64" i="31" s="1"/>
  <c r="M64" i="31" s="1"/>
  <c r="F67" i="31"/>
  <c r="K67" i="31" s="1"/>
  <c r="M67" i="31" s="1"/>
  <c r="F61" i="31"/>
  <c r="K61" i="31" s="1"/>
  <c r="M61" i="31" s="1"/>
  <c r="F55" i="31"/>
  <c r="K55" i="31" s="1"/>
  <c r="M55" i="31" s="1"/>
  <c r="F48" i="31"/>
  <c r="K48" i="31" s="1"/>
  <c r="M48" i="31" s="1"/>
  <c r="F113" i="31"/>
  <c r="K113" i="31" s="1"/>
  <c r="M113" i="31" s="1"/>
  <c r="F76" i="31"/>
  <c r="K76" i="31" s="1"/>
  <c r="M76" i="31" s="1"/>
  <c r="F90" i="31"/>
  <c r="K90" i="31" s="1"/>
  <c r="M90" i="31" s="1"/>
  <c r="F109" i="31"/>
  <c r="K109" i="31" s="1"/>
  <c r="M109" i="31" s="1"/>
  <c r="F32" i="31"/>
  <c r="K32" i="31" s="1"/>
  <c r="M32" i="31" s="1"/>
  <c r="F137" i="31"/>
  <c r="K137" i="31" s="1"/>
  <c r="M137" i="31" s="1"/>
  <c r="F20" i="31"/>
  <c r="K20" i="31" s="1"/>
  <c r="M20" i="31" s="1"/>
  <c r="F149" i="31"/>
  <c r="K149" i="31" s="1"/>
  <c r="M149" i="31" s="1"/>
  <c r="F26" i="31"/>
  <c r="K26" i="31" s="1"/>
  <c r="M26" i="31" s="1"/>
  <c r="F143" i="31"/>
  <c r="K143" i="31" s="1"/>
  <c r="M143" i="31" s="1"/>
  <c r="F80" i="31"/>
  <c r="K80" i="31" s="1"/>
  <c r="M80" i="31" s="1"/>
  <c r="F52" i="31"/>
  <c r="K52" i="31" s="1"/>
  <c r="M52" i="31" s="1"/>
  <c r="F142" i="31"/>
  <c r="K142" i="31" s="1"/>
  <c r="M142" i="31" s="1"/>
  <c r="F51" i="31"/>
  <c r="K51" i="31" s="1"/>
  <c r="M51" i="31" s="1"/>
  <c r="F106" i="31"/>
  <c r="K106" i="31" s="1"/>
  <c r="M106" i="31" s="1"/>
  <c r="F91" i="31"/>
  <c r="K91" i="31" s="1"/>
  <c r="M91" i="31" s="1"/>
  <c r="D18" i="25" l="1"/>
  <c r="D17" i="25"/>
  <c r="M18" i="17" l="1"/>
  <c r="F18" i="17" s="1"/>
  <c r="M17" i="17"/>
  <c r="T18" i="17" l="1"/>
  <c r="F22" i="31"/>
  <c r="K22" i="31" s="1"/>
  <c r="M22" i="31" s="1"/>
  <c r="F17" i="17"/>
  <c r="T17" i="17" l="1"/>
  <c r="F21" i="31"/>
  <c r="K21" i="31" l="1"/>
  <c r="M21" i="31" l="1"/>
  <c r="G11" i="25" l="1"/>
  <c r="G8" i="25" s="1"/>
  <c r="D89" i="25"/>
  <c r="D88" i="25"/>
  <c r="M88" i="17" l="1"/>
  <c r="D11" i="25"/>
  <c r="D8" i="25" s="1"/>
  <c r="M89" i="17"/>
  <c r="F89" i="17" s="1"/>
  <c r="T89" i="17" l="1"/>
  <c r="F93" i="31"/>
  <c r="K93" i="31" s="1"/>
  <c r="M93" i="31" s="1"/>
  <c r="M11" i="17"/>
  <c r="F88" i="17"/>
  <c r="T88" i="17" l="1"/>
  <c r="F92" i="31"/>
  <c r="K92" i="31" l="1"/>
  <c r="M92" i="31" l="1"/>
  <c r="L11" i="17" l="1"/>
  <c r="F12" i="17"/>
  <c r="T12" i="17" s="1"/>
  <c r="F16" i="31" l="1"/>
  <c r="K16" i="31" s="1"/>
  <c r="K15" i="31" s="1"/>
  <c r="T11" i="17"/>
  <c r="F15" i="31"/>
  <c r="F11" i="17"/>
  <c r="M16" i="31" l="1"/>
  <c r="M15" i="31"/>
</calcChain>
</file>

<file path=xl/sharedStrings.xml><?xml version="1.0" encoding="utf-8"?>
<sst xmlns="http://schemas.openxmlformats.org/spreadsheetml/2006/main" count="4745" uniqueCount="472">
  <si>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</si>
  <si>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</si>
  <si>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</si>
  <si>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</si>
  <si>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</si>
  <si>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</si>
  <si>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</si>
  <si>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</si>
  <si>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</si>
  <si>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</si>
  <si>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</si>
  <si>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</si>
  <si>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</si>
  <si>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</si>
  <si>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</si>
  <si>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</si>
  <si>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</si>
  <si>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</si>
  <si>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</si>
  <si>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</si>
  <si>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</si>
  <si>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</si>
  <si>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</si>
  <si>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</si>
  <si>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</si>
  <si>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</si>
  <si>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</si>
  <si>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</si>
  <si>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</si>
  <si>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</si>
  <si>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</si>
  <si>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</si>
  <si>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</si>
  <si>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</si>
  <si>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ВМП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</si>
  <si>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</si>
  <si>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</si>
  <si>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</si>
  <si>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</si>
  <si>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</si>
  <si>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</si>
  <si>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</si>
  <si>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</si>
  <si>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</si>
  <si>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</si>
  <si>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</si>
  <si>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</si>
  <si>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</si>
  <si>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</si>
  <si>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</si>
  <si>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</si>
  <si>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</si>
  <si>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</si>
  <si>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Медицинская помощь за пределами РБ</t>
  </si>
  <si>
    <t>отдельные виды диагностики по ПГГ</t>
  </si>
  <si>
    <t>Реестровый номер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</si>
  <si>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</si>
  <si>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</si>
  <si>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</si>
  <si>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</si>
  <si>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</si>
  <si>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</si>
  <si>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</si>
  <si>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</si>
  <si>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</si>
  <si>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</si>
  <si>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</si>
  <si>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</si>
  <si>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</si>
  <si>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</si>
  <si>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</si>
  <si>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</si>
  <si>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</si>
  <si>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</si>
  <si>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</si>
  <si>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</si>
  <si>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</si>
  <si>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</si>
  <si>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</si>
  <si>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</si>
  <si>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</si>
  <si>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</si>
  <si>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</si>
  <si>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</si>
  <si>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</si>
  <si>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</si>
  <si>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</si>
  <si>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</si>
  <si>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</si>
  <si>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</si>
  <si>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</si>
  <si>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</si>
  <si>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</si>
  <si>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</si>
  <si>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</si>
  <si>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</si>
  <si>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</si>
  <si>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</si>
  <si>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</si>
  <si>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</si>
  <si>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</si>
  <si>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</si>
  <si>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</si>
  <si>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</si>
  <si>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</si>
  <si>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</si>
  <si>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</si>
  <si>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</si>
  <si>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</si>
  <si>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</si>
  <si>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</si>
  <si>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</si>
  <si>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</si>
  <si>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</si>
  <si>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</si>
  <si>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</si>
  <si>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</si>
  <si>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</si>
  <si>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</si>
  <si>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</si>
  <si>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</si>
  <si>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</si>
  <si>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</si>
  <si>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</si>
  <si>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</si>
  <si>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</si>
  <si>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</si>
  <si>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</si>
  <si>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</si>
  <si>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</si>
  <si>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</si>
  <si>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</si>
  <si>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</si>
  <si>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</si>
  <si>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</si>
  <si>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</si>
  <si>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</si>
  <si>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</si>
  <si>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</si>
  <si>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</si>
  <si>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</si>
  <si>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</si>
  <si>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</si>
  <si>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</si>
  <si>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</si>
  <si>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</si>
  <si>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</si>
  <si>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</si>
  <si>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</si>
  <si>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</si>
  <si>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</si>
  <si>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</si>
  <si>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</si>
  <si>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</si>
  <si>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</si>
  <si>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</si>
  <si>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</si>
  <si>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</si>
  <si>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</si>
  <si>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</si>
  <si>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</si>
  <si>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</si>
  <si>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</si>
  <si>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</si>
  <si>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</si>
  <si>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</si>
  <si>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</si>
  <si>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</si>
  <si>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</si>
  <si>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</si>
  <si>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</si>
  <si>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</si>
  <si>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</si>
  <si>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</si>
  <si>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</si>
  <si>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</si>
  <si>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</si>
  <si>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</si>
  <si>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</si>
  <si>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</si>
  <si>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</si>
  <si>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</si>
  <si>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</si>
  <si>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</si>
  <si>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</si>
  <si>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</si>
  <si>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</si>
  <si>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</si>
  <si>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</si>
  <si>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</si>
  <si>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</si>
  <si>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</si>
  <si>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</si>
  <si>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</si>
  <si>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</si>
  <si>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</si>
  <si>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</si>
  <si>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</si>
  <si>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</si>
  <si>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</si>
  <si>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</si>
  <si>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</si>
  <si>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</si>
  <si>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</si>
  <si>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</si>
  <si>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</si>
  <si>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</si>
  <si>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</si>
  <si>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</si>
  <si>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</si>
  <si>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</si>
  <si>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</si>
  <si>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</si>
  <si>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</si>
  <si>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</si>
  <si>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</si>
  <si>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</si>
  <si>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</si>
  <si>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</si>
  <si>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</si>
  <si>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</si>
  <si>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</si>
  <si>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</si>
  <si>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</si>
  <si>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</si>
  <si>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</si>
  <si>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</si>
  <si>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</si>
  <si>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ГБУЗ РБ ГКБ №18 г.Уфы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</si>
  <si>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</si>
  <si>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</si>
  <si>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</si>
  <si>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</si>
  <si>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</si>
  <si>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</si>
  <si>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</si>
  <si>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</si>
  <si>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</si>
  <si>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</si>
  <si>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</si>
  <si>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</si>
  <si>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</si>
  <si>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</si>
  <si>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</si>
  <si>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</si>
  <si>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</si>
  <si>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</si>
  <si>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</si>
  <si>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</si>
  <si>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</si>
  <si>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</si>
  <si>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</si>
  <si>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</si>
  <si>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</si>
  <si>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</si>
  <si>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</si>
  <si>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</si>
  <si>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</si>
  <si>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</si>
  <si>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</si>
  <si>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</si>
  <si>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</si>
  <si>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Итого</t>
  </si>
  <si>
    <t>Базовая программа ОМС</t>
  </si>
  <si>
    <t xml:space="preserve"> стационар</t>
  </si>
  <si>
    <t>дневной стационар</t>
  </si>
  <si>
    <t>амбулаторно-поликлиническая помощь</t>
  </si>
  <si>
    <t>посещения с профилактическими и иными целями</t>
  </si>
  <si>
    <t>посещение по неотложной медицинской помощи</t>
  </si>
  <si>
    <t>обращения в связи с заболеваниями</t>
  </si>
  <si>
    <t>отдельные диагностические исследования по ПГГ</t>
  </si>
  <si>
    <t xml:space="preserve">скорая медицинская помощь </t>
  </si>
  <si>
    <t>гемодиализ</t>
  </si>
  <si>
    <t>всего</t>
  </si>
  <si>
    <t>в том числе</t>
  </si>
  <si>
    <t>ФАПы</t>
  </si>
  <si>
    <t>Объем средств на выплаты по показателям результативности</t>
  </si>
  <si>
    <t>руб.</t>
  </si>
  <si>
    <t>Посещения с иными целями</t>
  </si>
  <si>
    <t>Объем средств с учетом показателей результативности</t>
  </si>
  <si>
    <t>скорая медицинская помощь</t>
  </si>
  <si>
    <t xml:space="preserve">по подушевому нормативу финансирования </t>
  </si>
  <si>
    <t>за вызовов с применением тромболитических препаратов</t>
  </si>
  <si>
    <t>за специализированный вызов</t>
  </si>
  <si>
    <t>КСГ для случаев проведения ЭКО</t>
  </si>
  <si>
    <t>В стационарных условиях.</t>
  </si>
  <si>
    <t>КСГ по профилю "Онкология"</t>
  </si>
  <si>
    <t>В амбулаторных условиях посещения  в неотложной форме.</t>
  </si>
  <si>
    <t>медицинская реабилитация</t>
  </si>
  <si>
    <t>в условиях круглосуточного стационара</t>
  </si>
  <si>
    <t>В амбулаторных условиях обращения по поводу заболевания.</t>
  </si>
  <si>
    <t xml:space="preserve">Обращения МО, имеющие прикрепленное население </t>
  </si>
  <si>
    <t>по реестрам</t>
  </si>
  <si>
    <t xml:space="preserve">КТ </t>
  </si>
  <si>
    <t>МРТ</t>
  </si>
  <si>
    <t>УЗИ ссс</t>
  </si>
  <si>
    <t>Эндоскопия</t>
  </si>
  <si>
    <t>Гистология</t>
  </si>
  <si>
    <t>МГИ</t>
  </si>
  <si>
    <t>Сумма на ФАПы</t>
  </si>
  <si>
    <t>диспансерное наблюдение</t>
  </si>
  <si>
    <t>Всего Базовая программа ОМС</t>
  </si>
  <si>
    <t>ВМП  профиль "онкология"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</si>
  <si>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</si>
  <si>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 xml:space="preserve">в том числе </t>
  </si>
  <si>
    <t>профиль "онкология"</t>
  </si>
  <si>
    <t>ООО "Клиника эстетической медицины "Юхелф"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</si>
  <si>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</si>
  <si>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</si>
  <si>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</si>
  <si>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АНМО "Уфимский хоспис"</t>
  </si>
  <si>
    <t>020051</t>
  </si>
  <si>
    <t>сахарного диабета</t>
  </si>
  <si>
    <t>болезней системы кровообращения</t>
  </si>
  <si>
    <t>по профилю "стоматология"</t>
  </si>
  <si>
    <t>по подушевому нормативу финансирования на прикрепившихся лиц</t>
  </si>
  <si>
    <t>ГБУЗ РЦПБ СО СПИДОМ И ИЗ</t>
  </si>
  <si>
    <t xml:space="preserve">АО "Санаторий "Зеленая роща" </t>
  </si>
  <si>
    <t>ds36.012-ds36.013 (иммунизация недоношенных)</t>
  </si>
  <si>
    <t>020052</t>
  </si>
  <si>
    <t>ООО "Клиника Фомина Уфа"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</si>
  <si>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</si>
  <si>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</si>
  <si>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>Обращения для проведения 2 этапа диспансеризации взрослого населения по оценке репродуктивного здоровья</t>
  </si>
  <si>
    <t>Диспансерное наблюдение отдельных категорий граждан из числа взрослого населения и детей, проживающих в организациях социального обслуживания (детских домах-интернатах), предоставляющих социальные услуги в стационарной форме (за единицу объема медицинской помощи)</t>
  </si>
  <si>
    <t>ГБУЗ РБ Детская поликлиника №6 г.Уфа</t>
  </si>
  <si>
    <t>КС</t>
  </si>
  <si>
    <t>ДС</t>
  </si>
  <si>
    <t>АПУ</t>
  </si>
  <si>
    <t>020066</t>
  </si>
  <si>
    <t xml:space="preserve">Профилактический медосмотр несовершеннолетних </t>
  </si>
  <si>
    <t>взрослые</t>
  </si>
  <si>
    <t>Реестро-вый номер</t>
  </si>
  <si>
    <t>№      п/п</t>
  </si>
  <si>
    <t>Реестро-вый номер МО</t>
  </si>
  <si>
    <t>Наименование МО</t>
  </si>
  <si>
    <t>в том числе по поводу:</t>
  </si>
  <si>
    <t xml:space="preserve"> онкологических заболеваний 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</si>
  <si>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</si>
  <si>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</si>
  <si>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>из них</t>
  </si>
  <si>
    <t>дети</t>
  </si>
  <si>
    <t>ГБУЗ РБ Баймакская ЦРБ</t>
  </si>
  <si>
    <t>ГБУЗ РБ Учалинская ЦРБ</t>
  </si>
  <si>
    <t>Реестровый номер МО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</si>
  <si>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</si>
  <si>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</si>
  <si>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</si>
  <si>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</si>
  <si>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</si>
  <si>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</si>
  <si>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</si>
  <si>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</si>
  <si>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</si>
  <si>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</si>
  <si>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</si>
  <si>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</si>
  <si>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</si>
  <si>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</si>
  <si>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</si>
  <si>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</si>
  <si>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</si>
  <si>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</si>
  <si>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</si>
  <si>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</si>
  <si>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</si>
  <si>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ИТОГО</t>
  </si>
  <si>
    <t>Прирост регистра пациентов (на 10%)</t>
  </si>
  <si>
    <t>ИТОГО с учетом прироста регистра пациентов на 10%</t>
  </si>
  <si>
    <t>ПЭТ-КТ</t>
  </si>
  <si>
    <t>ОФЭКТ/КТ</t>
  </si>
  <si>
    <t>Сумма</t>
  </si>
  <si>
    <t>посещения с профилактическими целями центров здоровья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</si>
  <si>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</si>
  <si>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</si>
  <si>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Посещения с профилактическими и иными целями</t>
  </si>
  <si>
    <t>Профилактические медицинские осмотры и диспансеризации (за единицу объема медицинской помощи)</t>
  </si>
  <si>
    <t xml:space="preserve"> Профилактические медицинские осмотры</t>
  </si>
  <si>
    <t>В  рамках проведения диспансеризации (1 этап)</t>
  </si>
  <si>
    <t>Диспансеризация для оценки репродуктивного здоровья женщин и мужчин(1 этап)</t>
  </si>
  <si>
    <t xml:space="preserve">За единицу объема медицинской помощи </t>
  </si>
  <si>
    <t xml:space="preserve"> Диспансеризация определенных групп взрослого населения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</si>
  <si>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</si>
  <si>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</si>
  <si>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</t>
  </si>
  <si>
    <t>женщины</t>
  </si>
  <si>
    <t>мужчины</t>
  </si>
  <si>
    <t xml:space="preserve">по профилю "стоматология" </t>
  </si>
  <si>
    <t>по другим профилям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</si>
  <si>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</si>
  <si>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</si>
  <si>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</si>
  <si>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</si>
  <si>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</si>
  <si>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</si>
  <si>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</si>
  <si>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</si>
  <si>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</si>
  <si>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</si>
  <si>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</si>
  <si>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</si>
  <si>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</si>
  <si>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</si>
  <si>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</si>
  <si>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</si>
  <si>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>КСГ по COVID-19</t>
  </si>
  <si>
    <t>профиль "Онкология"</t>
  </si>
  <si>
    <t>Всего по КСГ + ВМП</t>
  </si>
  <si>
    <t>заседания Комиссии по разработке</t>
  </si>
  <si>
    <t>территориальной программы ОМС в РБ</t>
  </si>
  <si>
    <t xml:space="preserve">Приложение 2.1.  к Протоколу </t>
  </si>
  <si>
    <t>020058</t>
  </si>
  <si>
    <t>ООО "ДОКТОР ВЕН"</t>
  </si>
  <si>
    <t>ГБУЗ РБ ГКБ №9 г.Уфы</t>
  </si>
  <si>
    <t>Обращения МО, не имеющих прикрепленное население, ЦАОП, травмпункты</t>
  </si>
  <si>
    <t>в том числе:</t>
  </si>
  <si>
    <t xml:space="preserve">ГБУЗ РКФПЦ </t>
  </si>
  <si>
    <t>ГБУЗ РБ Детская поликлиника №4 г.Уфа</t>
  </si>
  <si>
    <t>020083</t>
  </si>
  <si>
    <t>АО санаторий "Юматово"</t>
  </si>
  <si>
    <t>Обращения для проведения диспансерного наблюдения детского населения  
(приказ Минздрава России от 11.04.2025 № 192н), финансируемые по реестрам</t>
  </si>
  <si>
    <t>ds18.003 "Формирование, имплантация, удаление, смена доступа для диализа"</t>
  </si>
  <si>
    <t xml:space="preserve">Всего Базовая программа ОМС по Протоколу     </t>
  </si>
  <si>
    <t xml:space="preserve">Плановые объемы финансового обеспечения Территориальной программы ОМС на 2026 год. </t>
  </si>
  <si>
    <t xml:space="preserve">Плановые объемы финансового обеспечения Базовой программы ОМС на 2026 год. </t>
  </si>
  <si>
    <t xml:space="preserve">Плановые объемы финансового обеспечения медицинской помощи по профилю "Медицинская реабилитация" по Базовой программе ОМС на 2026 год </t>
  </si>
  <si>
    <t>Плановые объемы финансового обеспечения фельдшерских, фельдшерско - акушерских пунктов на 2026 год</t>
  </si>
  <si>
    <t xml:space="preserve">Плановые объемы финансового обеспечения сеансов (услуг) заместительной почечной терапии методами гемодиализа и перитонеального диализа по Базовой программе ОМС на 2026 год </t>
  </si>
  <si>
    <t>Финансовое обеспечение объемов сеансов (услуг) заместительной почечной терапии методами гемодиализа и перитонеального диализа на 2026 год.</t>
  </si>
  <si>
    <t xml:space="preserve">Плановые объемы финансового обеспечения скорой медицинской помощи по Базовой программе ОМС на 2026 год </t>
  </si>
  <si>
    <t xml:space="preserve">Плановые объемы финансового обеспечения по  базовой программе ОМС на 2026 год в условиях дневного стационара. </t>
  </si>
  <si>
    <t>Плановые объемы финансового обеспечения по программе ОМС на 2026 год в стационарных условиях</t>
  </si>
  <si>
    <t xml:space="preserve">Плановые объемы финансового обеспечения по базовой программе ОМС на 2026 год в амбулаторных условиях (посещения с профилактическими и иными целями). </t>
  </si>
  <si>
    <t xml:space="preserve">Амбулаторно-поликлиническая помощь в части комплексных посещений  для проведения диспансерного наблюдения на 2026 год </t>
  </si>
  <si>
    <t>Плановые объемы финансового обеспечения посещений с профилактическими целями центров здоровья для взрослого населения на 2026 год</t>
  </si>
  <si>
    <t xml:space="preserve">Плановые объемы финансового обеспечения по Базовой программе ОМС на 2026 год в амбулаторных условиях  (посещения в неотложной форме). </t>
  </si>
  <si>
    <t>Плановые объемы финансового обеспечения по Базовой программе ОМС на 2026 год в амбулаторных условиях (обращения по поводу заболевания)</t>
  </si>
  <si>
    <t xml:space="preserve">Плановые объемы финансового обеспечения отдельных диагностических (лабораторных) исследований, для которых установлены отдельные нормативы ПГГ в части Базовой программы ОМС  на 2026 год              </t>
  </si>
  <si>
    <t xml:space="preserve">Плановые объемы финансового обеспечения на ведение школ для больных с хроническими неинфекционными заболеваниями, в том числе с сахарным диабетом, школ для беременных и по вопросам грудного вскармливания в части Базовой программы ОМС  на 2026 год              </t>
  </si>
  <si>
    <t>школа сахарного диабета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</si>
  <si>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</si>
  <si>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С ( 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</si>
  <si>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</si>
  <si>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r>
      <t xml:space="preserve">консультация с применением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при дистанционном взаимодействий </t>
    </r>
    <r>
      <rPr>
        <b/>
        <sz val="9"/>
        <color theme="1"/>
        <rFont val="Times New Roman"/>
        <family val="1"/>
        <charset val="204"/>
      </rPr>
      <t xml:space="preserve">медицинских работников между собой </t>
    </r>
  </si>
  <si>
    <r>
      <t xml:space="preserve">консультация с пррименением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 при дистационном взаимодействии </t>
    </r>
    <r>
      <rPr>
        <b/>
        <sz val="9"/>
        <color theme="1"/>
        <rFont val="Times New Roman"/>
        <family val="1"/>
        <charset val="204"/>
      </rPr>
      <t>медицинских работников с пациентами</t>
    </r>
    <r>
      <rPr>
        <sz val="9"/>
        <color theme="1"/>
        <rFont val="Times New Roman"/>
        <family val="1"/>
        <charset val="204"/>
      </rPr>
      <t xml:space="preserve"> или их законными представителями</t>
    </r>
  </si>
  <si>
    <t>Дистанционное наблюдение за состоянием здоровья пациентов</t>
  </si>
  <si>
    <t>пациентов с сахарным диабетом</t>
  </si>
  <si>
    <t>пациентов с артериальной гипертензией</t>
  </si>
  <si>
    <t>школа для больных с хроническими заболеваниями</t>
  </si>
  <si>
    <t>дистанционное наблюдение за состоянием здоровья пациентов</t>
  </si>
  <si>
    <t>Школа для больных с хроническими заболеваниями, школа для беременных и по вопросам грудного вскармливания</t>
  </si>
  <si>
    <t>ГБУЗ РКФПЦ</t>
  </si>
  <si>
    <t>по КСГ без мед.реабил., ВМП, гемод.</t>
  </si>
  <si>
    <t>Имплантация частотно-адаптированного кардиостимулятора взрослым (st.25.022)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</si>
  <si>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</si>
  <si>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</si>
  <si>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</si>
  <si>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КСГ (за исключением КСГ по профилю "Онкология", COVID-19, ССХ)</t>
  </si>
  <si>
    <t>По подушевому нормативу финансирования на прикрепившихся лиц</t>
  </si>
  <si>
    <t>ГБУЗ РБ ГКБ №21 г.Уфы им. В.Г. Сахаутдинова</t>
  </si>
  <si>
    <t xml:space="preserve">ГБУЗ РБ ГКБ № 21 г.Уфа </t>
  </si>
  <si>
    <t>Стентирование коронарных артерий МО (гр.48-50)</t>
  </si>
  <si>
    <t>Стентирование коронарных артерий МО (st.25.013-st.25.021)</t>
  </si>
  <si>
    <t>в том числе оплата медицинской помощи в кабинете "Диабетическая стопа"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</si>
  <si>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</si>
  <si>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Стентирование или эндартерэктомия  st25.010 (A.16.12.008.004; A.16.12.008.009; A16.12.028.007); st25.011 (A16.12.008; A16.12.008.001; A16.12.008.002; A16.23.034.012); st25.023 (A16.12.026.005; A16.12.026.006).</t>
  </si>
  <si>
    <t>Госпитализация маломобильных граждан в целях прохождения диспансеризации, первый этап (второй этап при наличии показаний)</t>
  </si>
  <si>
    <t>ds12.022-ds12.028 (вирусные гепатиты С)</t>
  </si>
  <si>
    <t>ГБУЗ РКГВВ им. М.В. Каменева</t>
  </si>
  <si>
    <t>Итого Территориальная программа ОМС (Протокол № 9-26)</t>
  </si>
  <si>
    <t xml:space="preserve">   от 24.07.2026 № 9-26</t>
  </si>
  <si>
    <t>кроме профиля "стоматология", в т.ч. консультации с применением телемедицинских 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</si>
</sst>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7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3">
    <xf numFmtId="0" fontId="0" fillId="0" borderId="0"/>
    <xf numFmtId="0" fontId="19" fillId="0" borderId="0"/>
    <xf numFmtId="0" fontId="20" fillId="0" borderId="0"/>
    <xf numFmtId="0" fontId="21" fillId="0" borderId="0"/>
    <xf numFmtId="166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8" fillId="0" borderId="0"/>
    <xf numFmtId="0" fontId="20" fillId="0" borderId="0"/>
    <xf numFmtId="0" fontId="18" fillId="0" borderId="0"/>
    <xf numFmtId="0" fontId="15" fillId="0" borderId="0"/>
    <xf numFmtId="0" fontId="15" fillId="0" borderId="0"/>
    <xf numFmtId="0" fontId="14" fillId="0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26" fillId="5" borderId="0" applyNumberFormat="0" applyBorder="0" applyAlignment="0" applyProtection="0"/>
    <xf numFmtId="0" fontId="27" fillId="22" borderId="3" applyNumberFormat="0" applyAlignment="0" applyProtection="0"/>
    <xf numFmtId="0" fontId="28" fillId="23" borderId="4" applyNumberFormat="0" applyAlignment="0" applyProtection="0"/>
    <xf numFmtId="0" fontId="29" fillId="0" borderId="0"/>
    <xf numFmtId="166" fontId="22" fillId="0" borderId="0" applyBorder="0" applyProtection="0"/>
    <xf numFmtId="166" fontId="22" fillId="0" borderId="0"/>
    <xf numFmtId="0" fontId="30" fillId="0" borderId="0"/>
    <xf numFmtId="0" fontId="30" fillId="0" borderId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Border="0" applyProtection="0">
      <alignment horizontal="center"/>
    </xf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 applyNumberFormat="0" applyBorder="0" applyProtection="0">
      <alignment horizontal="center" textRotation="90"/>
    </xf>
    <xf numFmtId="0" fontId="37" fillId="9" borderId="3" applyNumberFormat="0" applyAlignment="0" applyProtection="0"/>
    <xf numFmtId="0" fontId="38" fillId="0" borderId="8" applyNumberFormat="0" applyFill="0" applyAlignment="0" applyProtection="0"/>
    <xf numFmtId="0" fontId="39" fillId="24" borderId="0" applyNumberFormat="0" applyBorder="0" applyAlignment="0" applyProtection="0"/>
    <xf numFmtId="0" fontId="18" fillId="25" borderId="9" applyNumberFormat="0" applyFont="0" applyAlignment="0" applyProtection="0"/>
    <xf numFmtId="0" fontId="40" fillId="22" borderId="10" applyNumberFormat="0" applyAlignment="0" applyProtection="0"/>
    <xf numFmtId="0" fontId="41" fillId="0" borderId="0" applyNumberFormat="0" applyBorder="0" applyProtection="0"/>
    <xf numFmtId="167" fontId="41" fillId="0" borderId="0" applyBorder="0" applyProtection="0"/>
    <xf numFmtId="0" fontId="42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7" fillId="9" borderId="3" applyNumberFormat="0" applyAlignment="0" applyProtection="0"/>
    <xf numFmtId="0" fontId="40" fillId="22" borderId="10" applyNumberFormat="0" applyAlignment="0" applyProtection="0"/>
    <xf numFmtId="0" fontId="27" fillId="22" borderId="3" applyNumberFormat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28" fillId="23" borderId="4" applyNumberFormat="0" applyAlignment="0" applyProtection="0"/>
    <xf numFmtId="0" fontId="42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45" fillId="0" borderId="0"/>
    <xf numFmtId="0" fontId="29" fillId="0" borderId="0"/>
    <xf numFmtId="0" fontId="46" fillId="0" borderId="0"/>
    <xf numFmtId="0" fontId="46" fillId="0" borderId="0"/>
    <xf numFmtId="0" fontId="47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23" fillId="0" borderId="0"/>
    <xf numFmtId="0" fontId="24" fillId="0" borderId="0"/>
    <xf numFmtId="0" fontId="24" fillId="0" borderId="0"/>
    <xf numFmtId="0" fontId="20" fillId="0" borderId="0"/>
    <xf numFmtId="0" fontId="13" fillId="0" borderId="0"/>
    <xf numFmtId="0" fontId="23" fillId="0" borderId="0"/>
    <xf numFmtId="0" fontId="45" fillId="0" borderId="0"/>
    <xf numFmtId="0" fontId="45" fillId="0" borderId="0"/>
    <xf numFmtId="0" fontId="26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25" borderId="9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8" fillId="0" borderId="8" applyNumberFormat="0" applyFill="0" applyAlignment="0" applyProtection="0"/>
    <xf numFmtId="0" fontId="44" fillId="0" borderId="0" applyNumberFormat="0" applyFill="0" applyBorder="0" applyAlignment="0" applyProtection="0"/>
    <xf numFmtId="0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49" fillId="0" borderId="0" applyFill="0" applyBorder="0" applyAlignment="0" applyProtection="0"/>
    <xf numFmtId="164" fontId="45" fillId="0" borderId="0" applyFont="0" applyFill="0" applyBorder="0" applyAlignment="0" applyProtection="0"/>
    <xf numFmtId="0" fontId="32" fillId="6" borderId="0" applyNumberFormat="0" applyBorder="0" applyAlignment="0" applyProtection="0"/>
    <xf numFmtId="9" fontId="50" fillId="0" borderId="0" applyFont="0" applyFill="0" applyBorder="0" applyAlignment="0" applyProtection="0"/>
    <xf numFmtId="0" fontId="18" fillId="0" borderId="0"/>
    <xf numFmtId="0" fontId="24" fillId="0" borderId="0"/>
    <xf numFmtId="0" fontId="18" fillId="0" borderId="0"/>
    <xf numFmtId="0" fontId="45" fillId="0" borderId="0"/>
    <xf numFmtId="0" fontId="20" fillId="0" borderId="0"/>
    <xf numFmtId="0" fontId="12" fillId="0" borderId="0"/>
    <xf numFmtId="0" fontId="12" fillId="0" borderId="0"/>
    <xf numFmtId="0" fontId="63" fillId="0" borderId="0"/>
    <xf numFmtId="0" fontId="11" fillId="0" borderId="0"/>
    <xf numFmtId="0" fontId="10" fillId="0" borderId="0"/>
    <xf numFmtId="0" fontId="18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97">
    <xf numFmtId="0" fontId="0" fillId="0" borderId="0" xfId="0"/>
    <xf numFmtId="0" fontId="52" fillId="3" borderId="0" xfId="0" applyFont="1" applyFill="1" applyAlignment="1">
      <alignment horizontal="right" vertical="center"/>
    </xf>
    <xf numFmtId="0" fontId="53" fillId="2" borderId="0" xfId="0" applyFont="1" applyFill="1" applyAlignment="1">
      <alignment horizontal="right" vertical="center"/>
    </xf>
    <xf numFmtId="0" fontId="53" fillId="3" borderId="0" xfId="0" applyFont="1" applyFill="1" applyAlignment="1">
      <alignment horizontal="right" vertical="center"/>
    </xf>
    <xf numFmtId="3" fontId="52" fillId="2" borderId="0" xfId="0" applyNumberFormat="1" applyFont="1" applyFill="1" applyAlignment="1">
      <alignment horizontal="right" vertical="center"/>
    </xf>
    <xf numFmtId="0" fontId="53" fillId="0" borderId="1" xfId="0" applyFont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2" fillId="3" borderId="0" xfId="0" applyFont="1" applyFill="1" applyAlignment="1">
      <alignment horizontal="left" vertical="center"/>
    </xf>
    <xf numFmtId="0" fontId="52" fillId="2" borderId="0" xfId="0" applyFont="1" applyFill="1" applyAlignment="1">
      <alignment horizontal="right" vertical="center"/>
    </xf>
    <xf numFmtId="0" fontId="52" fillId="2" borderId="0" xfId="0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left" vertical="center" wrapText="1"/>
    </xf>
    <xf numFmtId="4" fontId="53" fillId="3" borderId="1" xfId="0" applyNumberFormat="1" applyFont="1" applyFill="1" applyBorder="1" applyAlignment="1">
      <alignment vertical="center" wrapText="1"/>
    </xf>
    <xf numFmtId="49" fontId="52" fillId="3" borderId="1" xfId="2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center" vertical="center" wrapText="1"/>
    </xf>
    <xf numFmtId="49" fontId="52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left" vertical="center" wrapText="1"/>
    </xf>
    <xf numFmtId="0" fontId="53" fillId="3" borderId="1" xfId="2" applyFont="1" applyFill="1" applyBorder="1" applyAlignment="1">
      <alignment horizontal="left" vertical="center" wrapText="1"/>
    </xf>
    <xf numFmtId="49" fontId="52" fillId="3" borderId="1" xfId="0" applyNumberFormat="1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left" vertical="center" wrapText="1"/>
    </xf>
    <xf numFmtId="0" fontId="52" fillId="0" borderId="0" xfId="0" applyFont="1" applyFill="1" applyAlignment="1">
      <alignment horizontal="right" vertical="center"/>
    </xf>
    <xf numFmtId="0" fontId="52" fillId="3" borderId="1" xfId="0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center" vertical="center"/>
    </xf>
    <xf numFmtId="0" fontId="52" fillId="3" borderId="18" xfId="195" applyFont="1" applyFill="1" applyBorder="1" applyAlignment="1">
      <alignment horizontal="left" vertical="center" wrapText="1"/>
    </xf>
    <xf numFmtId="0" fontId="52" fillId="3" borderId="0" xfId="45" applyFont="1" applyFill="1" applyAlignment="1">
      <alignment horizontal="right" vertical="center"/>
    </xf>
    <xf numFmtId="0" fontId="52" fillId="3" borderId="0" xfId="45" applyFont="1" applyFill="1" applyAlignment="1">
      <alignment horizontal="center" vertical="center"/>
    </xf>
    <xf numFmtId="0" fontId="52" fillId="3" borderId="0" xfId="45" applyNumberFormat="1" applyFont="1" applyFill="1" applyBorder="1" applyAlignment="1">
      <alignment horizontal="center" vertical="center" wrapText="1"/>
    </xf>
    <xf numFmtId="3" fontId="52" fillId="3" borderId="0" xfId="45" applyNumberFormat="1" applyFont="1" applyFill="1" applyAlignment="1">
      <alignment horizontal="right" vertical="center"/>
    </xf>
    <xf numFmtId="0" fontId="52" fillId="3" borderId="0" xfId="45" applyFont="1" applyFill="1" applyAlignment="1">
      <alignment horizontal="left" vertical="center"/>
    </xf>
    <xf numFmtId="0" fontId="52" fillId="3" borderId="1" xfId="0" applyFont="1" applyFill="1" applyBorder="1" applyAlignment="1">
      <alignment horizontal="left" vertical="center"/>
    </xf>
    <xf numFmtId="3" fontId="52" fillId="3" borderId="18" xfId="0" applyNumberFormat="1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right" vertical="center"/>
    </xf>
    <xf numFmtId="3" fontId="53" fillId="3" borderId="18" xfId="0" applyNumberFormat="1" applyFont="1" applyFill="1" applyBorder="1" applyAlignment="1">
      <alignment horizontal="right" vertical="center"/>
    </xf>
    <xf numFmtId="3" fontId="53" fillId="3" borderId="0" xfId="0" applyNumberFormat="1" applyFont="1" applyFill="1" applyAlignment="1">
      <alignment horizontal="right" vertical="center"/>
    </xf>
    <xf numFmtId="4" fontId="52" fillId="2" borderId="0" xfId="0" applyNumberFormat="1" applyFont="1" applyFill="1" applyAlignment="1">
      <alignment horizontal="right" vertical="center"/>
    </xf>
    <xf numFmtId="3" fontId="52" fillId="3" borderId="1" xfId="67" applyNumberFormat="1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left" vertical="center" wrapText="1"/>
    </xf>
    <xf numFmtId="3" fontId="53" fillId="0" borderId="1" xfId="0" applyNumberFormat="1" applyFont="1" applyBorder="1" applyAlignment="1">
      <alignment horizontal="center" vertical="center"/>
    </xf>
    <xf numFmtId="3" fontId="53" fillId="3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right" vertical="center"/>
    </xf>
    <xf numFmtId="3" fontId="52" fillId="2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left" vertical="center" wrapText="1"/>
    </xf>
    <xf numFmtId="3" fontId="52" fillId="3" borderId="1" xfId="45" applyNumberFormat="1" applyFont="1" applyFill="1" applyBorder="1" applyAlignment="1">
      <alignment horizontal="right" vertical="center"/>
    </xf>
    <xf numFmtId="0" fontId="52" fillId="3" borderId="1" xfId="0" applyFont="1" applyFill="1" applyBorder="1" applyAlignment="1">
      <alignment horizontal="right" vertical="center"/>
    </xf>
    <xf numFmtId="3" fontId="52" fillId="3" borderId="18" xfId="0" applyNumberFormat="1" applyFont="1" applyFill="1" applyBorder="1" applyAlignment="1">
      <alignment horizontal="center" vertical="center"/>
    </xf>
    <xf numFmtId="3" fontId="52" fillId="3" borderId="0" xfId="0" applyNumberFormat="1" applyFont="1" applyFill="1" applyAlignment="1">
      <alignment horizontal="right" vertical="center"/>
    </xf>
    <xf numFmtId="0" fontId="52" fillId="3" borderId="0" xfId="0" applyFont="1" applyFill="1" applyAlignment="1">
      <alignment horizontal="center" vertical="center"/>
    </xf>
    <xf numFmtId="0" fontId="52" fillId="3" borderId="0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right" vertical="center"/>
    </xf>
    <xf numFmtId="0" fontId="52" fillId="2" borderId="1" xfId="0" applyFont="1" applyFill="1" applyBorder="1" applyAlignment="1">
      <alignment horizontal="right" vertical="center"/>
    </xf>
    <xf numFmtId="4" fontId="52" fillId="2" borderId="1" xfId="0" applyNumberFormat="1" applyFont="1" applyFill="1" applyBorder="1" applyAlignment="1">
      <alignment horizontal="right" vertical="center"/>
    </xf>
    <xf numFmtId="4" fontId="52" fillId="3" borderId="1" xfId="0" applyNumberFormat="1" applyFont="1" applyFill="1" applyBorder="1" applyAlignment="1">
      <alignment horizontal="right" vertical="center"/>
    </xf>
    <xf numFmtId="0" fontId="53" fillId="3" borderId="1" xfId="0" applyFont="1" applyFill="1" applyBorder="1" applyAlignment="1">
      <alignment horizontal="center" vertical="center"/>
    </xf>
    <xf numFmtId="0" fontId="52" fillId="3" borderId="1" xfId="0" quotePrefix="1" applyFont="1" applyFill="1" applyBorder="1" applyAlignment="1">
      <alignment horizontal="center" vertical="center"/>
    </xf>
    <xf numFmtId="4" fontId="52" fillId="0" borderId="1" xfId="0" applyNumberFormat="1" applyFont="1" applyFill="1" applyBorder="1" applyAlignment="1">
      <alignment horizontal="right" vertical="center"/>
    </xf>
    <xf numFmtId="0" fontId="53" fillId="3" borderId="1" xfId="0" applyFont="1" applyFill="1" applyBorder="1" applyAlignment="1">
      <alignment horizontal="center" vertical="center"/>
    </xf>
    <xf numFmtId="4" fontId="53" fillId="26" borderId="1" xfId="0" applyNumberFormat="1" applyFont="1" applyFill="1" applyBorder="1" applyAlignment="1">
      <alignment horizontal="right" vertical="center"/>
    </xf>
    <xf numFmtId="4" fontId="53" fillId="3" borderId="1" xfId="0" applyNumberFormat="1" applyFont="1" applyFill="1" applyBorder="1" applyAlignment="1">
      <alignment horizontal="right" vertical="center"/>
    </xf>
    <xf numFmtId="0" fontId="53" fillId="2" borderId="0" xfId="0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right" vertical="center"/>
    </xf>
    <xf numFmtId="0" fontId="53" fillId="3" borderId="0" xfId="0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center" vertical="center"/>
    </xf>
    <xf numFmtId="0" fontId="52" fillId="2" borderId="0" xfId="0" applyFont="1" applyFill="1" applyAlignment="1">
      <alignment vertical="center"/>
    </xf>
    <xf numFmtId="3" fontId="53" fillId="3" borderId="1" xfId="0" applyNumberFormat="1" applyFont="1" applyFill="1" applyBorder="1" applyAlignment="1">
      <alignment vertical="center"/>
    </xf>
    <xf numFmtId="3" fontId="52" fillId="3" borderId="1" xfId="0" applyNumberFormat="1" applyFont="1" applyFill="1" applyBorder="1" applyAlignment="1">
      <alignment vertical="center"/>
    </xf>
    <xf numFmtId="3" fontId="52" fillId="0" borderId="1" xfId="0" applyNumberFormat="1" applyFont="1" applyFill="1" applyBorder="1" applyAlignment="1">
      <alignment vertical="center"/>
    </xf>
    <xf numFmtId="3" fontId="52" fillId="2" borderId="1" xfId="0" applyNumberFormat="1" applyFont="1" applyFill="1" applyBorder="1" applyAlignment="1">
      <alignment vertical="center"/>
    </xf>
    <xf numFmtId="3" fontId="52" fillId="3" borderId="1" xfId="45" applyNumberFormat="1" applyFont="1" applyFill="1" applyBorder="1" applyAlignment="1">
      <alignment vertical="center"/>
    </xf>
    <xf numFmtId="0" fontId="52" fillId="2" borderId="1" xfId="0" applyFont="1" applyFill="1" applyBorder="1" applyAlignment="1">
      <alignment vertical="center"/>
    </xf>
    <xf numFmtId="3" fontId="52" fillId="2" borderId="0" xfId="0" applyNumberFormat="1" applyFont="1" applyFill="1" applyAlignment="1">
      <alignment vertical="center"/>
    </xf>
    <xf numFmtId="3" fontId="57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3" fontId="64" fillId="3" borderId="1" xfId="0" applyNumberFormat="1" applyFont="1" applyFill="1" applyBorder="1" applyAlignment="1">
      <alignment horizontal="center" vertical="center"/>
    </xf>
    <xf numFmtId="4" fontId="53" fillId="3" borderId="0" xfId="0" applyNumberFormat="1" applyFont="1" applyFill="1" applyAlignment="1">
      <alignment horizontal="right" vertical="center"/>
    </xf>
    <xf numFmtId="4" fontId="52" fillId="3" borderId="0" xfId="0" applyNumberFormat="1" applyFont="1" applyFill="1" applyAlignment="1">
      <alignment horizontal="right" vertical="center"/>
    </xf>
    <xf numFmtId="4" fontId="52" fillId="3" borderId="0" xfId="45" applyNumberFormat="1" applyFont="1" applyFill="1" applyAlignment="1">
      <alignment horizontal="right" vertical="center"/>
    </xf>
    <xf numFmtId="3" fontId="53" fillId="3" borderId="1" xfId="45" applyNumberFormat="1" applyFont="1" applyFill="1" applyBorder="1" applyAlignment="1">
      <alignment horizontal="right" vertical="center"/>
    </xf>
    <xf numFmtId="3" fontId="52" fillId="0" borderId="0" xfId="0" applyNumberFormat="1" applyFont="1" applyFill="1" applyBorder="1" applyAlignment="1">
      <alignment horizontal="right" vertical="center"/>
    </xf>
    <xf numFmtId="3" fontId="52" fillId="3" borderId="1" xfId="242" applyNumberFormat="1" applyFont="1" applyFill="1" applyBorder="1" applyAlignment="1">
      <alignment horizontal="right" vertical="center"/>
    </xf>
    <xf numFmtId="3" fontId="52" fillId="0" borderId="1" xfId="242" applyNumberFormat="1" applyFont="1" applyFill="1" applyBorder="1" applyAlignment="1">
      <alignment horizontal="right" vertical="center"/>
    </xf>
    <xf numFmtId="3" fontId="52" fillId="2" borderId="1" xfId="242" applyNumberFormat="1" applyFont="1" applyFill="1" applyBorder="1" applyAlignment="1">
      <alignment horizontal="right" vertical="center"/>
    </xf>
    <xf numFmtId="49" fontId="64" fillId="3" borderId="1" xfId="2" applyNumberFormat="1" applyFont="1" applyFill="1" applyBorder="1" applyAlignment="1">
      <alignment horizontal="center" vertical="center"/>
    </xf>
    <xf numFmtId="49" fontId="64" fillId="3" borderId="1" xfId="2" applyNumberFormat="1" applyFont="1" applyFill="1" applyBorder="1" applyAlignment="1">
      <alignment horizontal="center" vertical="center" wrapText="1"/>
    </xf>
    <xf numFmtId="49" fontId="57" fillId="3" borderId="1" xfId="2" applyNumberFormat="1" applyFont="1" applyFill="1" applyBorder="1" applyAlignment="1">
      <alignment horizontal="center" vertical="center" wrapText="1"/>
    </xf>
    <xf numFmtId="0" fontId="64" fillId="3" borderId="1" xfId="2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3" fontId="56" fillId="3" borderId="1" xfId="0" applyNumberFormat="1" applyFont="1" applyFill="1" applyBorder="1" applyAlignment="1">
      <alignment horizontal="left" vertical="center" wrapText="1"/>
    </xf>
    <xf numFmtId="169" fontId="52" fillId="3" borderId="1" xfId="2" applyNumberFormat="1" applyFont="1" applyFill="1" applyBorder="1" applyAlignment="1">
      <alignment horizontal="center" vertical="center"/>
    </xf>
    <xf numFmtId="3" fontId="52" fillId="3" borderId="12" xfId="2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1" fillId="0" borderId="0" xfId="245" applyNumberFormat="1" applyFont="1" applyFill="1"/>
    <xf numFmtId="3" fontId="61" fillId="0" borderId="1" xfId="245" applyNumberFormat="1" applyFont="1" applyFill="1" applyBorder="1" applyAlignment="1">
      <alignment horizontal="center" vertical="center" wrapText="1"/>
    </xf>
    <xf numFmtId="3" fontId="60" fillId="26" borderId="1" xfId="246" applyNumberFormat="1" applyFont="1" applyFill="1" applyBorder="1" applyAlignment="1">
      <alignment horizontal="center" vertical="center" wrapText="1"/>
    </xf>
    <xf numFmtId="3" fontId="61" fillId="3" borderId="1" xfId="246" applyNumberFormat="1" applyFont="1" applyFill="1" applyBorder="1" applyAlignment="1">
      <alignment horizontal="center" vertical="center" wrapText="1"/>
    </xf>
    <xf numFmtId="0" fontId="52" fillId="3" borderId="1" xfId="45" applyFont="1" applyFill="1" applyBorder="1" applyAlignment="1">
      <alignment horizontal="center" vertical="center"/>
    </xf>
    <xf numFmtId="49" fontId="51" fillId="3" borderId="1" xfId="94" applyNumberFormat="1" applyFont="1" applyFill="1" applyBorder="1" applyAlignment="1">
      <alignment horizontal="center" vertical="center" wrapText="1"/>
    </xf>
    <xf numFmtId="0" fontId="56" fillId="3" borderId="1" xfId="94" applyFont="1" applyFill="1" applyBorder="1" applyAlignment="1">
      <alignment horizontal="left" vertical="center" wrapText="1"/>
    </xf>
    <xf numFmtId="0" fontId="51" fillId="3" borderId="1" xfId="94" applyFont="1" applyFill="1" applyBorder="1" applyAlignment="1">
      <alignment horizontal="center" vertical="center" wrapText="1"/>
    </xf>
    <xf numFmtId="49" fontId="51" fillId="3" borderId="1" xfId="94" applyNumberFormat="1" applyFont="1" applyFill="1" applyBorder="1" applyAlignment="1">
      <alignment horizontal="center" vertical="center"/>
    </xf>
    <xf numFmtId="0" fontId="51" fillId="3" borderId="1" xfId="94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 wrapText="1"/>
    </xf>
    <xf numFmtId="0" fontId="52" fillId="3" borderId="1" xfId="94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 wrapText="1"/>
    </xf>
    <xf numFmtId="0" fontId="56" fillId="3" borderId="1" xfId="45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/>
    </xf>
    <xf numFmtId="0" fontId="52" fillId="3" borderId="1" xfId="233" applyFont="1" applyFill="1" applyBorder="1" applyAlignment="1">
      <alignment horizontal="left" vertical="center" wrapText="1"/>
    </xf>
    <xf numFmtId="0" fontId="52" fillId="3" borderId="1" xfId="195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/>
    </xf>
    <xf numFmtId="0" fontId="51" fillId="3" borderId="1" xfId="45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left" vertical="center" wrapText="1"/>
    </xf>
    <xf numFmtId="49" fontId="52" fillId="3" borderId="1" xfId="233" applyNumberFormat="1" applyFont="1" applyFill="1" applyBorder="1" applyAlignment="1">
      <alignment horizontal="center" vertical="center" wrapText="1"/>
    </xf>
    <xf numFmtId="3" fontId="52" fillId="3" borderId="1" xfId="94" applyNumberFormat="1" applyFont="1" applyFill="1" applyBorder="1" applyAlignment="1">
      <alignment horizontal="left" vertical="center" wrapText="1"/>
    </xf>
    <xf numFmtId="49" fontId="62" fillId="3" borderId="1" xfId="94" applyNumberFormat="1" applyFont="1" applyFill="1" applyBorder="1" applyAlignment="1">
      <alignment horizontal="center" vertical="center"/>
    </xf>
    <xf numFmtId="0" fontId="62" fillId="3" borderId="1" xfId="94" applyFont="1" applyFill="1" applyBorder="1" applyAlignment="1">
      <alignment horizontal="left" vertical="center" wrapText="1"/>
    </xf>
    <xf numFmtId="3" fontId="54" fillId="3" borderId="1" xfId="233" applyNumberFormat="1" applyFont="1" applyFill="1" applyBorder="1" applyAlignment="1">
      <alignment horizontal="center" vertical="center"/>
    </xf>
    <xf numFmtId="3" fontId="70" fillId="3" borderId="1" xfId="5" applyNumberFormat="1" applyFont="1" applyFill="1" applyBorder="1" applyAlignment="1">
      <alignment horizontal="left" vertical="center" wrapText="1"/>
    </xf>
    <xf numFmtId="169" fontId="54" fillId="3" borderId="1" xfId="233" applyNumberFormat="1" applyFont="1" applyFill="1" applyBorder="1" applyAlignment="1">
      <alignment horizontal="center" vertical="center"/>
    </xf>
    <xf numFmtId="3" fontId="54" fillId="3" borderId="1" xfId="5" applyNumberFormat="1" applyFont="1" applyFill="1" applyBorder="1" applyAlignment="1">
      <alignment horizontal="left" vertical="center" wrapText="1"/>
    </xf>
    <xf numFmtId="3" fontId="54" fillId="3" borderId="16" xfId="233" applyNumberFormat="1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left" vertical="center"/>
    </xf>
    <xf numFmtId="0" fontId="52" fillId="3" borderId="1" xfId="45" quotePrefix="1" applyFont="1" applyFill="1" applyBorder="1" applyAlignment="1">
      <alignment horizontal="center" vertical="center"/>
    </xf>
    <xf numFmtId="0" fontId="52" fillId="3" borderId="1" xfId="45" applyFont="1" applyFill="1" applyBorder="1" applyAlignment="1">
      <alignment horizontal="left" vertical="center"/>
    </xf>
    <xf numFmtId="3" fontId="52" fillId="3" borderId="1" xfId="0" applyNumberFormat="1" applyFont="1" applyFill="1" applyBorder="1" applyAlignment="1">
      <alignment horizontal="center" vertical="center"/>
    </xf>
    <xf numFmtId="4" fontId="53" fillId="26" borderId="18" xfId="0" applyNumberFormat="1" applyFont="1" applyFill="1" applyBorder="1" applyAlignment="1">
      <alignment horizontal="right" vertical="center"/>
    </xf>
    <xf numFmtId="4" fontId="52" fillId="0" borderId="18" xfId="0" applyNumberFormat="1" applyFont="1" applyFill="1" applyBorder="1" applyAlignment="1">
      <alignment horizontal="right" vertical="center"/>
    </xf>
    <xf numFmtId="4" fontId="52" fillId="3" borderId="18" xfId="0" applyNumberFormat="1" applyFont="1" applyFill="1" applyBorder="1" applyAlignment="1">
      <alignment horizontal="right" vertical="center"/>
    </xf>
    <xf numFmtId="0" fontId="72" fillId="2" borderId="0" xfId="0" applyFont="1" applyFill="1" applyAlignment="1">
      <alignment horizontal="right" vertical="center"/>
    </xf>
    <xf numFmtId="0" fontId="57" fillId="2" borderId="0" xfId="0" applyFont="1" applyFill="1" applyAlignment="1">
      <alignment horizontal="right" vertical="center"/>
    </xf>
    <xf numFmtId="4" fontId="53" fillId="2" borderId="0" xfId="0" applyNumberFormat="1" applyFont="1" applyFill="1" applyAlignment="1">
      <alignment horizontal="right" vertical="center"/>
    </xf>
    <xf numFmtId="3" fontId="52" fillId="0" borderId="1" xfId="0" applyNumberFormat="1" applyFont="1" applyBorder="1" applyAlignment="1">
      <alignment horizontal="center" vertical="center"/>
    </xf>
    <xf numFmtId="3" fontId="52" fillId="3" borderId="1" xfId="0" applyNumberFormat="1" applyFont="1" applyFill="1" applyBorder="1" applyAlignment="1">
      <alignment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4" fontId="52" fillId="0" borderId="0" xfId="0" applyNumberFormat="1" applyFont="1" applyAlignment="1">
      <alignment horizontal="center" vertical="center"/>
    </xf>
    <xf numFmtId="3" fontId="53" fillId="2" borderId="0" xfId="0" applyNumberFormat="1" applyFont="1" applyFill="1" applyAlignment="1">
      <alignment horizontal="right" vertical="center"/>
    </xf>
    <xf numFmtId="4" fontId="52" fillId="0" borderId="0" xfId="0" applyNumberFormat="1" applyFont="1" applyFill="1" applyAlignment="1">
      <alignment horizontal="right" vertical="center"/>
    </xf>
    <xf numFmtId="3" fontId="53" fillId="26" borderId="1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right" vertical="center"/>
    </xf>
    <xf numFmtId="0" fontId="52" fillId="0" borderId="0" xfId="0" applyFont="1"/>
    <xf numFmtId="0" fontId="52" fillId="3" borderId="0" xfId="0" applyFont="1" applyFill="1"/>
    <xf numFmtId="3" fontId="55" fillId="3" borderId="0" xfId="0" applyNumberFormat="1" applyFont="1" applyFill="1" applyBorder="1" applyAlignment="1">
      <alignment horizontal="center" vertical="center" wrapText="1"/>
    </xf>
    <xf numFmtId="3" fontId="53" fillId="3" borderId="18" xfId="0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3" fontId="54" fillId="0" borderId="1" xfId="241" applyNumberFormat="1" applyFont="1" applyFill="1" applyBorder="1" applyAlignment="1">
      <alignment horizontal="center" vertical="center"/>
    </xf>
    <xf numFmtId="3" fontId="65" fillId="0" borderId="1" xfId="241" applyNumberFormat="1" applyFont="1" applyFill="1" applyBorder="1" applyAlignment="1">
      <alignment horizontal="center" vertical="center"/>
    </xf>
    <xf numFmtId="3" fontId="54" fillId="0" borderId="19" xfId="241" applyNumberFormat="1" applyFont="1" applyFill="1" applyBorder="1" applyAlignment="1">
      <alignment horizontal="center" vertical="center"/>
    </xf>
    <xf numFmtId="3" fontId="65" fillId="0" borderId="19" xfId="241" applyNumberFormat="1" applyFont="1" applyFill="1" applyBorder="1" applyAlignment="1">
      <alignment horizontal="center" vertical="center"/>
    </xf>
    <xf numFmtId="0" fontId="65" fillId="0" borderId="0" xfId="0" applyFont="1" applyFill="1" applyAlignment="1">
      <alignment horizontal="center" vertical="center"/>
    </xf>
    <xf numFmtId="3" fontId="65" fillId="0" borderId="18" xfId="241" applyNumberFormat="1" applyFont="1" applyFill="1" applyBorder="1" applyAlignment="1">
      <alignment horizontal="center" vertical="center"/>
    </xf>
    <xf numFmtId="3" fontId="54" fillId="0" borderId="18" xfId="241" applyNumberFormat="1" applyFont="1" applyFill="1" applyBorder="1" applyAlignment="1">
      <alignment horizontal="center" vertical="center"/>
    </xf>
    <xf numFmtId="3" fontId="54" fillId="0" borderId="0" xfId="0" applyNumberFormat="1" applyFont="1" applyFill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54" fillId="0" borderId="18" xfId="0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center" vertical="center" wrapText="1"/>
    </xf>
    <xf numFmtId="0" fontId="54" fillId="0" borderId="18" xfId="2" applyFont="1" applyFill="1" applyBorder="1" applyAlignment="1">
      <alignment horizontal="left" vertical="center" wrapText="1"/>
    </xf>
    <xf numFmtId="0" fontId="54" fillId="0" borderId="18" xfId="2" applyFont="1" applyFill="1" applyBorder="1" applyAlignment="1">
      <alignment horizontal="center" vertical="center" wrapText="1"/>
    </xf>
    <xf numFmtId="49" fontId="54" fillId="0" borderId="18" xfId="2" applyNumberFormat="1" applyFont="1" applyFill="1" applyBorder="1" applyAlignment="1">
      <alignment horizontal="center" vertical="center"/>
    </xf>
    <xf numFmtId="49" fontId="54" fillId="0" borderId="18" xfId="0" applyNumberFormat="1" applyFont="1" applyFill="1" applyBorder="1" applyAlignment="1">
      <alignment horizontal="center" vertical="center" wrapText="1"/>
    </xf>
    <xf numFmtId="0" fontId="54" fillId="0" borderId="18" xfId="0" applyFont="1" applyFill="1" applyBorder="1" applyAlignment="1">
      <alignment horizontal="left" vertical="center" wrapText="1"/>
    </xf>
    <xf numFmtId="0" fontId="65" fillId="0" borderId="18" xfId="2" applyFont="1" applyFill="1" applyBorder="1" applyAlignment="1">
      <alignment horizontal="left" vertical="center" wrapText="1"/>
    </xf>
    <xf numFmtId="0" fontId="54" fillId="0" borderId="18" xfId="195" applyFont="1" applyFill="1" applyBorder="1" applyAlignment="1">
      <alignment horizontal="left" vertical="center" wrapText="1"/>
    </xf>
    <xf numFmtId="49" fontId="54" fillId="0" borderId="18" xfId="0" applyNumberFormat="1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center" vertical="center"/>
    </xf>
    <xf numFmtId="3" fontId="54" fillId="0" borderId="18" xfId="0" applyNumberFormat="1" applyFont="1" applyFill="1" applyBorder="1" applyAlignment="1">
      <alignment horizontal="left" vertical="center" wrapText="1"/>
    </xf>
    <xf numFmtId="169" fontId="54" fillId="0" borderId="18" xfId="2" applyNumberFormat="1" applyFont="1" applyFill="1" applyBorder="1" applyAlignment="1">
      <alignment horizontal="center" vertical="center"/>
    </xf>
    <xf numFmtId="3" fontId="54" fillId="0" borderId="16" xfId="2" applyNumberFormat="1" applyFont="1" applyFill="1" applyBorder="1" applyAlignment="1">
      <alignment horizontal="center" vertical="center"/>
    </xf>
    <xf numFmtId="0" fontId="54" fillId="0" borderId="0" xfId="0" applyFont="1" applyFill="1"/>
    <xf numFmtId="0" fontId="54" fillId="0" borderId="18" xfId="0" applyFont="1" applyFill="1" applyBorder="1" applyAlignment="1">
      <alignment horizontal="left" vertical="center"/>
    </xf>
    <xf numFmtId="0" fontId="54" fillId="0" borderId="18" xfId="0" quotePrefix="1" applyFont="1" applyFill="1" applyBorder="1" applyAlignment="1">
      <alignment horizontal="center" vertical="center"/>
    </xf>
    <xf numFmtId="0" fontId="54" fillId="0" borderId="1" xfId="0" quotePrefix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left" vertical="center" wrapText="1"/>
    </xf>
    <xf numFmtId="0" fontId="54" fillId="0" borderId="0" xfId="0" applyFont="1" applyFill="1" applyAlignment="1">
      <alignment horizontal="left" vertical="center"/>
    </xf>
    <xf numFmtId="3" fontId="53" fillId="26" borderId="1" xfId="0" applyNumberFormat="1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/>
    </xf>
    <xf numFmtId="3" fontId="51" fillId="3" borderId="1" xfId="0" applyNumberFormat="1" applyFont="1" applyFill="1" applyBorder="1" applyAlignment="1">
      <alignment horizontal="right" vertical="center"/>
    </xf>
    <xf numFmtId="0" fontId="52" fillId="0" borderId="18" xfId="241" applyFont="1" applyFill="1" applyBorder="1" applyAlignment="1">
      <alignment horizontal="center" vertical="center" wrapText="1"/>
    </xf>
    <xf numFmtId="3" fontId="71" fillId="2" borderId="0" xfId="0" applyNumberFormat="1" applyFont="1" applyFill="1" applyAlignment="1">
      <alignment horizontal="right" vertical="center"/>
    </xf>
    <xf numFmtId="0" fontId="54" fillId="0" borderId="29" xfId="5" applyFont="1" applyFill="1" applyBorder="1" applyAlignment="1">
      <alignment horizontal="center" vertical="center"/>
    </xf>
    <xf numFmtId="49" fontId="54" fillId="0" borderId="1" xfId="233" applyNumberFormat="1" applyFont="1" applyFill="1" applyBorder="1" applyAlignment="1">
      <alignment horizontal="center" vertical="center" wrapText="1"/>
    </xf>
    <xf numFmtId="0" fontId="54" fillId="0" borderId="19" xfId="233" applyFont="1" applyFill="1" applyBorder="1" applyAlignment="1">
      <alignment horizontal="left" vertical="center" wrapText="1"/>
    </xf>
    <xf numFmtId="3" fontId="59" fillId="0" borderId="29" xfId="250" applyNumberFormat="1" applyFont="1" applyFill="1" applyBorder="1" applyAlignment="1">
      <alignment horizontal="center" vertical="center"/>
    </xf>
    <xf numFmtId="3" fontId="59" fillId="0" borderId="1" xfId="250" applyNumberFormat="1" applyFont="1" applyFill="1" applyBorder="1" applyAlignment="1">
      <alignment horizontal="center" vertical="center"/>
    </xf>
    <xf numFmtId="3" fontId="59" fillId="0" borderId="30" xfId="250" applyNumberFormat="1" applyFont="1" applyFill="1" applyBorder="1" applyAlignment="1">
      <alignment horizontal="center" vertical="center"/>
    </xf>
    <xf numFmtId="0" fontId="54" fillId="0" borderId="1" xfId="233" applyFont="1" applyFill="1" applyBorder="1" applyAlignment="1">
      <alignment horizontal="center" vertical="center" wrapText="1"/>
    </xf>
    <xf numFmtId="49" fontId="54" fillId="0" borderId="1" xfId="233" applyNumberFormat="1" applyFont="1" applyFill="1" applyBorder="1" applyAlignment="1">
      <alignment horizontal="center" vertical="center"/>
    </xf>
    <xf numFmtId="49" fontId="54" fillId="0" borderId="1" xfId="5" applyNumberFormat="1" applyFont="1" applyFill="1" applyBorder="1" applyAlignment="1">
      <alignment horizontal="center" vertical="center" wrapText="1"/>
    </xf>
    <xf numFmtId="0" fontId="54" fillId="0" borderId="19" xfId="5" applyFont="1" applyFill="1" applyBorder="1" applyAlignment="1">
      <alignment horizontal="left" vertical="center" wrapText="1"/>
    </xf>
    <xf numFmtId="0" fontId="65" fillId="0" borderId="19" xfId="233" applyFont="1" applyFill="1" applyBorder="1" applyAlignment="1">
      <alignment horizontal="left" vertical="center" wrapText="1"/>
    </xf>
    <xf numFmtId="3" fontId="74" fillId="0" borderId="29" xfId="250" applyNumberFormat="1" applyFont="1" applyFill="1" applyBorder="1" applyAlignment="1">
      <alignment horizontal="center" vertical="center"/>
    </xf>
    <xf numFmtId="3" fontId="74" fillId="0" borderId="1" xfId="250" applyNumberFormat="1" applyFont="1" applyFill="1" applyBorder="1" applyAlignment="1">
      <alignment horizontal="center" vertical="center"/>
    </xf>
    <xf numFmtId="3" fontId="74" fillId="0" borderId="30" xfId="250" applyNumberFormat="1" applyFont="1" applyFill="1" applyBorder="1" applyAlignment="1">
      <alignment horizontal="center" vertical="center"/>
    </xf>
    <xf numFmtId="0" fontId="54" fillId="0" borderId="19" xfId="195" applyFont="1" applyFill="1" applyBorder="1" applyAlignment="1">
      <alignment horizontal="left" vertical="center" wrapText="1"/>
    </xf>
    <xf numFmtId="49" fontId="54" fillId="0" borderId="1" xfId="5" applyNumberFormat="1" applyFont="1" applyFill="1" applyBorder="1" applyAlignment="1">
      <alignment horizontal="center" vertical="center"/>
    </xf>
    <xf numFmtId="49" fontId="54" fillId="0" borderId="19" xfId="233" applyNumberFormat="1" applyFont="1" applyFill="1" applyBorder="1" applyAlignment="1">
      <alignment horizontal="left" vertical="center" wrapText="1"/>
    </xf>
    <xf numFmtId="0" fontId="54" fillId="3" borderId="1" xfId="0" quotePrefix="1" applyFont="1" applyFill="1" applyBorder="1" applyAlignment="1">
      <alignment horizontal="center" vertical="center"/>
    </xf>
    <xf numFmtId="0" fontId="54" fillId="0" borderId="14" xfId="233" applyFont="1" applyFill="1" applyBorder="1" applyAlignment="1">
      <alignment horizontal="center" vertical="center" wrapText="1"/>
    </xf>
    <xf numFmtId="3" fontId="54" fillId="0" borderId="1" xfId="233" applyNumberFormat="1" applyFont="1" applyFill="1" applyBorder="1" applyAlignment="1">
      <alignment horizontal="center" vertical="center"/>
    </xf>
    <xf numFmtId="3" fontId="70" fillId="0" borderId="19" xfId="5" applyNumberFormat="1" applyFont="1" applyFill="1" applyBorder="1" applyAlignment="1">
      <alignment horizontal="left" vertical="center" wrapText="1"/>
    </xf>
    <xf numFmtId="169" fontId="54" fillId="0" borderId="1" xfId="233" applyNumberFormat="1" applyFont="1" applyFill="1" applyBorder="1" applyAlignment="1">
      <alignment horizontal="center" vertical="center"/>
    </xf>
    <xf numFmtId="3" fontId="54" fillId="0" borderId="19" xfId="5" applyNumberFormat="1" applyFont="1" applyFill="1" applyBorder="1" applyAlignment="1">
      <alignment horizontal="left" vertical="center" wrapText="1"/>
    </xf>
    <xf numFmtId="3" fontId="54" fillId="0" borderId="16" xfId="233" applyNumberFormat="1" applyFont="1" applyFill="1" applyBorder="1" applyAlignment="1">
      <alignment horizontal="center" vertical="center"/>
    </xf>
    <xf numFmtId="3" fontId="70" fillId="0" borderId="20" xfId="5" applyNumberFormat="1" applyFont="1" applyFill="1" applyBorder="1" applyAlignment="1">
      <alignment horizontal="left" vertical="center" wrapText="1"/>
    </xf>
    <xf numFmtId="0" fontId="54" fillId="0" borderId="1" xfId="5" applyFont="1" applyFill="1" applyBorder="1" applyAlignment="1">
      <alignment horizontal="center" vertical="center"/>
    </xf>
    <xf numFmtId="0" fontId="54" fillId="0" borderId="19" xfId="5" applyFont="1" applyFill="1" applyBorder="1" applyAlignment="1">
      <alignment horizontal="left" vertical="center"/>
    </xf>
    <xf numFmtId="0" fontId="54" fillId="0" borderId="1" xfId="5" quotePrefix="1" applyFont="1" applyFill="1" applyBorder="1" applyAlignment="1">
      <alignment horizontal="center" vertical="center"/>
    </xf>
    <xf numFmtId="0" fontId="54" fillId="0" borderId="1" xfId="250" quotePrefix="1" applyFont="1" applyFill="1" applyBorder="1" applyAlignment="1">
      <alignment horizontal="center" vertical="center"/>
    </xf>
    <xf numFmtId="0" fontId="54" fillId="0" borderId="19" xfId="250" applyFont="1" applyFill="1" applyBorder="1" applyAlignment="1">
      <alignment horizontal="left" vertical="center"/>
    </xf>
    <xf numFmtId="0" fontId="52" fillId="3" borderId="35" xfId="0" applyFont="1" applyFill="1" applyBorder="1" applyAlignment="1">
      <alignment horizontal="center" vertical="center"/>
    </xf>
    <xf numFmtId="0" fontId="52" fillId="3" borderId="36" xfId="0" quotePrefix="1" applyFont="1" applyFill="1" applyBorder="1" applyAlignment="1">
      <alignment horizontal="center" vertical="center"/>
    </xf>
    <xf numFmtId="0" fontId="52" fillId="3" borderId="37" xfId="0" applyFont="1" applyFill="1" applyBorder="1" applyAlignment="1">
      <alignment horizontal="left" vertical="center" wrapText="1"/>
    </xf>
    <xf numFmtId="3" fontId="59" fillId="0" borderId="35" xfId="250" applyNumberFormat="1" applyFont="1" applyFill="1" applyBorder="1" applyAlignment="1">
      <alignment horizontal="center" vertical="center"/>
    </xf>
    <xf numFmtId="3" fontId="59" fillId="0" borderId="36" xfId="250" applyNumberFormat="1" applyFont="1" applyFill="1" applyBorder="1" applyAlignment="1">
      <alignment horizontal="center" vertical="center"/>
    </xf>
    <xf numFmtId="3" fontId="59" fillId="0" borderId="38" xfId="250" applyNumberFormat="1" applyFont="1" applyFill="1" applyBorder="1" applyAlignment="1">
      <alignment horizontal="center" vertical="center"/>
    </xf>
    <xf numFmtId="0" fontId="54" fillId="3" borderId="19" xfId="0" applyFont="1" applyFill="1" applyBorder="1" applyAlignment="1">
      <alignment horizontal="left" vertical="center" wrapText="1"/>
    </xf>
    <xf numFmtId="0" fontId="54" fillId="0" borderId="24" xfId="233" applyFont="1" applyFill="1" applyBorder="1" applyAlignment="1">
      <alignment horizontal="left" vertical="center" wrapText="1"/>
    </xf>
    <xf numFmtId="3" fontId="54" fillId="0" borderId="19" xfId="233" applyNumberFormat="1" applyFont="1" applyFill="1" applyBorder="1" applyAlignment="1">
      <alignment horizontal="left" vertical="center" wrapText="1"/>
    </xf>
    <xf numFmtId="3" fontId="65" fillId="0" borderId="29" xfId="241" applyNumberFormat="1" applyFont="1" applyFill="1" applyBorder="1" applyAlignment="1">
      <alignment horizontal="center" vertical="center"/>
    </xf>
    <xf numFmtId="3" fontId="65" fillId="0" borderId="30" xfId="241" applyNumberFormat="1" applyFont="1" applyFill="1" applyBorder="1" applyAlignment="1">
      <alignment horizontal="center" vertical="center"/>
    </xf>
    <xf numFmtId="3" fontId="54" fillId="0" borderId="29" xfId="241" applyNumberFormat="1" applyFont="1" applyFill="1" applyBorder="1" applyAlignment="1">
      <alignment horizontal="center" vertical="center"/>
    </xf>
    <xf numFmtId="3" fontId="54" fillId="0" borderId="29" xfId="250" applyNumberFormat="1" applyFont="1" applyFill="1" applyBorder="1" applyAlignment="1">
      <alignment horizontal="center" vertical="center"/>
    </xf>
    <xf numFmtId="3" fontId="54" fillId="0" borderId="1" xfId="250" applyNumberFormat="1" applyFont="1" applyFill="1" applyBorder="1" applyAlignment="1">
      <alignment horizontal="center" vertical="center"/>
    </xf>
    <xf numFmtId="3" fontId="54" fillId="0" borderId="30" xfId="250" applyNumberFormat="1" applyFont="1" applyFill="1" applyBorder="1" applyAlignment="1">
      <alignment horizontal="center" vertical="center"/>
    </xf>
    <xf numFmtId="3" fontId="65" fillId="0" borderId="33" xfId="241" applyNumberFormat="1" applyFont="1" applyFill="1" applyBorder="1" applyAlignment="1">
      <alignment horizontal="center" vertical="center"/>
    </xf>
    <xf numFmtId="3" fontId="65" fillId="0" borderId="14" xfId="241" applyNumberFormat="1" applyFont="1" applyFill="1" applyBorder="1" applyAlignment="1">
      <alignment horizontal="center" vertical="center"/>
    </xf>
    <xf numFmtId="3" fontId="65" fillId="0" borderId="34" xfId="241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2" fillId="0" borderId="16" xfId="238" applyNumberFormat="1" applyFont="1" applyFill="1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3" fontId="51" fillId="3" borderId="1" xfId="94" applyNumberFormat="1" applyFont="1" applyFill="1" applyBorder="1" applyAlignment="1">
      <alignment horizontal="left" vertical="center" wrapText="1"/>
    </xf>
    <xf numFmtId="0" fontId="54" fillId="3" borderId="1" xfId="2" applyFont="1" applyFill="1" applyBorder="1" applyAlignment="1">
      <alignment horizontal="left" vertical="center" wrapText="1"/>
    </xf>
    <xf numFmtId="3" fontId="51" fillId="3" borderId="1" xfId="94" applyNumberFormat="1" applyFont="1" applyFill="1" applyBorder="1" applyAlignment="1">
      <alignment horizontal="center" vertical="center"/>
    </xf>
    <xf numFmtId="0" fontId="67" fillId="3" borderId="0" xfId="252" applyFont="1" applyFill="1"/>
    <xf numFmtId="0" fontId="64" fillId="3" borderId="0" xfId="252" applyFont="1" applyFill="1"/>
    <xf numFmtId="3" fontId="64" fillId="3" borderId="1" xfId="252" applyNumberFormat="1" applyFont="1" applyFill="1" applyBorder="1" applyAlignment="1">
      <alignment horizontal="center" vertical="center" wrapText="1"/>
    </xf>
    <xf numFmtId="0" fontId="64" fillId="3" borderId="1" xfId="252" applyFont="1" applyFill="1" applyBorder="1" applyAlignment="1" applyProtection="1">
      <alignment horizontal="center" vertical="center"/>
      <protection locked="0"/>
    </xf>
    <xf numFmtId="3" fontId="68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252" applyFont="1" applyFill="1" applyBorder="1" applyAlignment="1" applyProtection="1">
      <alignment vertical="center"/>
      <protection locked="0"/>
    </xf>
    <xf numFmtId="3" fontId="64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8" fillId="3" borderId="1" xfId="252" applyFont="1" applyFill="1" applyBorder="1" applyAlignment="1" applyProtection="1">
      <alignment horizontal="center" vertical="center"/>
      <protection locked="0"/>
    </xf>
    <xf numFmtId="0" fontId="68" fillId="3" borderId="1" xfId="252" applyFont="1" applyFill="1" applyBorder="1" applyAlignment="1" applyProtection="1">
      <alignment vertical="center"/>
      <protection locked="0"/>
    </xf>
    <xf numFmtId="0" fontId="68" fillId="3" borderId="0" xfId="252" applyFont="1" applyFill="1"/>
    <xf numFmtId="3" fontId="64" fillId="3" borderId="0" xfId="252" applyNumberFormat="1" applyFont="1" applyFill="1"/>
    <xf numFmtId="3" fontId="64" fillId="3" borderId="1" xfId="252" applyNumberFormat="1" applyFont="1" applyFill="1" applyBorder="1" applyAlignment="1">
      <alignment horizontal="center" vertical="center"/>
    </xf>
    <xf numFmtId="0" fontId="64" fillId="3" borderId="1" xfId="252" applyFont="1" applyFill="1" applyBorder="1" applyAlignment="1" applyProtection="1">
      <alignment vertical="center" wrapText="1"/>
      <protection locked="0"/>
    </xf>
    <xf numFmtId="0" fontId="68" fillId="3" borderId="1" xfId="252" applyFont="1" applyFill="1" applyBorder="1" applyAlignment="1" applyProtection="1">
      <alignment vertical="center" wrapText="1"/>
      <protection locked="0"/>
    </xf>
    <xf numFmtId="3" fontId="64" fillId="3" borderId="1" xfId="0" applyNumberFormat="1" applyFont="1" applyFill="1" applyBorder="1" applyAlignment="1">
      <alignment horizontal="center" vertical="center" wrapText="1"/>
    </xf>
    <xf numFmtId="3" fontId="6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0" applyFont="1" applyFill="1" applyBorder="1" applyAlignment="1">
      <alignment horizontal="center"/>
    </xf>
    <xf numFmtId="3" fontId="57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1" fillId="3" borderId="1" xfId="81" applyNumberFormat="1" applyFont="1" applyFill="1" applyBorder="1" applyAlignment="1">
      <alignment horizontal="center" vertical="center" wrapText="1"/>
    </xf>
    <xf numFmtId="4" fontId="53" fillId="3" borderId="18" xfId="0" applyNumberFormat="1" applyFont="1" applyFill="1" applyBorder="1" applyAlignment="1">
      <alignment horizontal="right" vertical="center"/>
    </xf>
    <xf numFmtId="4" fontId="60" fillId="26" borderId="1" xfId="246" applyNumberFormat="1" applyFont="1" applyFill="1" applyBorder="1" applyAlignment="1">
      <alignment horizontal="center" vertical="center" wrapText="1"/>
    </xf>
    <xf numFmtId="3" fontId="52" fillId="3" borderId="16" xfId="2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52" fillId="0" borderId="0" xfId="0" applyFont="1" applyFill="1" applyAlignment="1">
      <alignment horizontal="left" vertical="center"/>
    </xf>
    <xf numFmtId="3" fontId="52" fillId="3" borderId="1" xfId="203" applyNumberFormat="1" applyFont="1" applyFill="1" applyBorder="1" applyAlignment="1">
      <alignment horizontal="right" vertical="center"/>
    </xf>
    <xf numFmtId="3" fontId="51" fillId="3" borderId="1" xfId="203" applyNumberFormat="1" applyFont="1" applyFill="1" applyBorder="1" applyAlignment="1">
      <alignment horizontal="right" vertical="center"/>
    </xf>
    <xf numFmtId="0" fontId="55" fillId="3" borderId="0" xfId="0" applyNumberFormat="1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3" fontId="52" fillId="3" borderId="16" xfId="0" applyNumberFormat="1" applyFont="1" applyFill="1" applyBorder="1" applyAlignment="1">
      <alignment horizontal="center" vertical="center" wrapText="1"/>
    </xf>
    <xf numFmtId="3" fontId="52" fillId="3" borderId="13" xfId="0" applyNumberFormat="1" applyFont="1" applyFill="1" applyBorder="1" applyAlignment="1">
      <alignment horizontal="center" vertical="center" wrapText="1"/>
    </xf>
    <xf numFmtId="3" fontId="52" fillId="3" borderId="14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/>
    </xf>
    <xf numFmtId="3" fontId="53" fillId="3" borderId="18" xfId="0" applyNumberFormat="1" applyFont="1" applyFill="1" applyBorder="1" applyAlignment="1">
      <alignment horizontal="center" vertical="center"/>
    </xf>
    <xf numFmtId="0" fontId="53" fillId="3" borderId="0" xfId="0" applyNumberFormat="1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57" fillId="3" borderId="1" xfId="0" applyFont="1" applyFill="1" applyBorder="1" applyAlignment="1">
      <alignment horizontal="center" vertical="center" wrapText="1"/>
    </xf>
    <xf numFmtId="3" fontId="57" fillId="3" borderId="18" xfId="0" applyNumberFormat="1" applyFont="1" applyFill="1" applyBorder="1" applyAlignment="1">
      <alignment horizontal="center" vertical="center" wrapText="1"/>
    </xf>
    <xf numFmtId="0" fontId="57" fillId="2" borderId="16" xfId="0" applyFont="1" applyFill="1" applyBorder="1" applyAlignment="1">
      <alignment horizontal="center" vertical="center" wrapText="1"/>
    </xf>
    <xf numFmtId="0" fontId="57" fillId="2" borderId="13" xfId="0" applyFont="1" applyFill="1" applyBorder="1" applyAlignment="1">
      <alignment horizontal="center" vertical="center" wrapText="1"/>
    </xf>
    <xf numFmtId="0" fontId="57" fillId="2" borderId="14" xfId="0" applyFont="1" applyFill="1" applyBorder="1" applyAlignment="1">
      <alignment horizontal="center" vertical="center" wrapText="1"/>
    </xf>
    <xf numFmtId="3" fontId="57" fillId="3" borderId="16" xfId="0" applyNumberFormat="1" applyFont="1" applyFill="1" applyBorder="1" applyAlignment="1">
      <alignment horizontal="center" vertical="center" wrapText="1"/>
    </xf>
    <xf numFmtId="3" fontId="57" fillId="3" borderId="13" xfId="0" applyNumberFormat="1" applyFont="1" applyFill="1" applyBorder="1" applyAlignment="1">
      <alignment horizontal="center" vertical="center" wrapText="1"/>
    </xf>
    <xf numFmtId="3" fontId="57" fillId="3" borderId="14" xfId="0" applyNumberFormat="1" applyFont="1" applyFill="1" applyBorder="1" applyAlignment="1">
      <alignment horizontal="center" vertical="center" wrapText="1"/>
    </xf>
    <xf numFmtId="4" fontId="57" fillId="2" borderId="16" xfId="0" applyNumberFormat="1" applyFont="1" applyFill="1" applyBorder="1" applyAlignment="1">
      <alignment horizontal="center" vertical="center" wrapText="1"/>
    </xf>
    <xf numFmtId="4" fontId="57" fillId="2" borderId="13" xfId="0" applyNumberFormat="1" applyFont="1" applyFill="1" applyBorder="1" applyAlignment="1">
      <alignment horizontal="center" vertical="center" wrapText="1"/>
    </xf>
    <xf numFmtId="4" fontId="57" fillId="2" borderId="14" xfId="0" applyNumberFormat="1" applyFont="1" applyFill="1" applyBorder="1" applyAlignment="1">
      <alignment horizontal="center" vertical="center" wrapText="1"/>
    </xf>
    <xf numFmtId="0" fontId="52" fillId="3" borderId="12" xfId="0" applyFont="1" applyFill="1" applyBorder="1" applyAlignment="1">
      <alignment horizontal="center" vertical="center"/>
    </xf>
    <xf numFmtId="0" fontId="52" fillId="3" borderId="13" xfId="0" applyFont="1" applyFill="1" applyBorder="1" applyAlignment="1">
      <alignment horizontal="center" vertical="center"/>
    </xf>
    <xf numFmtId="0" fontId="52" fillId="3" borderId="14" xfId="0" applyFont="1" applyFill="1" applyBorder="1" applyAlignment="1">
      <alignment horizontal="center" vertical="center"/>
    </xf>
    <xf numFmtId="49" fontId="52" fillId="3" borderId="12" xfId="2" applyNumberFormat="1" applyFont="1" applyFill="1" applyBorder="1" applyAlignment="1">
      <alignment horizontal="center" vertical="center"/>
    </xf>
    <xf numFmtId="49" fontId="52" fillId="3" borderId="13" xfId="2" applyNumberFormat="1" applyFont="1" applyFill="1" applyBorder="1" applyAlignment="1">
      <alignment horizontal="center" vertical="center"/>
    </xf>
    <xf numFmtId="49" fontId="52" fillId="3" borderId="14" xfId="2" applyNumberFormat="1" applyFont="1" applyFill="1" applyBorder="1" applyAlignment="1">
      <alignment horizontal="center" vertical="center"/>
    </xf>
    <xf numFmtId="3" fontId="57" fillId="3" borderId="20" xfId="0" applyNumberFormat="1" applyFont="1" applyFill="1" applyBorder="1" applyAlignment="1">
      <alignment horizontal="center" vertical="center" wrapText="1"/>
    </xf>
    <xf numFmtId="3" fontId="57" fillId="3" borderId="21" xfId="0" applyNumberFormat="1" applyFont="1" applyFill="1" applyBorder="1" applyAlignment="1">
      <alignment horizontal="center" vertical="center" wrapText="1"/>
    </xf>
    <xf numFmtId="3" fontId="57" fillId="3" borderId="22" xfId="0" applyNumberFormat="1" applyFont="1" applyFill="1" applyBorder="1" applyAlignment="1">
      <alignment horizontal="center" vertical="center" wrapText="1"/>
    </xf>
    <xf numFmtId="3" fontId="57" fillId="3" borderId="23" xfId="0" applyNumberFormat="1" applyFont="1" applyFill="1" applyBorder="1" applyAlignment="1">
      <alignment horizontal="center" vertical="center" wrapText="1"/>
    </xf>
    <xf numFmtId="3" fontId="57" fillId="3" borderId="24" xfId="0" applyNumberFormat="1" applyFont="1" applyFill="1" applyBorder="1" applyAlignment="1">
      <alignment horizontal="center" vertical="center" wrapText="1"/>
    </xf>
    <xf numFmtId="3" fontId="57" fillId="3" borderId="25" xfId="0" applyNumberFormat="1" applyFont="1" applyFill="1" applyBorder="1" applyAlignment="1">
      <alignment horizontal="center" vertical="center" wrapText="1"/>
    </xf>
    <xf numFmtId="0" fontId="53" fillId="26" borderId="1" xfId="0" applyFont="1" applyFill="1" applyBorder="1" applyAlignment="1">
      <alignment horizontal="center" vertical="center"/>
    </xf>
    <xf numFmtId="0" fontId="55" fillId="3" borderId="0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3" fontId="55" fillId="3" borderId="0" xfId="45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 wrapText="1"/>
    </xf>
    <xf numFmtId="3" fontId="52" fillId="3" borderId="16" xfId="45" applyNumberFormat="1" applyFont="1" applyFill="1" applyBorder="1" applyAlignment="1">
      <alignment horizontal="center" vertical="center" wrapText="1"/>
    </xf>
    <xf numFmtId="3" fontId="52" fillId="3" borderId="14" xfId="45" applyNumberFormat="1" applyFont="1" applyFill="1" applyBorder="1" applyAlignment="1">
      <alignment horizontal="center" vertical="center" wrapText="1"/>
    </xf>
    <xf numFmtId="3" fontId="57" fillId="3" borderId="1" xfId="45" applyNumberFormat="1" applyFont="1" applyFill="1" applyBorder="1" applyAlignment="1">
      <alignment horizontal="center" vertical="center" wrapText="1"/>
    </xf>
    <xf numFmtId="3" fontId="5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2" fillId="3" borderId="2" xfId="45" applyNumberFormat="1" applyFont="1" applyFill="1" applyBorder="1" applyAlignment="1">
      <alignment horizontal="center" vertical="center"/>
    </xf>
    <xf numFmtId="3" fontId="52" fillId="3" borderId="17" xfId="45" applyNumberFormat="1" applyFont="1" applyFill="1" applyBorder="1" applyAlignment="1">
      <alignment horizontal="center" vertical="center"/>
    </xf>
    <xf numFmtId="3" fontId="52" fillId="3" borderId="26" xfId="45" applyNumberFormat="1" applyFont="1" applyFill="1" applyBorder="1" applyAlignment="1">
      <alignment horizontal="center" vertical="center"/>
    </xf>
    <xf numFmtId="3" fontId="52" fillId="3" borderId="19" xfId="0" applyNumberFormat="1" applyFont="1" applyFill="1" applyBorder="1" applyAlignment="1">
      <alignment horizontal="center" vertical="center" wrapText="1"/>
    </xf>
    <xf numFmtId="3" fontId="52" fillId="3" borderId="17" xfId="0" applyNumberFormat="1" applyFont="1" applyFill="1" applyBorder="1" applyAlignment="1">
      <alignment horizontal="center" vertical="center" wrapText="1"/>
    </xf>
    <xf numFmtId="3" fontId="52" fillId="3" borderId="26" xfId="0" applyNumberFormat="1" applyFont="1" applyFill="1" applyBorder="1" applyAlignment="1">
      <alignment horizontal="center" vertical="center" wrapText="1"/>
    </xf>
    <xf numFmtId="4" fontId="52" fillId="3" borderId="1" xfId="0" applyNumberFormat="1" applyFont="1" applyFill="1" applyBorder="1" applyAlignment="1">
      <alignment horizontal="center" vertical="center" wrapText="1"/>
    </xf>
    <xf numFmtId="3" fontId="52" fillId="3" borderId="16" xfId="0" applyNumberFormat="1" applyFont="1" applyFill="1" applyBorder="1" applyAlignment="1">
      <alignment horizontal="center" vertical="center" wrapText="1"/>
    </xf>
    <xf numFmtId="3" fontId="52" fillId="3" borderId="14" xfId="0" applyNumberFormat="1" applyFont="1" applyFill="1" applyBorder="1" applyAlignment="1">
      <alignment horizontal="center" vertical="center" wrapText="1"/>
    </xf>
    <xf numFmtId="3" fontId="54" fillId="3" borderId="16" xfId="45" applyNumberFormat="1" applyFont="1" applyFill="1" applyBorder="1" applyAlignment="1">
      <alignment horizontal="center" vertical="center" wrapText="1"/>
    </xf>
    <xf numFmtId="3" fontId="54" fillId="3" borderId="14" xfId="45" applyNumberFormat="1" applyFont="1" applyFill="1" applyBorder="1" applyAlignment="1">
      <alignment horizontal="center" vertical="center" wrapText="1"/>
    </xf>
    <xf numFmtId="3" fontId="57" fillId="3" borderId="16" xfId="45" applyNumberFormat="1" applyFont="1" applyFill="1" applyBorder="1" applyAlignment="1">
      <alignment horizontal="center" vertical="center" wrapText="1"/>
    </xf>
    <xf numFmtId="3" fontId="57" fillId="3" borderId="13" xfId="45" applyNumberFormat="1" applyFont="1" applyFill="1" applyBorder="1" applyAlignment="1">
      <alignment horizontal="center" vertical="center" wrapText="1"/>
    </xf>
    <xf numFmtId="3" fontId="57" fillId="3" borderId="14" xfId="45" applyNumberFormat="1" applyFont="1" applyFill="1" applyBorder="1" applyAlignment="1">
      <alignment horizontal="center" vertical="center" wrapText="1"/>
    </xf>
    <xf numFmtId="3" fontId="52" fillId="3" borderId="13" xfId="0" applyNumberFormat="1" applyFont="1" applyFill="1" applyBorder="1" applyAlignment="1">
      <alignment horizontal="center" vertical="center" wrapText="1"/>
    </xf>
    <xf numFmtId="3" fontId="54" fillId="3" borderId="13" xfId="45" applyNumberFormat="1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4" fontId="52" fillId="3" borderId="16" xfId="0" applyNumberFormat="1" applyFont="1" applyFill="1" applyBorder="1" applyAlignment="1">
      <alignment horizontal="center" vertical="center" wrapText="1"/>
    </xf>
    <xf numFmtId="4" fontId="52" fillId="3" borderId="13" xfId="0" applyNumberFormat="1" applyFont="1" applyFill="1" applyBorder="1" applyAlignment="1">
      <alignment horizontal="center" vertical="center" wrapText="1"/>
    </xf>
    <xf numFmtId="4" fontId="52" fillId="3" borderId="14" xfId="0" applyNumberFormat="1" applyFont="1" applyFill="1" applyBorder="1" applyAlignment="1">
      <alignment horizontal="center" vertical="center" wrapText="1"/>
    </xf>
    <xf numFmtId="3" fontId="61" fillId="0" borderId="17" xfId="245" applyNumberFormat="1" applyFont="1" applyFill="1" applyBorder="1" applyAlignment="1">
      <alignment horizontal="center" vertical="center" wrapText="1"/>
    </xf>
    <xf numFmtId="3" fontId="61" fillId="0" borderId="51" xfId="245" applyNumberFormat="1" applyFont="1" applyFill="1" applyBorder="1" applyAlignment="1">
      <alignment horizontal="center" vertical="center" wrapText="1"/>
    </xf>
    <xf numFmtId="3" fontId="61" fillId="0" borderId="26" xfId="245" applyNumberFormat="1" applyFont="1" applyFill="1" applyBorder="1" applyAlignment="1">
      <alignment horizontal="center" vertical="center" wrapText="1"/>
    </xf>
    <xf numFmtId="3" fontId="61" fillId="0" borderId="1" xfId="245" applyNumberFormat="1" applyFont="1" applyFill="1" applyBorder="1" applyAlignment="1">
      <alignment horizontal="center" vertical="center" wrapText="1"/>
    </xf>
    <xf numFmtId="3" fontId="61" fillId="0" borderId="19" xfId="245" applyNumberFormat="1" applyFont="1" applyFill="1" applyBorder="1" applyAlignment="1">
      <alignment horizontal="center" vertical="center" wrapText="1"/>
    </xf>
    <xf numFmtId="0" fontId="51" fillId="0" borderId="20" xfId="247" applyFont="1" applyFill="1" applyBorder="1" applyAlignment="1">
      <alignment horizontal="center" vertical="center" wrapText="1"/>
    </xf>
    <xf numFmtId="0" fontId="51" fillId="0" borderId="27" xfId="247" applyFont="1" applyFill="1" applyBorder="1" applyAlignment="1">
      <alignment horizontal="center" vertical="center" wrapText="1"/>
    </xf>
    <xf numFmtId="0" fontId="51" fillId="0" borderId="21" xfId="247" applyFont="1" applyFill="1" applyBorder="1" applyAlignment="1">
      <alignment horizontal="center" vertical="center" wrapText="1"/>
    </xf>
    <xf numFmtId="0" fontId="51" fillId="0" borderId="24" xfId="247" applyFont="1" applyFill="1" applyBorder="1" applyAlignment="1">
      <alignment horizontal="center" vertical="center" wrapText="1"/>
    </xf>
    <xf numFmtId="0" fontId="51" fillId="0" borderId="28" xfId="247" applyFont="1" applyFill="1" applyBorder="1" applyAlignment="1">
      <alignment horizontal="center" vertical="center" wrapText="1"/>
    </xf>
    <xf numFmtId="0" fontId="51" fillId="0" borderId="25" xfId="247" applyFont="1" applyFill="1" applyBorder="1" applyAlignment="1">
      <alignment horizontal="center" vertical="center" wrapText="1"/>
    </xf>
    <xf numFmtId="3" fontId="61" fillId="0" borderId="16" xfId="245" applyNumberFormat="1" applyFont="1" applyFill="1" applyBorder="1" applyAlignment="1">
      <alignment horizontal="center" vertical="center" wrapText="1"/>
    </xf>
    <xf numFmtId="3" fontId="61" fillId="0" borderId="14" xfId="245" applyNumberFormat="1" applyFont="1" applyFill="1" applyBorder="1" applyAlignment="1">
      <alignment horizontal="center" vertical="center" wrapText="1"/>
    </xf>
    <xf numFmtId="0" fontId="61" fillId="0" borderId="21" xfId="248" applyFont="1" applyFill="1" applyBorder="1" applyAlignment="1">
      <alignment horizontal="center" vertical="center" wrapText="1"/>
    </xf>
    <xf numFmtId="0" fontId="61" fillId="0" borderId="25" xfId="248" applyFont="1" applyFill="1" applyBorder="1" applyAlignment="1">
      <alignment horizontal="center" vertical="center" wrapText="1"/>
    </xf>
    <xf numFmtId="0" fontId="61" fillId="0" borderId="16" xfId="247" applyFont="1" applyFill="1" applyBorder="1" applyAlignment="1">
      <alignment horizontal="center" vertical="center" wrapText="1"/>
    </xf>
    <xf numFmtId="0" fontId="61" fillId="0" borderId="14" xfId="247" applyFont="1" applyFill="1" applyBorder="1" applyAlignment="1">
      <alignment horizontal="center" vertical="center" wrapText="1"/>
    </xf>
    <xf numFmtId="3" fontId="59" fillId="0" borderId="16" xfId="237" applyNumberFormat="1" applyFont="1" applyFill="1" applyBorder="1" applyAlignment="1">
      <alignment horizontal="center" vertical="center" wrapText="1"/>
    </xf>
    <xf numFmtId="3" fontId="59" fillId="0" borderId="14" xfId="237" applyNumberFormat="1" applyFont="1" applyFill="1" applyBorder="1" applyAlignment="1">
      <alignment horizontal="center" vertical="center" wrapText="1"/>
    </xf>
    <xf numFmtId="0" fontId="58" fillId="3" borderId="0" xfId="45" applyNumberFormat="1" applyFont="1" applyFill="1" applyBorder="1" applyAlignment="1">
      <alignment horizontal="center" vertical="center" wrapText="1"/>
    </xf>
    <xf numFmtId="3" fontId="54" fillId="0" borderId="16" xfId="245" applyNumberFormat="1" applyFont="1" applyFill="1" applyBorder="1" applyAlignment="1">
      <alignment horizontal="center" vertical="center" wrapText="1"/>
    </xf>
    <xf numFmtId="3" fontId="54" fillId="0" borderId="13" xfId="245" applyNumberFormat="1" applyFont="1" applyFill="1" applyBorder="1" applyAlignment="1">
      <alignment horizontal="center" vertical="center" wrapText="1"/>
    </xf>
    <xf numFmtId="3" fontId="54" fillId="0" borderId="14" xfId="245" applyNumberFormat="1" applyFont="1" applyFill="1" applyBorder="1" applyAlignment="1">
      <alignment horizontal="center" vertical="center" wrapText="1"/>
    </xf>
    <xf numFmtId="3" fontId="61" fillId="0" borderId="13" xfId="245" applyNumberFormat="1" applyFont="1" applyFill="1" applyBorder="1" applyAlignment="1">
      <alignment horizontal="center" vertical="center" wrapText="1"/>
    </xf>
    <xf numFmtId="3" fontId="61" fillId="0" borderId="20" xfId="245" applyNumberFormat="1" applyFont="1" applyFill="1" applyBorder="1" applyAlignment="1">
      <alignment horizontal="center" vertical="center" wrapText="1"/>
    </xf>
    <xf numFmtId="3" fontId="61" fillId="0" borderId="27" xfId="245" applyNumberFormat="1" applyFont="1" applyFill="1" applyBorder="1" applyAlignment="1">
      <alignment horizontal="center" vertical="center" wrapText="1"/>
    </xf>
    <xf numFmtId="3" fontId="61" fillId="0" borderId="21" xfId="245" applyNumberFormat="1" applyFont="1" applyFill="1" applyBorder="1" applyAlignment="1">
      <alignment horizontal="center" vertical="center" wrapText="1"/>
    </xf>
    <xf numFmtId="3" fontId="61" fillId="0" borderId="24" xfId="245" applyNumberFormat="1" applyFont="1" applyFill="1" applyBorder="1" applyAlignment="1">
      <alignment horizontal="center" vertical="center" wrapText="1"/>
    </xf>
    <xf numFmtId="3" fontId="61" fillId="0" borderId="28" xfId="245" applyNumberFormat="1" applyFont="1" applyFill="1" applyBorder="1" applyAlignment="1">
      <alignment horizontal="center" vertical="center" wrapText="1"/>
    </xf>
    <xf numFmtId="3" fontId="61" fillId="0" borderId="25" xfId="245" applyNumberFormat="1" applyFont="1" applyFill="1" applyBorder="1" applyAlignment="1">
      <alignment horizontal="center" vertical="center" wrapText="1"/>
    </xf>
    <xf numFmtId="0" fontId="51" fillId="0" borderId="16" xfId="247" applyFont="1" applyFill="1" applyBorder="1" applyAlignment="1">
      <alignment horizontal="center" vertical="center" wrapText="1"/>
    </xf>
    <xf numFmtId="0" fontId="51" fillId="0" borderId="14" xfId="247" applyFont="1" applyFill="1" applyBorder="1" applyAlignment="1">
      <alignment horizontal="center" vertical="center" wrapText="1"/>
    </xf>
    <xf numFmtId="3" fontId="61" fillId="0" borderId="20" xfId="246" applyNumberFormat="1" applyFont="1" applyFill="1" applyBorder="1" applyAlignment="1">
      <alignment horizontal="center" vertical="center" wrapText="1"/>
    </xf>
    <xf numFmtId="3" fontId="61" fillId="0" borderId="21" xfId="246" applyNumberFormat="1" applyFont="1" applyFill="1" applyBorder="1" applyAlignment="1">
      <alignment horizontal="center" vertical="center" wrapText="1"/>
    </xf>
    <xf numFmtId="3" fontId="61" fillId="0" borderId="24" xfId="246" applyNumberFormat="1" applyFont="1" applyFill="1" applyBorder="1" applyAlignment="1">
      <alignment horizontal="center" vertical="center" wrapText="1"/>
    </xf>
    <xf numFmtId="3" fontId="61" fillId="0" borderId="25" xfId="246" applyNumberFormat="1" applyFont="1" applyFill="1" applyBorder="1" applyAlignment="1">
      <alignment horizontal="center" vertical="center" wrapText="1"/>
    </xf>
    <xf numFmtId="3" fontId="51" fillId="0" borderId="1" xfId="245" applyNumberFormat="1" applyFont="1" applyFill="1" applyBorder="1" applyAlignment="1">
      <alignment horizontal="center" vertical="center" wrapText="1"/>
    </xf>
    <xf numFmtId="4" fontId="53" fillId="26" borderId="19" xfId="45" applyNumberFormat="1" applyFont="1" applyFill="1" applyBorder="1" applyAlignment="1">
      <alignment horizontal="center" vertical="center" wrapText="1"/>
    </xf>
    <xf numFmtId="4" fontId="53" fillId="26" borderId="17" xfId="45" applyNumberFormat="1" applyFont="1" applyFill="1" applyBorder="1" applyAlignment="1">
      <alignment horizontal="center" vertical="center" wrapText="1"/>
    </xf>
    <xf numFmtId="4" fontId="53" fillId="26" borderId="26" xfId="45" applyNumberFormat="1" applyFont="1" applyFill="1" applyBorder="1" applyAlignment="1">
      <alignment horizontal="center" vertical="center" wrapText="1"/>
    </xf>
    <xf numFmtId="0" fontId="52" fillId="3" borderId="16" xfId="45" applyFont="1" applyFill="1" applyBorder="1" applyAlignment="1">
      <alignment horizontal="center" vertical="center"/>
    </xf>
    <xf numFmtId="0" fontId="52" fillId="3" borderId="13" xfId="45" applyFont="1" applyFill="1" applyBorder="1" applyAlignment="1">
      <alignment horizontal="center" vertical="center"/>
    </xf>
    <xf numFmtId="0" fontId="52" fillId="3" borderId="14" xfId="45" applyFont="1" applyFill="1" applyBorder="1" applyAlignment="1">
      <alignment horizontal="center" vertical="center"/>
    </xf>
    <xf numFmtId="49" fontId="51" fillId="3" borderId="16" xfId="94" applyNumberFormat="1" applyFont="1" applyFill="1" applyBorder="1" applyAlignment="1">
      <alignment horizontal="center" vertical="center"/>
    </xf>
    <xf numFmtId="49" fontId="51" fillId="3" borderId="13" xfId="94" applyNumberFormat="1" applyFont="1" applyFill="1" applyBorder="1" applyAlignment="1">
      <alignment horizontal="center" vertical="center"/>
    </xf>
    <xf numFmtId="49" fontId="51" fillId="3" borderId="14" xfId="94" applyNumberFormat="1" applyFont="1" applyFill="1" applyBorder="1" applyAlignment="1">
      <alignment horizontal="center" vertical="center"/>
    </xf>
    <xf numFmtId="0" fontId="53" fillId="26" borderId="1" xfId="45" applyFont="1" applyFill="1" applyBorder="1" applyAlignment="1">
      <alignment horizontal="center" vertical="center"/>
    </xf>
    <xf numFmtId="4" fontId="53" fillId="3" borderId="19" xfId="45" applyNumberFormat="1" applyFont="1" applyFill="1" applyBorder="1" applyAlignment="1">
      <alignment horizontal="center" vertical="center" wrapText="1"/>
    </xf>
    <xf numFmtId="4" fontId="53" fillId="3" borderId="17" xfId="45" applyNumberFormat="1" applyFont="1" applyFill="1" applyBorder="1" applyAlignment="1">
      <alignment horizontal="center" vertical="center" wrapText="1"/>
    </xf>
    <xf numFmtId="4" fontId="53" fillId="3" borderId="26" xfId="45" applyNumberFormat="1" applyFont="1" applyFill="1" applyBorder="1" applyAlignment="1">
      <alignment horizontal="center" vertical="center" wrapText="1"/>
    </xf>
    <xf numFmtId="0" fontId="52" fillId="0" borderId="19" xfId="24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3" fontId="52" fillId="0" borderId="16" xfId="238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0" fontId="54" fillId="0" borderId="16" xfId="0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49" fontId="54" fillId="0" borderId="16" xfId="2" applyNumberFormat="1" applyFont="1" applyFill="1" applyBorder="1" applyAlignment="1">
      <alignment horizontal="center" vertical="center"/>
    </xf>
    <xf numFmtId="49" fontId="54" fillId="0" borderId="13" xfId="2" applyNumberFormat="1" applyFont="1" applyFill="1" applyBorder="1" applyAlignment="1">
      <alignment horizontal="center" vertical="center"/>
    </xf>
    <xf numFmtId="49" fontId="54" fillId="0" borderId="14" xfId="2" applyNumberFormat="1" applyFont="1" applyFill="1" applyBorder="1" applyAlignment="1">
      <alignment horizontal="center" vertical="center"/>
    </xf>
    <xf numFmtId="0" fontId="55" fillId="0" borderId="0" xfId="241" applyFont="1" applyFill="1" applyBorder="1" applyAlignment="1">
      <alignment horizontal="center" vertical="center" wrapText="1"/>
    </xf>
    <xf numFmtId="4" fontId="65" fillId="0" borderId="19" xfId="45" applyNumberFormat="1" applyFont="1" applyFill="1" applyBorder="1" applyAlignment="1">
      <alignment horizontal="center" vertical="center" wrapText="1"/>
    </xf>
    <xf numFmtId="4" fontId="65" fillId="0" borderId="17" xfId="45" applyNumberFormat="1" applyFont="1" applyFill="1" applyBorder="1" applyAlignment="1">
      <alignment horizontal="center" vertical="center" wrapText="1"/>
    </xf>
    <xf numFmtId="4" fontId="65" fillId="0" borderId="26" xfId="45" applyNumberFormat="1" applyFont="1" applyFill="1" applyBorder="1" applyAlignment="1">
      <alignment horizontal="center" vertical="center" wrapText="1"/>
    </xf>
    <xf numFmtId="0" fontId="52" fillId="0" borderId="17" xfId="241" applyFont="1" applyFill="1" applyBorder="1" applyAlignment="1">
      <alignment horizontal="center" vertical="center" wrapText="1"/>
    </xf>
    <xf numFmtId="0" fontId="52" fillId="0" borderId="26" xfId="241" applyFont="1" applyFill="1" applyBorder="1" applyAlignment="1">
      <alignment horizontal="center" vertical="center" wrapText="1"/>
    </xf>
    <xf numFmtId="0" fontId="65" fillId="0" borderId="18" xfId="45" applyFont="1" applyFill="1" applyBorder="1" applyAlignment="1">
      <alignment horizontal="center" vertical="center"/>
    </xf>
    <xf numFmtId="0" fontId="52" fillId="0" borderId="16" xfId="241" applyFont="1" applyFill="1" applyBorder="1" applyAlignment="1">
      <alignment horizontal="center" vertical="center" wrapText="1"/>
    </xf>
    <xf numFmtId="0" fontId="52" fillId="0" borderId="13" xfId="241" applyFont="1" applyFill="1" applyBorder="1" applyAlignment="1">
      <alignment horizontal="center" vertical="center" wrapText="1"/>
    </xf>
    <xf numFmtId="0" fontId="52" fillId="0" borderId="14" xfId="241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center" vertical="center" wrapText="1"/>
    </xf>
    <xf numFmtId="0" fontId="52" fillId="0" borderId="26" xfId="0" applyFont="1" applyFill="1" applyBorder="1" applyAlignment="1">
      <alignment horizontal="center" vertical="center" wrapText="1"/>
    </xf>
    <xf numFmtId="3" fontId="52" fillId="0" borderId="16" xfId="241" applyNumberFormat="1" applyFont="1" applyFill="1" applyBorder="1" applyAlignment="1">
      <alignment horizontal="center" vertical="center" wrapText="1"/>
    </xf>
    <xf numFmtId="3" fontId="52" fillId="0" borderId="13" xfId="241" applyNumberFormat="1" applyFont="1" applyFill="1" applyBorder="1" applyAlignment="1">
      <alignment horizontal="center" vertical="center" wrapText="1"/>
    </xf>
    <xf numFmtId="3" fontId="52" fillId="0" borderId="14" xfId="241" applyNumberFormat="1" applyFont="1" applyFill="1" applyBorder="1" applyAlignment="1">
      <alignment horizontal="center" vertical="center" wrapText="1"/>
    </xf>
    <xf numFmtId="0" fontId="54" fillId="0" borderId="31" xfId="5" applyFont="1" applyFill="1" applyBorder="1" applyAlignment="1">
      <alignment horizontal="center" vertical="center"/>
    </xf>
    <xf numFmtId="0" fontId="54" fillId="0" borderId="32" xfId="5" applyFont="1" applyFill="1" applyBorder="1" applyAlignment="1">
      <alignment horizontal="center" vertical="center"/>
    </xf>
    <xf numFmtId="0" fontId="54" fillId="0" borderId="33" xfId="5" applyFont="1" applyFill="1" applyBorder="1" applyAlignment="1">
      <alignment horizontal="center" vertical="center"/>
    </xf>
    <xf numFmtId="49" fontId="54" fillId="0" borderId="16" xfId="233" applyNumberFormat="1" applyFont="1" applyFill="1" applyBorder="1" applyAlignment="1">
      <alignment horizontal="center" vertical="center"/>
    </xf>
    <xf numFmtId="49" fontId="54" fillId="0" borderId="13" xfId="233" applyNumberFormat="1" applyFont="1" applyFill="1" applyBorder="1" applyAlignment="1">
      <alignment horizontal="center" vertical="center"/>
    </xf>
    <xf numFmtId="49" fontId="54" fillId="0" borderId="14" xfId="233" applyNumberFormat="1" applyFont="1" applyFill="1" applyBorder="1" applyAlignment="1">
      <alignment horizontal="center" vertical="center"/>
    </xf>
    <xf numFmtId="0" fontId="52" fillId="0" borderId="43" xfId="241" applyFont="1" applyFill="1" applyBorder="1" applyAlignment="1">
      <alignment horizontal="center" vertical="center" wrapText="1"/>
    </xf>
    <xf numFmtId="0" fontId="52" fillId="0" borderId="44" xfId="241" applyFont="1" applyFill="1" applyBorder="1" applyAlignment="1">
      <alignment horizontal="center" vertical="center" wrapText="1"/>
    </xf>
    <xf numFmtId="0" fontId="52" fillId="0" borderId="50" xfId="241" applyFont="1" applyFill="1" applyBorder="1" applyAlignment="1">
      <alignment horizontal="center" vertical="center" wrapText="1"/>
    </xf>
    <xf numFmtId="0" fontId="52" fillId="0" borderId="42" xfId="241" applyFont="1" applyFill="1" applyBorder="1" applyAlignment="1">
      <alignment horizontal="center" vertical="center" wrapText="1"/>
    </xf>
    <xf numFmtId="0" fontId="65" fillId="0" borderId="14" xfId="45" applyFont="1" applyFill="1" applyBorder="1" applyAlignment="1">
      <alignment horizontal="center" vertical="center"/>
    </xf>
    <xf numFmtId="0" fontId="65" fillId="0" borderId="24" xfId="45" applyFont="1" applyFill="1" applyBorder="1" applyAlignment="1">
      <alignment horizontal="center" vertical="center"/>
    </xf>
    <xf numFmtId="0" fontId="52" fillId="0" borderId="45" xfId="241" applyFont="1" applyFill="1" applyBorder="1" applyAlignment="1">
      <alignment horizontal="center" vertical="center" wrapText="1"/>
    </xf>
    <xf numFmtId="0" fontId="52" fillId="0" borderId="32" xfId="241" applyFont="1" applyFill="1" applyBorder="1" applyAlignment="1">
      <alignment horizontal="center" vertical="center" wrapText="1"/>
    </xf>
    <xf numFmtId="0" fontId="52" fillId="0" borderId="48" xfId="241" applyFont="1" applyFill="1" applyBorder="1" applyAlignment="1">
      <alignment horizontal="center" vertical="center" wrapText="1"/>
    </xf>
    <xf numFmtId="0" fontId="52" fillId="0" borderId="46" xfId="241" applyFont="1" applyFill="1" applyBorder="1" applyAlignment="1">
      <alignment horizontal="center" vertical="center" wrapText="1"/>
    </xf>
    <xf numFmtId="0" fontId="52" fillId="0" borderId="49" xfId="241" applyFont="1" applyFill="1" applyBorder="1" applyAlignment="1">
      <alignment horizontal="center" vertical="center" wrapText="1"/>
    </xf>
    <xf numFmtId="0" fontId="52" fillId="0" borderId="47" xfId="241" applyFont="1" applyFill="1" applyBorder="1" applyAlignment="1">
      <alignment horizontal="center" vertical="center" wrapText="1"/>
    </xf>
    <xf numFmtId="0" fontId="52" fillId="0" borderId="31" xfId="24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52" fillId="0" borderId="13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52" fillId="0" borderId="39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center" vertical="center" wrapText="1"/>
    </xf>
    <xf numFmtId="0" fontId="52" fillId="0" borderId="41" xfId="0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/>
    </xf>
    <xf numFmtId="0" fontId="52" fillId="3" borderId="16" xfId="0" applyFont="1" applyFill="1" applyBorder="1" applyAlignment="1">
      <alignment horizontal="center" vertical="center"/>
    </xf>
    <xf numFmtId="49" fontId="52" fillId="3" borderId="16" xfId="2" applyNumberFormat="1" applyFont="1" applyFill="1" applyBorder="1" applyAlignment="1">
      <alignment horizontal="center" vertical="center"/>
    </xf>
    <xf numFmtId="0" fontId="57" fillId="3" borderId="16" xfId="81" applyFont="1" applyFill="1" applyBorder="1" applyAlignment="1">
      <alignment horizontal="center" vertical="center" wrapText="1"/>
    </xf>
    <xf numFmtId="0" fontId="57" fillId="3" borderId="13" xfId="81" applyFont="1" applyFill="1" applyBorder="1" applyAlignment="1">
      <alignment horizontal="center" vertical="center" wrapText="1"/>
    </xf>
    <xf numFmtId="0" fontId="57" fillId="3" borderId="14" xfId="81" applyFont="1" applyFill="1" applyBorder="1" applyAlignment="1">
      <alignment horizontal="center" vertical="center" wrapText="1"/>
    </xf>
    <xf numFmtId="3" fontId="52" fillId="3" borderId="1" xfId="0" applyNumberFormat="1" applyFont="1" applyFill="1" applyBorder="1" applyAlignment="1">
      <alignment horizontal="center" vertical="center" wrapText="1"/>
    </xf>
    <xf numFmtId="3" fontId="51" fillId="3" borderId="16" xfId="203" applyNumberFormat="1" applyFont="1" applyFill="1" applyBorder="1" applyAlignment="1">
      <alignment horizontal="center" vertical="center" wrapText="1"/>
    </xf>
    <xf numFmtId="3" fontId="51" fillId="3" borderId="13" xfId="203" applyNumberFormat="1" applyFont="1" applyFill="1" applyBorder="1" applyAlignment="1">
      <alignment horizontal="center" vertical="center" wrapText="1"/>
    </xf>
    <xf numFmtId="3" fontId="51" fillId="3" borderId="14" xfId="203" applyNumberFormat="1" applyFont="1" applyFill="1" applyBorder="1" applyAlignment="1">
      <alignment horizontal="center" vertical="center" wrapText="1"/>
    </xf>
    <xf numFmtId="3" fontId="52" fillId="3" borderId="2" xfId="81" applyNumberFormat="1" applyFont="1" applyFill="1" applyBorder="1" applyAlignment="1">
      <alignment horizontal="center" vertical="center" wrapText="1"/>
    </xf>
    <xf numFmtId="3" fontId="52" fillId="3" borderId="52" xfId="81" applyNumberFormat="1" applyFont="1" applyFill="1" applyBorder="1" applyAlignment="1">
      <alignment horizontal="center" vertical="center" wrapText="1"/>
    </xf>
    <xf numFmtId="3" fontId="57" fillId="3" borderId="2" xfId="0" applyNumberFormat="1" applyFont="1" applyFill="1" applyBorder="1" applyAlignment="1">
      <alignment horizontal="center" vertical="center" wrapText="1"/>
    </xf>
    <xf numFmtId="3" fontId="57" fillId="3" borderId="17" xfId="0" applyNumberFormat="1" applyFont="1" applyFill="1" applyBorder="1" applyAlignment="1">
      <alignment horizontal="center" vertical="center" wrapText="1"/>
    </xf>
    <xf numFmtId="3" fontId="57" fillId="3" borderId="15" xfId="0" applyNumberFormat="1" applyFont="1" applyFill="1" applyBorder="1" applyAlignment="1">
      <alignment horizontal="center" vertical="center" wrapText="1"/>
    </xf>
    <xf numFmtId="3" fontId="52" fillId="0" borderId="19" xfId="0" applyNumberFormat="1" applyFont="1" applyFill="1" applyBorder="1" applyAlignment="1">
      <alignment horizontal="center" vertical="center" wrapText="1"/>
    </xf>
    <xf numFmtId="3" fontId="52" fillId="0" borderId="17" xfId="0" applyNumberFormat="1" applyFont="1" applyFill="1" applyBorder="1" applyAlignment="1">
      <alignment horizontal="center" vertical="center" wrapText="1"/>
    </xf>
    <xf numFmtId="3" fontId="52" fillId="0" borderId="26" xfId="0" applyNumberFormat="1" applyFont="1" applyFill="1" applyBorder="1" applyAlignment="1">
      <alignment horizontal="center" vertical="center" wrapText="1"/>
    </xf>
    <xf numFmtId="3" fontId="52" fillId="0" borderId="14" xfId="0" applyNumberFormat="1" applyFont="1" applyFill="1" applyBorder="1" applyAlignment="1">
      <alignment horizontal="center" vertical="center" wrapText="1"/>
    </xf>
    <xf numFmtId="3" fontId="52" fillId="0" borderId="18" xfId="0" applyNumberFormat="1" applyFont="1" applyFill="1" applyBorder="1" applyAlignment="1">
      <alignment horizontal="center" vertical="center" wrapText="1"/>
    </xf>
    <xf numFmtId="3" fontId="52" fillId="0" borderId="16" xfId="0" applyNumberFormat="1" applyFont="1" applyFill="1" applyBorder="1" applyAlignment="1">
      <alignment horizontal="center" vertical="center"/>
    </xf>
    <xf numFmtId="3" fontId="52" fillId="0" borderId="13" xfId="0" applyNumberFormat="1" applyFont="1" applyFill="1" applyBorder="1" applyAlignment="1">
      <alignment horizontal="center" vertical="center"/>
    </xf>
    <xf numFmtId="3" fontId="52" fillId="0" borderId="14" xfId="0" applyNumberFormat="1" applyFont="1" applyFill="1" applyBorder="1" applyAlignment="1">
      <alignment horizontal="center" vertical="center"/>
    </xf>
    <xf numFmtId="3" fontId="57" fillId="0" borderId="14" xfId="0" applyNumberFormat="1" applyFont="1" applyFill="1" applyBorder="1" applyAlignment="1">
      <alignment horizontal="center" vertical="center" wrapText="1"/>
    </xf>
    <xf numFmtId="3" fontId="57" fillId="0" borderId="18" xfId="0" applyNumberFormat="1" applyFont="1" applyFill="1" applyBorder="1" applyAlignment="1">
      <alignment horizontal="center" vertical="center" wrapText="1"/>
    </xf>
    <xf numFmtId="0" fontId="52" fillId="2" borderId="28" xfId="0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center" vertical="center" wrapText="1"/>
    </xf>
    <xf numFmtId="0" fontId="68" fillId="3" borderId="19" xfId="0" applyFont="1" applyFill="1" applyBorder="1" applyAlignment="1">
      <alignment horizontal="center" vertical="center"/>
    </xf>
    <xf numFmtId="0" fontId="68" fillId="3" borderId="51" xfId="0" applyFont="1" applyFill="1" applyBorder="1" applyAlignment="1">
      <alignment horizontal="center" vertical="center"/>
    </xf>
    <xf numFmtId="0" fontId="68" fillId="3" borderId="52" xfId="0" applyFont="1" applyFill="1" applyBorder="1" applyAlignment="1">
      <alignment horizontal="center" vertical="center"/>
    </xf>
    <xf numFmtId="3" fontId="64" fillId="3" borderId="1" xfId="0" applyNumberFormat="1" applyFont="1" applyFill="1" applyBorder="1" applyAlignment="1">
      <alignment horizontal="center" vertical="center" wrapText="1"/>
    </xf>
    <xf numFmtId="0" fontId="64" fillId="3" borderId="20" xfId="0" applyFont="1" applyFill="1" applyBorder="1" applyAlignment="1">
      <alignment horizontal="center" vertical="center" wrapText="1"/>
    </xf>
    <xf numFmtId="0" fontId="64" fillId="3" borderId="27" xfId="0" applyFont="1" applyFill="1" applyBorder="1" applyAlignment="1">
      <alignment horizontal="center" vertical="center" wrapText="1"/>
    </xf>
    <xf numFmtId="0" fontId="64" fillId="3" borderId="21" xfId="0" applyFont="1" applyFill="1" applyBorder="1" applyAlignment="1">
      <alignment horizontal="center" vertical="center" wrapText="1"/>
    </xf>
    <xf numFmtId="0" fontId="64" fillId="3" borderId="24" xfId="0" applyFont="1" applyFill="1" applyBorder="1" applyAlignment="1">
      <alignment horizontal="center" vertical="center" wrapText="1"/>
    </xf>
    <xf numFmtId="0" fontId="64" fillId="3" borderId="28" xfId="0" applyFont="1" applyFill="1" applyBorder="1" applyAlignment="1">
      <alignment horizontal="center" vertical="center" wrapText="1"/>
    </xf>
    <xf numFmtId="0" fontId="64" fillId="3" borderId="25" xfId="0" applyFont="1" applyFill="1" applyBorder="1" applyAlignment="1">
      <alignment horizontal="center" vertical="center" wrapText="1"/>
    </xf>
    <xf numFmtId="3" fontId="64" fillId="3" borderId="19" xfId="0" applyNumberFormat="1" applyFont="1" applyFill="1" applyBorder="1" applyAlignment="1">
      <alignment horizontal="center" vertical="center" wrapText="1"/>
    </xf>
    <xf numFmtId="3" fontId="64" fillId="3" borderId="51" xfId="0" applyNumberFormat="1" applyFont="1" applyFill="1" applyBorder="1" applyAlignment="1">
      <alignment horizontal="center" vertical="center" wrapText="1"/>
    </xf>
    <xf numFmtId="3" fontId="64" fillId="3" borderId="52" xfId="0" applyNumberFormat="1" applyFont="1" applyFill="1" applyBorder="1" applyAlignment="1">
      <alignment horizontal="center" vertical="center" wrapText="1"/>
    </xf>
    <xf numFmtId="3" fontId="69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69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69" fillId="3" borderId="16" xfId="0" applyNumberFormat="1" applyFont="1" applyFill="1" applyBorder="1" applyAlignment="1">
      <alignment horizontal="center" vertical="center" wrapText="1"/>
    </xf>
    <xf numFmtId="3" fontId="69" fillId="3" borderId="14" xfId="0" applyNumberFormat="1" applyFont="1" applyFill="1" applyBorder="1" applyAlignment="1">
      <alignment horizontal="center" vertical="center" wrapText="1"/>
    </xf>
    <xf numFmtId="3" fontId="6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6" fillId="3" borderId="0" xfId="252" applyFont="1" applyFill="1" applyAlignment="1">
      <alignment horizontal="center" vertical="center"/>
    </xf>
    <xf numFmtId="0" fontId="64" fillId="3" borderId="2" xfId="252" applyFont="1" applyFill="1" applyBorder="1" applyAlignment="1" applyProtection="1">
      <alignment horizontal="center" vertical="center" wrapText="1"/>
      <protection locked="0"/>
    </xf>
    <xf numFmtId="0" fontId="64" fillId="3" borderId="12" xfId="252" applyFont="1" applyFill="1" applyBorder="1" applyAlignment="1" applyProtection="1">
      <alignment horizontal="center" vertical="center" wrapText="1"/>
      <protection locked="0"/>
    </xf>
    <xf numFmtId="0" fontId="64" fillId="3" borderId="13" xfId="252" applyFont="1" applyFill="1" applyBorder="1" applyAlignment="1">
      <alignment horizontal="center" vertical="center" wrapText="1"/>
    </xf>
    <xf numFmtId="0" fontId="64" fillId="3" borderId="14" xfId="252" applyFont="1" applyFill="1" applyBorder="1" applyAlignment="1">
      <alignment horizontal="center" vertical="center" wrapText="1"/>
    </xf>
    <xf numFmtId="0" fontId="64" fillId="3" borderId="12" xfId="252" applyFont="1" applyFill="1" applyBorder="1" applyAlignment="1" applyProtection="1">
      <alignment horizontal="center" vertical="center"/>
      <protection locked="0"/>
    </xf>
    <xf numFmtId="0" fontId="64" fillId="3" borderId="13" xfId="252" applyFont="1" applyFill="1" applyBorder="1" applyAlignment="1" applyProtection="1">
      <alignment horizontal="center" vertical="center"/>
      <protection locked="0"/>
    </xf>
    <xf numFmtId="0" fontId="64" fillId="3" borderId="14" xfId="252" applyFont="1" applyFill="1" applyBorder="1" applyAlignment="1" applyProtection="1">
      <alignment horizontal="center" vertical="center"/>
      <protection locked="0"/>
    </xf>
    <xf numFmtId="3" fontId="68" fillId="3" borderId="12" xfId="252" applyNumberFormat="1" applyFont="1" applyFill="1" applyBorder="1" applyAlignment="1">
      <alignment horizontal="center" vertical="center" wrapText="1"/>
    </xf>
    <xf numFmtId="3" fontId="68" fillId="3" borderId="13" xfId="252" applyNumberFormat="1" applyFont="1" applyFill="1" applyBorder="1" applyAlignment="1">
      <alignment horizontal="center" vertical="center" wrapText="1"/>
    </xf>
    <xf numFmtId="3" fontId="68" fillId="3" borderId="14" xfId="252" applyNumberFormat="1" applyFont="1" applyFill="1" applyBorder="1" applyAlignment="1">
      <alignment horizontal="center" vertical="center" wrapText="1"/>
    </xf>
    <xf numFmtId="3" fontId="68" fillId="3" borderId="19" xfId="0" applyNumberFormat="1" applyFont="1" applyFill="1" applyBorder="1" applyAlignment="1" applyProtection="1">
      <alignment horizontal="center" vertical="center"/>
      <protection locked="0"/>
    </xf>
    <xf numFmtId="3" fontId="68" fillId="3" borderId="51" xfId="0" applyNumberFormat="1" applyFont="1" applyFill="1" applyBorder="1" applyAlignment="1" applyProtection="1">
      <alignment horizontal="center" vertical="center"/>
      <protection locked="0"/>
    </xf>
    <xf numFmtId="3" fontId="68" fillId="3" borderId="52" xfId="0" applyNumberFormat="1" applyFont="1" applyFill="1" applyBorder="1" applyAlignment="1" applyProtection="1">
      <alignment horizontal="center" vertical="center"/>
      <protection locked="0"/>
    </xf>
    <xf numFmtId="3" fontId="64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4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5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/>
      <protection locked="0"/>
    </xf>
  </cellXfs>
  <cellStyles count="253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5 2" xfId="242" xr:uid="{00000000-0005-0000-0000-000086000000}"/>
    <cellStyle name="Обычный 15 2 4 4" xfId="239" xr:uid="{00000000-0005-0000-0000-000087000000}"/>
    <cellStyle name="Обычный 16" xfId="190" xr:uid="{00000000-0005-0000-0000-000088000000}"/>
    <cellStyle name="Обычный 17" xfId="191" xr:uid="{00000000-0005-0000-0000-000089000000}"/>
    <cellStyle name="Обычный 18" xfId="192" xr:uid="{00000000-0005-0000-0000-00008A000000}"/>
    <cellStyle name="Обычный 19" xfId="243" xr:uid="{00000000-0005-0000-0000-00008B000000}"/>
    <cellStyle name="Обычный 2" xfId="2" xr:uid="{00000000-0005-0000-0000-00008C000000}"/>
    <cellStyle name="Обычный 2 10" xfId="45" xr:uid="{00000000-0005-0000-0000-00008D000000}"/>
    <cellStyle name="Обычный 2 11" xfId="46" xr:uid="{00000000-0005-0000-0000-00008E000000}"/>
    <cellStyle name="Обычный 2 12" xfId="47" xr:uid="{00000000-0005-0000-0000-00008F000000}"/>
    <cellStyle name="Обычный 2 13" xfId="48" xr:uid="{00000000-0005-0000-0000-000090000000}"/>
    <cellStyle name="Обычный 2 136" xfId="235" xr:uid="{00000000-0005-0000-0000-000091000000}"/>
    <cellStyle name="Обычный 2 136 11 7 4 3" xfId="247" xr:uid="{00000000-0005-0000-0000-000092000000}"/>
    <cellStyle name="Обычный 2 136 11 7 4 3 2" xfId="250" xr:uid="{00000000-0005-0000-0000-000093000000}"/>
    <cellStyle name="Обычный 2 136 11 7 6 2 2" xfId="241" xr:uid="{00000000-0005-0000-0000-000094000000}"/>
    <cellStyle name="Обычный 2 136 15 3" xfId="244" xr:uid="{00000000-0005-0000-0000-000095000000}"/>
    <cellStyle name="Обычный 2 136 15 3 2" xfId="245" xr:uid="{00000000-0005-0000-0000-000096000000}"/>
    <cellStyle name="Обычный 2 136 23 7" xfId="248" xr:uid="{00000000-0005-0000-0000-000097000000}"/>
    <cellStyle name="Обычный 2 137" xfId="233" xr:uid="{00000000-0005-0000-0000-000098000000}"/>
    <cellStyle name="Обычный 2 139" xfId="236" xr:uid="{00000000-0005-0000-0000-000099000000}"/>
    <cellStyle name="Обычный 2 14" xfId="49" xr:uid="{00000000-0005-0000-0000-00009A000000}"/>
    <cellStyle name="Обычный 2 15" xfId="50" xr:uid="{00000000-0005-0000-0000-00009B000000}"/>
    <cellStyle name="Обычный 2 16" xfId="51" xr:uid="{00000000-0005-0000-0000-00009C000000}"/>
    <cellStyle name="Обычный 2 17" xfId="52" xr:uid="{00000000-0005-0000-0000-00009D000000}"/>
    <cellStyle name="Обычный 2 18" xfId="53" xr:uid="{00000000-0005-0000-0000-00009E000000}"/>
    <cellStyle name="Обычный 2 19" xfId="54" xr:uid="{00000000-0005-0000-0000-00009F000000}"/>
    <cellStyle name="Обычный 2 2" xfId="55" xr:uid="{00000000-0005-0000-0000-0000A0000000}"/>
    <cellStyle name="Обычный 2 2 2" xfId="94" xr:uid="{00000000-0005-0000-0000-0000A1000000}"/>
    <cellStyle name="Обычный 2 2 2 2" xfId="95" xr:uid="{00000000-0005-0000-0000-0000A2000000}"/>
    <cellStyle name="Обычный 2 2 2 2 2" xfId="229" xr:uid="{00000000-0005-0000-0000-0000A3000000}"/>
    <cellStyle name="Обычный 2 2 2 3" xfId="193" xr:uid="{00000000-0005-0000-0000-0000A4000000}"/>
    <cellStyle name="Обычный 2 2 2 4" xfId="240" xr:uid="{00000000-0005-0000-0000-0000A5000000}"/>
    <cellStyle name="Обычный 2 20" xfId="56" xr:uid="{00000000-0005-0000-0000-0000A6000000}"/>
    <cellStyle name="Обычный 2 21" xfId="57" xr:uid="{00000000-0005-0000-0000-0000A7000000}"/>
    <cellStyle name="Обычный 2 22" xfId="93" xr:uid="{00000000-0005-0000-0000-0000A8000000}"/>
    <cellStyle name="Обычный 2 3" xfId="58" xr:uid="{00000000-0005-0000-0000-0000A9000000}"/>
    <cellStyle name="Обычный 2 3 2" xfId="195" xr:uid="{00000000-0005-0000-0000-0000AA000000}"/>
    <cellStyle name="Обычный 2 3 3" xfId="194" xr:uid="{00000000-0005-0000-0000-0000AB000000}"/>
    <cellStyle name="Обычный 2 4" xfId="59" xr:uid="{00000000-0005-0000-0000-0000AC000000}"/>
    <cellStyle name="Обычный 2 5" xfId="60" xr:uid="{00000000-0005-0000-0000-0000AD000000}"/>
    <cellStyle name="Обычный 2 5 2" xfId="196" xr:uid="{00000000-0005-0000-0000-0000AE000000}"/>
    <cellStyle name="Обычный 2 6" xfId="61" xr:uid="{00000000-0005-0000-0000-0000AF000000}"/>
    <cellStyle name="Обычный 2 6 3" xfId="232" xr:uid="{00000000-0005-0000-0000-0000B0000000}"/>
    <cellStyle name="Обычный 2 7" xfId="62" xr:uid="{00000000-0005-0000-0000-0000B1000000}"/>
    <cellStyle name="Обычный 2 8" xfId="63" xr:uid="{00000000-0005-0000-0000-0000B2000000}"/>
    <cellStyle name="Обычный 2 9" xfId="64" xr:uid="{00000000-0005-0000-0000-0000B3000000}"/>
    <cellStyle name="Обычный 2_npa12EB" xfId="197" xr:uid="{00000000-0005-0000-0000-0000B4000000}"/>
    <cellStyle name="Обычный 20" xfId="198" xr:uid="{00000000-0005-0000-0000-0000B5000000}"/>
    <cellStyle name="Обычный 20 2" xfId="199" xr:uid="{00000000-0005-0000-0000-0000B6000000}"/>
    <cellStyle name="Обычный 21" xfId="249" xr:uid="{00000000-0005-0000-0000-0000B7000000}"/>
    <cellStyle name="Обычный 22" xfId="230" xr:uid="{00000000-0005-0000-0000-0000B8000000}"/>
    <cellStyle name="Обычный 23" xfId="251" xr:uid="{00000000-0005-0000-0000-0000B9000000}"/>
    <cellStyle name="Обычный 24" xfId="252" xr:uid="{00000000-0005-0000-0000-0000BA000000}"/>
    <cellStyle name="Обычный 3" xfId="65" xr:uid="{00000000-0005-0000-0000-0000BB000000}"/>
    <cellStyle name="Обычный 3 2" xfId="200" xr:uid="{00000000-0005-0000-0000-0000BC000000}"/>
    <cellStyle name="Обычный 3 3" xfId="231" xr:uid="{00000000-0005-0000-0000-0000BD000000}"/>
    <cellStyle name="Обычный 4" xfId="66" xr:uid="{00000000-0005-0000-0000-0000BE000000}"/>
    <cellStyle name="Обычный 4 10" xfId="67" xr:uid="{00000000-0005-0000-0000-0000BF000000}"/>
    <cellStyle name="Обычный 4 11" xfId="68" xr:uid="{00000000-0005-0000-0000-0000C0000000}"/>
    <cellStyle name="Обычный 4 12" xfId="69" xr:uid="{00000000-0005-0000-0000-0000C1000000}"/>
    <cellStyle name="Обычный 4 13" xfId="70" xr:uid="{00000000-0005-0000-0000-0000C2000000}"/>
    <cellStyle name="Обычный 4 14" xfId="71" xr:uid="{00000000-0005-0000-0000-0000C3000000}"/>
    <cellStyle name="Обычный 4 15" xfId="72" xr:uid="{00000000-0005-0000-0000-0000C4000000}"/>
    <cellStyle name="Обычный 4 16" xfId="96" xr:uid="{00000000-0005-0000-0000-0000C5000000}"/>
    <cellStyle name="Обычный 4 16 2" xfId="201" xr:uid="{00000000-0005-0000-0000-0000C6000000}"/>
    <cellStyle name="Обычный 4 17" xfId="202" xr:uid="{00000000-0005-0000-0000-0000C7000000}"/>
    <cellStyle name="Обычный 4 2" xfId="73" xr:uid="{00000000-0005-0000-0000-0000C8000000}"/>
    <cellStyle name="Обычный 4 3" xfId="74" xr:uid="{00000000-0005-0000-0000-0000C9000000}"/>
    <cellStyle name="Обычный 4 4" xfId="75" xr:uid="{00000000-0005-0000-0000-0000CA000000}"/>
    <cellStyle name="Обычный 4 5" xfId="76" xr:uid="{00000000-0005-0000-0000-0000CB000000}"/>
    <cellStyle name="Обычный 4 6" xfId="77" xr:uid="{00000000-0005-0000-0000-0000CC000000}"/>
    <cellStyle name="Обычный 4 7" xfId="78" xr:uid="{00000000-0005-0000-0000-0000CD000000}"/>
    <cellStyle name="Обычный 4 8" xfId="79" xr:uid="{00000000-0005-0000-0000-0000CE000000}"/>
    <cellStyle name="Обычный 4 9" xfId="80" xr:uid="{00000000-0005-0000-0000-0000CF000000}"/>
    <cellStyle name="Обычный 5" xfId="81" xr:uid="{00000000-0005-0000-0000-0000D0000000}"/>
    <cellStyle name="Обычный 5 2" xfId="204" xr:uid="{00000000-0005-0000-0000-0000D1000000}"/>
    <cellStyle name="Обычный 5 3" xfId="203" xr:uid="{00000000-0005-0000-0000-0000D2000000}"/>
    <cellStyle name="Обычный 6" xfId="205" xr:uid="{00000000-0005-0000-0000-0000D3000000}"/>
    <cellStyle name="Обычный 6 4" xfId="91" xr:uid="{00000000-0005-0000-0000-0000D4000000}"/>
    <cellStyle name="Обычный 69" xfId="92" xr:uid="{00000000-0005-0000-0000-0000D5000000}"/>
    <cellStyle name="Обычный 69 2" xfId="97" xr:uid="{00000000-0005-0000-0000-0000D6000000}"/>
    <cellStyle name="Обычный 7" xfId="206" xr:uid="{00000000-0005-0000-0000-0000D7000000}"/>
    <cellStyle name="Обычный 7 2" xfId="207" xr:uid="{00000000-0005-0000-0000-0000D8000000}"/>
    <cellStyle name="Обычный 70" xfId="98" xr:uid="{00000000-0005-0000-0000-0000D9000000}"/>
    <cellStyle name="Обычный 8" xfId="208" xr:uid="{00000000-0005-0000-0000-0000DA000000}"/>
    <cellStyle name="Обычный 83" xfId="234" xr:uid="{00000000-0005-0000-0000-0000DB000000}"/>
    <cellStyle name="Обычный 83 2" xfId="237" xr:uid="{00000000-0005-0000-0000-0000DC000000}"/>
    <cellStyle name="Обычный 83 2 2" xfId="246" xr:uid="{00000000-0005-0000-0000-0000DD000000}"/>
    <cellStyle name="Обычный 83 3" xfId="238" xr:uid="{00000000-0005-0000-0000-0000DE000000}"/>
    <cellStyle name="Обычный 9" xfId="209" xr:uid="{00000000-0005-0000-0000-0000DF000000}"/>
    <cellStyle name="Обычный 91" xfId="82" xr:uid="{00000000-0005-0000-0000-0000E0000000}"/>
    <cellStyle name="Обычный 92" xfId="83" xr:uid="{00000000-0005-0000-0000-0000E1000000}"/>
    <cellStyle name="Обычный 93" xfId="84" xr:uid="{00000000-0005-0000-0000-0000E2000000}"/>
    <cellStyle name="Обычный 94" xfId="85" xr:uid="{00000000-0005-0000-0000-0000E3000000}"/>
    <cellStyle name="Обычный 95" xfId="86" xr:uid="{00000000-0005-0000-0000-0000E4000000}"/>
    <cellStyle name="Обычный 96" xfId="87" xr:uid="{00000000-0005-0000-0000-0000E5000000}"/>
    <cellStyle name="Обычный 97" xfId="88" xr:uid="{00000000-0005-0000-0000-0000E6000000}"/>
    <cellStyle name="Обычный 98" xfId="89" xr:uid="{00000000-0005-0000-0000-0000E7000000}"/>
    <cellStyle name="Обычный 99" xfId="90" xr:uid="{00000000-0005-0000-0000-0000E8000000}"/>
    <cellStyle name="Плохой 2" xfId="210" xr:uid="{00000000-0005-0000-0000-0000E9000000}"/>
    <cellStyle name="Пояснение 2" xfId="211" xr:uid="{00000000-0005-0000-0000-0000EA000000}"/>
    <cellStyle name="Примечание 2" xfId="212" xr:uid="{00000000-0005-0000-0000-0000EB000000}"/>
    <cellStyle name="Процентный 2" xfId="213" xr:uid="{00000000-0005-0000-0000-0000EC000000}"/>
    <cellStyle name="Процентный 2 2" xfId="214" xr:uid="{00000000-0005-0000-0000-0000ED000000}"/>
    <cellStyle name="Процентный 3" xfId="215" xr:uid="{00000000-0005-0000-0000-0000EE000000}"/>
    <cellStyle name="Процентный 4" xfId="216" xr:uid="{00000000-0005-0000-0000-0000EF000000}"/>
    <cellStyle name="Процентный 5" xfId="217" xr:uid="{00000000-0005-0000-0000-0000F0000000}"/>
    <cellStyle name="Процентный 6" xfId="228" xr:uid="{00000000-0005-0000-0000-0000F1000000}"/>
    <cellStyle name="Связанная ячейка 2" xfId="218" xr:uid="{00000000-0005-0000-0000-0000F2000000}"/>
    <cellStyle name="Стиль 1" xfId="3" xr:uid="{00000000-0005-0000-0000-0000F3000000}"/>
    <cellStyle name="Текст предупреждения 2" xfId="219" xr:uid="{00000000-0005-0000-0000-0000F4000000}"/>
    <cellStyle name="Финансовый 2" xfId="220" xr:uid="{00000000-0005-0000-0000-0000F5000000}"/>
    <cellStyle name="Финансовый 2 2" xfId="221" xr:uid="{00000000-0005-0000-0000-0000F6000000}"/>
    <cellStyle name="Финансовый 3" xfId="222" xr:uid="{00000000-0005-0000-0000-0000F7000000}"/>
    <cellStyle name="Финансовый 4" xfId="223" xr:uid="{00000000-0005-0000-0000-0000F8000000}"/>
    <cellStyle name="Финансовый 5" xfId="224" xr:uid="{00000000-0005-0000-0000-0000F9000000}"/>
    <cellStyle name="Финансовый 6" xfId="225" xr:uid="{00000000-0005-0000-0000-0000FA000000}"/>
    <cellStyle name="Финансовый 7" xfId="226" xr:uid="{00000000-0005-0000-0000-0000FB000000}"/>
    <cellStyle name="Хороший 2" xfId="227" xr:uid="{00000000-0005-0000-0000-0000FC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Price_1\Desktop\2024%20&#1075;&#1086;&#1076;\&#1057;&#1052;&#1055;%202024\&#1072;&#1085;&#1072;&#1083;&#1080;&#1079;%20&#1057;&#1052;&#1055;%20%209%20&#1084;&#1077;&#1089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СМП "/>
      <sheetName val="2024 год"/>
      <sheetName val=" СМП 6 инс."/>
      <sheetName val=" СМП 7 инс."/>
      <sheetName val=" СМП 8 мес."/>
      <sheetName val=" СМП 9 мес."/>
      <sheetName val="СМП 2024 (объемы Пр. 9-24)"/>
      <sheetName val="СМП 2024 (объемы Пр. 9-24) (2)"/>
      <sheetName val=" СМП  (12-24)"/>
      <sheetName val=" СМП  (12-24)для сайта "/>
      <sheetName val="СМП 2024 (12-24)объем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4493150830</v>
          </cell>
          <cell r="E11">
            <v>4292510483</v>
          </cell>
          <cell r="F11">
            <v>38251980</v>
          </cell>
          <cell r="G11">
            <v>162388367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2"/>
  <sheetViews>
    <sheetView tabSelected="1" zoomScaleNormal="100" workbookViewId="0">
      <pane xSplit="3" ySplit="15" topLeftCell="D149" activePane="bottomRight" state="frozen"/>
      <selection pane="topRight" activeCell="D1" sqref="D1"/>
      <selection pane="bottomLeft" activeCell="A14" sqref="A14"/>
      <selection pane="bottomRight" activeCell="L159" sqref="L159"/>
    </sheetView>
  </sheetViews>
  <sheetFormatPr defaultColWidth="9.140625" defaultRowHeight="12" x14ac:dyDescent="0.2"/>
  <cols>
    <col min="1" max="1" width="5.28515625" style="6" customWidth="1"/>
    <col min="2" max="2" width="9" style="6" customWidth="1"/>
    <col min="3" max="3" width="41.85546875" style="7" customWidth="1"/>
    <col min="4" max="4" width="14.140625" style="4" customWidth="1"/>
    <col min="5" max="5" width="11.140625" style="8" customWidth="1"/>
    <col min="6" max="6" width="13.85546875" style="8" customWidth="1"/>
    <col min="7" max="7" width="13.5703125" style="8" hidden="1" customWidth="1"/>
    <col min="8" max="8" width="11.85546875" style="8" customWidth="1"/>
    <col min="9" max="9" width="11.140625" style="8" customWidth="1"/>
    <col min="10" max="10" width="11.140625" style="4" customWidth="1"/>
    <col min="11" max="11" width="12.7109375" style="8" customWidth="1"/>
    <col min="12" max="12" width="16.85546875" style="33" customWidth="1"/>
    <col min="13" max="13" width="17.5703125" style="8" customWidth="1"/>
    <col min="14" max="14" width="13.7109375" style="8" customWidth="1"/>
    <col min="15" max="16384" width="9.140625" style="8"/>
  </cols>
  <sheetData>
    <row r="1" spans="1:14" x14ac:dyDescent="0.2">
      <c r="K1" s="135"/>
      <c r="L1" s="8"/>
      <c r="M1" s="259" t="s">
        <v>410</v>
      </c>
    </row>
    <row r="2" spans="1:14" x14ac:dyDescent="0.2">
      <c r="A2" s="260"/>
      <c r="K2" s="135"/>
      <c r="L2" s="8"/>
      <c r="M2" s="259" t="s">
        <v>408</v>
      </c>
    </row>
    <row r="3" spans="1:14" x14ac:dyDescent="0.2">
      <c r="K3" s="135"/>
      <c r="L3" s="8"/>
      <c r="M3" s="259" t="s">
        <v>409</v>
      </c>
    </row>
    <row r="4" spans="1:14" x14ac:dyDescent="0.2">
      <c r="K4" s="135"/>
      <c r="L4" s="8"/>
      <c r="M4" s="1" t="s">
        <v>470</v>
      </c>
    </row>
    <row r="6" spans="1:14" x14ac:dyDescent="0.2">
      <c r="A6" s="271" t="s">
        <v>423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</row>
    <row r="7" spans="1:14" x14ac:dyDescent="0.2">
      <c r="C7" s="9"/>
      <c r="M7" s="8" t="s">
        <v>277</v>
      </c>
    </row>
    <row r="8" spans="1:14" s="129" customFormat="1" ht="20.25" customHeight="1" x14ac:dyDescent="0.2">
      <c r="A8" s="272" t="s">
        <v>43</v>
      </c>
      <c r="B8" s="272" t="s">
        <v>332</v>
      </c>
      <c r="C8" s="273" t="s">
        <v>44</v>
      </c>
      <c r="D8" s="274" t="s">
        <v>263</v>
      </c>
      <c r="E8" s="274"/>
      <c r="F8" s="274"/>
      <c r="G8" s="274"/>
      <c r="H8" s="274"/>
      <c r="I8" s="274"/>
      <c r="J8" s="274"/>
      <c r="K8" s="274"/>
      <c r="L8" s="281" t="s">
        <v>303</v>
      </c>
      <c r="M8" s="275" t="s">
        <v>469</v>
      </c>
    </row>
    <row r="9" spans="1:14" s="130" customFormat="1" ht="15" customHeight="1" x14ac:dyDescent="0.2">
      <c r="A9" s="272"/>
      <c r="B9" s="272"/>
      <c r="C9" s="273"/>
      <c r="D9" s="274" t="s">
        <v>264</v>
      </c>
      <c r="E9" s="274" t="s">
        <v>265</v>
      </c>
      <c r="F9" s="290" t="s">
        <v>266</v>
      </c>
      <c r="G9" s="291"/>
      <c r="H9" s="274" t="s">
        <v>271</v>
      </c>
      <c r="I9" s="274" t="s">
        <v>272</v>
      </c>
      <c r="J9" s="278" t="s">
        <v>288</v>
      </c>
      <c r="K9" s="274" t="s">
        <v>301</v>
      </c>
      <c r="L9" s="282"/>
      <c r="M9" s="276"/>
    </row>
    <row r="10" spans="1:14" s="130" customFormat="1" ht="14.25" customHeight="1" x14ac:dyDescent="0.2">
      <c r="A10" s="272"/>
      <c r="B10" s="272"/>
      <c r="C10" s="273"/>
      <c r="D10" s="274"/>
      <c r="E10" s="274"/>
      <c r="F10" s="292"/>
      <c r="G10" s="293"/>
      <c r="H10" s="274"/>
      <c r="I10" s="274"/>
      <c r="J10" s="279"/>
      <c r="K10" s="274"/>
      <c r="L10" s="282"/>
      <c r="M10" s="276"/>
    </row>
    <row r="11" spans="1:14" s="130" customFormat="1" ht="44.25" customHeight="1" x14ac:dyDescent="0.2">
      <c r="A11" s="272"/>
      <c r="B11" s="272"/>
      <c r="C11" s="273"/>
      <c r="D11" s="274"/>
      <c r="E11" s="274"/>
      <c r="F11" s="294"/>
      <c r="G11" s="295"/>
      <c r="H11" s="274"/>
      <c r="I11" s="274"/>
      <c r="J11" s="280"/>
      <c r="K11" s="274"/>
      <c r="L11" s="283"/>
      <c r="M11" s="277"/>
    </row>
    <row r="12" spans="1:14" s="2" customFormat="1" x14ac:dyDescent="0.2">
      <c r="A12" s="296" t="s">
        <v>224</v>
      </c>
      <c r="B12" s="296"/>
      <c r="C12" s="296"/>
      <c r="D12" s="30">
        <f>D15+D14+D13</f>
        <v>41674151820</v>
      </c>
      <c r="E12" s="30">
        <f t="shared" ref="E12:M12" si="0">E15+E14+E13</f>
        <v>9618478240</v>
      </c>
      <c r="F12" s="30">
        <f t="shared" si="0"/>
        <v>34903531456</v>
      </c>
      <c r="G12" s="30">
        <f t="shared" si="0"/>
        <v>0</v>
      </c>
      <c r="H12" s="30">
        <f t="shared" si="0"/>
        <v>5663149924</v>
      </c>
      <c r="I12" s="30">
        <f t="shared" si="0"/>
        <v>1920743353</v>
      </c>
      <c r="J12" s="30">
        <f t="shared" si="0"/>
        <v>2345162734</v>
      </c>
      <c r="K12" s="30">
        <f t="shared" si="0"/>
        <v>96125217527</v>
      </c>
      <c r="L12" s="30">
        <f t="shared" si="0"/>
        <v>5952201440.5699987</v>
      </c>
      <c r="M12" s="30">
        <f t="shared" si="0"/>
        <v>102077418967.56998</v>
      </c>
    </row>
    <row r="13" spans="1:14" s="3" customFormat="1" ht="11.25" customHeight="1" x14ac:dyDescent="0.2">
      <c r="A13" s="5"/>
      <c r="B13" s="5"/>
      <c r="C13" s="11" t="s">
        <v>53</v>
      </c>
      <c r="D13" s="29">
        <f>'Свод 2026 БП '!D9</f>
        <v>3266991427</v>
      </c>
      <c r="E13" s="29">
        <f>'Свод 2026 БП '!E9</f>
        <v>380330133</v>
      </c>
      <c r="F13" s="29">
        <f>'Свод 2026 БП '!F9</f>
        <v>300410208</v>
      </c>
      <c r="G13" s="31"/>
      <c r="H13" s="29">
        <f>'Свод 2026 БП '!Q9</f>
        <v>127298330</v>
      </c>
      <c r="I13" s="29">
        <f>'Свод 2026 БП '!R9</f>
        <v>44135694</v>
      </c>
      <c r="J13" s="29">
        <f>'Свод 2026 БП '!S9</f>
        <v>20312246</v>
      </c>
      <c r="K13" s="29">
        <f>D13+E13+F13+H13+I13+J13</f>
        <v>4139478038</v>
      </c>
      <c r="L13" s="127">
        <v>14899.86</v>
      </c>
      <c r="M13" s="128">
        <f t="shared" ref="M13:M75" si="1">K13+L13</f>
        <v>4139492937.8600001</v>
      </c>
    </row>
    <row r="14" spans="1:14" s="3" customFormat="1" ht="27.75" customHeight="1" x14ac:dyDescent="0.2">
      <c r="A14" s="5"/>
      <c r="B14" s="5"/>
      <c r="C14" s="11" t="s">
        <v>279</v>
      </c>
      <c r="D14" s="29">
        <f>'Свод 2026 БП '!D10</f>
        <v>0</v>
      </c>
      <c r="E14" s="29">
        <f>'Свод 2026 БП '!E10</f>
        <v>0</v>
      </c>
      <c r="F14" s="29">
        <f>'Свод 2026 БП '!F10</f>
        <v>138135199</v>
      </c>
      <c r="G14" s="31"/>
      <c r="H14" s="29">
        <f>'Свод 2026 БП '!Q10</f>
        <v>0</v>
      </c>
      <c r="I14" s="29">
        <f>'Свод 2026 БП '!R10</f>
        <v>0</v>
      </c>
      <c r="J14" s="29">
        <f>'Свод 2026 БП '!S10</f>
        <v>0</v>
      </c>
      <c r="K14" s="29">
        <f>D14+E14+F14+H14+I14+J14</f>
        <v>138135199</v>
      </c>
      <c r="L14" s="127"/>
      <c r="M14" s="128">
        <f t="shared" si="1"/>
        <v>138135199</v>
      </c>
    </row>
    <row r="15" spans="1:14" s="2" customFormat="1" x14ac:dyDescent="0.2">
      <c r="A15" s="296" t="s">
        <v>223</v>
      </c>
      <c r="B15" s="296"/>
      <c r="C15" s="296"/>
      <c r="D15" s="30">
        <f t="shared" ref="D15:M15" si="2">SUM(D16:D153)-D96</f>
        <v>38407160393</v>
      </c>
      <c r="E15" s="30">
        <f t="shared" si="2"/>
        <v>9238148107</v>
      </c>
      <c r="F15" s="30">
        <f t="shared" si="2"/>
        <v>34464986049</v>
      </c>
      <c r="G15" s="30">
        <f t="shared" si="2"/>
        <v>0</v>
      </c>
      <c r="H15" s="30">
        <f t="shared" si="2"/>
        <v>5535851594</v>
      </c>
      <c r="I15" s="30">
        <f t="shared" si="2"/>
        <v>1876607659</v>
      </c>
      <c r="J15" s="30">
        <f t="shared" si="2"/>
        <v>2324850488</v>
      </c>
      <c r="K15" s="30">
        <f t="shared" si="2"/>
        <v>91847604290</v>
      </c>
      <c r="L15" s="126">
        <f t="shared" si="2"/>
        <v>5952186540.7099991</v>
      </c>
      <c r="M15" s="30">
        <f t="shared" si="2"/>
        <v>97799790830.709976</v>
      </c>
    </row>
    <row r="16" spans="1:14" s="1" customFormat="1" ht="12" customHeight="1" x14ac:dyDescent="0.2">
      <c r="A16" s="20">
        <v>1</v>
      </c>
      <c r="B16" s="12" t="s">
        <v>56</v>
      </c>
      <c r="C16" s="10" t="s">
        <v>41</v>
      </c>
      <c r="D16" s="29">
        <f>'Свод 2026 БП '!D12</f>
        <v>68941672</v>
      </c>
      <c r="E16" s="29">
        <f>'Свод 2026 БП '!E12</f>
        <v>11708608</v>
      </c>
      <c r="F16" s="29">
        <f>'Свод 2026 БП '!F12</f>
        <v>175469016</v>
      </c>
      <c r="G16" s="29"/>
      <c r="H16" s="29">
        <f>'Свод 2026 БП '!Q12</f>
        <v>0</v>
      </c>
      <c r="I16" s="29">
        <f>'Свод 2026 БП '!R12</f>
        <v>0</v>
      </c>
      <c r="J16" s="29">
        <f>'Свод 2026 БП '!S12</f>
        <v>0</v>
      </c>
      <c r="K16" s="29">
        <f t="shared" ref="K16:K43" si="3">D16+E16+F16+H16+I16+J16</f>
        <v>256119296</v>
      </c>
      <c r="L16" s="128">
        <v>15097104.380000001</v>
      </c>
      <c r="M16" s="128">
        <f t="shared" si="1"/>
        <v>271216400.38</v>
      </c>
      <c r="N16" s="75"/>
    </row>
    <row r="17" spans="1:14" s="1" customFormat="1" x14ac:dyDescent="0.2">
      <c r="A17" s="20">
        <v>2</v>
      </c>
      <c r="B17" s="13" t="s">
        <v>57</v>
      </c>
      <c r="C17" s="10" t="s">
        <v>209</v>
      </c>
      <c r="D17" s="29">
        <f>'Свод 2026 БП '!D13</f>
        <v>56746053</v>
      </c>
      <c r="E17" s="29">
        <f>'Свод 2026 БП '!E13</f>
        <v>12675189</v>
      </c>
      <c r="F17" s="29">
        <f>'Свод 2026 БП '!F13</f>
        <v>175446466</v>
      </c>
      <c r="G17" s="29"/>
      <c r="H17" s="29">
        <f>'Свод 2026 БП '!Q13</f>
        <v>0</v>
      </c>
      <c r="I17" s="29">
        <f>'Свод 2026 БП '!R13</f>
        <v>0</v>
      </c>
      <c r="J17" s="29">
        <f>'Свод 2026 БП '!S13</f>
        <v>0</v>
      </c>
      <c r="K17" s="29">
        <f t="shared" si="3"/>
        <v>244867708</v>
      </c>
      <c r="L17" s="128">
        <v>19146116.729999997</v>
      </c>
      <c r="M17" s="128">
        <f t="shared" si="1"/>
        <v>264013824.72999999</v>
      </c>
      <c r="N17" s="75"/>
    </row>
    <row r="18" spans="1:14" s="1" customFormat="1" x14ac:dyDescent="0.2">
      <c r="A18" s="20">
        <v>3</v>
      </c>
      <c r="B18" s="21" t="s">
        <v>58</v>
      </c>
      <c r="C18" s="10" t="s">
        <v>5</v>
      </c>
      <c r="D18" s="29">
        <f>'Свод 2026 БП '!D14</f>
        <v>332279035</v>
      </c>
      <c r="E18" s="29">
        <f>'Свод 2026 БП '!E14</f>
        <v>39540851</v>
      </c>
      <c r="F18" s="29">
        <f>'Свод 2026 БП '!F14</f>
        <v>467523370</v>
      </c>
      <c r="G18" s="29"/>
      <c r="H18" s="29">
        <f>'Свод 2026 БП '!Q14</f>
        <v>199404104</v>
      </c>
      <c r="I18" s="29">
        <f>'Свод 2026 БП '!R14</f>
        <v>0</v>
      </c>
      <c r="J18" s="29">
        <f>'Свод 2026 БП '!S14</f>
        <v>14914171</v>
      </c>
      <c r="K18" s="29">
        <f t="shared" si="3"/>
        <v>1053661531</v>
      </c>
      <c r="L18" s="128">
        <v>48404743.859999999</v>
      </c>
      <c r="M18" s="128">
        <f t="shared" si="1"/>
        <v>1102066274.8599999</v>
      </c>
      <c r="N18" s="75"/>
    </row>
    <row r="19" spans="1:14" s="1" customFormat="1" ht="14.25" customHeight="1" x14ac:dyDescent="0.2">
      <c r="A19" s="20">
        <v>4</v>
      </c>
      <c r="B19" s="12" t="s">
        <v>59</v>
      </c>
      <c r="C19" s="10" t="s">
        <v>210</v>
      </c>
      <c r="D19" s="29">
        <f>'Свод 2026 БП '!D15</f>
        <v>58948772</v>
      </c>
      <c r="E19" s="29">
        <f>'Свод 2026 БП '!E15</f>
        <v>12570926</v>
      </c>
      <c r="F19" s="29">
        <f>'Свод 2026 БП '!F15</f>
        <v>192720837</v>
      </c>
      <c r="G19" s="29"/>
      <c r="H19" s="29">
        <f>'Свод 2026 БП '!Q15</f>
        <v>0</v>
      </c>
      <c r="I19" s="29">
        <f>'Свод 2026 БП '!R15</f>
        <v>0</v>
      </c>
      <c r="J19" s="29">
        <f>'Свод 2026 БП '!S15</f>
        <v>0</v>
      </c>
      <c r="K19" s="29">
        <f t="shared" si="3"/>
        <v>264240535</v>
      </c>
      <c r="L19" s="128">
        <v>15716370.57</v>
      </c>
      <c r="M19" s="128">
        <f t="shared" si="1"/>
        <v>279956905.56999999</v>
      </c>
      <c r="N19" s="75"/>
    </row>
    <row r="20" spans="1:14" s="1" customFormat="1" x14ac:dyDescent="0.2">
      <c r="A20" s="20">
        <v>5</v>
      </c>
      <c r="B20" s="12" t="s">
        <v>60</v>
      </c>
      <c r="C20" s="10" t="s">
        <v>8</v>
      </c>
      <c r="D20" s="29">
        <f>'Свод 2026 БП '!D16</f>
        <v>69664800</v>
      </c>
      <c r="E20" s="29">
        <f>'Свод 2026 БП '!E16</f>
        <v>14360614</v>
      </c>
      <c r="F20" s="29">
        <f>'Свод 2026 БП '!F16</f>
        <v>195288745</v>
      </c>
      <c r="G20" s="29"/>
      <c r="H20" s="29">
        <f>'Свод 2026 БП '!Q16</f>
        <v>0</v>
      </c>
      <c r="I20" s="29">
        <f>'Свод 2026 БП '!R16</f>
        <v>0</v>
      </c>
      <c r="J20" s="29">
        <f>'Свод 2026 БП '!S16</f>
        <v>0</v>
      </c>
      <c r="K20" s="29">
        <f t="shared" si="3"/>
        <v>279314159</v>
      </c>
      <c r="L20" s="128">
        <v>15722300.17</v>
      </c>
      <c r="M20" s="128">
        <f t="shared" si="1"/>
        <v>295036459.17000002</v>
      </c>
      <c r="N20" s="75"/>
    </row>
    <row r="21" spans="1:14" s="1" customFormat="1" x14ac:dyDescent="0.2">
      <c r="A21" s="20">
        <v>6</v>
      </c>
      <c r="B21" s="21" t="s">
        <v>61</v>
      </c>
      <c r="C21" s="10" t="s">
        <v>62</v>
      </c>
      <c r="D21" s="29">
        <f>'Свод 2026 БП '!D17</f>
        <v>952803794</v>
      </c>
      <c r="E21" s="29">
        <f>'Свод 2026 БП '!E17</f>
        <v>149556537</v>
      </c>
      <c r="F21" s="29">
        <f>'Свод 2026 БП '!F17</f>
        <v>1171314322</v>
      </c>
      <c r="G21" s="29"/>
      <c r="H21" s="29">
        <f>'Свод 2026 БП '!Q17</f>
        <v>432328698</v>
      </c>
      <c r="I21" s="29">
        <f>'Свод 2026 БП '!R17</f>
        <v>1337280</v>
      </c>
      <c r="J21" s="29">
        <f>'Свод 2026 БП '!S17</f>
        <v>40985934</v>
      </c>
      <c r="K21" s="29">
        <f t="shared" si="3"/>
        <v>2748326565</v>
      </c>
      <c r="L21" s="128">
        <v>88907438.520000011</v>
      </c>
      <c r="M21" s="128">
        <f t="shared" si="1"/>
        <v>2837234003.52</v>
      </c>
      <c r="N21" s="75"/>
    </row>
    <row r="22" spans="1:14" s="1" customFormat="1" x14ac:dyDescent="0.2">
      <c r="A22" s="20">
        <v>7</v>
      </c>
      <c r="B22" s="12" t="s">
        <v>63</v>
      </c>
      <c r="C22" s="10" t="s">
        <v>211</v>
      </c>
      <c r="D22" s="29">
        <f>'Свод 2026 БП '!D18</f>
        <v>289699040</v>
      </c>
      <c r="E22" s="29">
        <f>'Свод 2026 БП '!E18</f>
        <v>34346184</v>
      </c>
      <c r="F22" s="29">
        <f>'Свод 2026 БП '!F18</f>
        <v>472935789</v>
      </c>
      <c r="G22" s="29"/>
      <c r="H22" s="29">
        <f>'Свод 2026 БП '!Q18</f>
        <v>0</v>
      </c>
      <c r="I22" s="29">
        <f>'Свод 2026 БП '!R18</f>
        <v>0</v>
      </c>
      <c r="J22" s="29">
        <f>'Свод 2026 БП '!S18</f>
        <v>23711818</v>
      </c>
      <c r="K22" s="29">
        <f t="shared" si="3"/>
        <v>820692831</v>
      </c>
      <c r="L22" s="128">
        <v>24282995.469999999</v>
      </c>
      <c r="M22" s="128">
        <f t="shared" si="1"/>
        <v>844975826.47000003</v>
      </c>
      <c r="N22" s="75"/>
    </row>
    <row r="23" spans="1:14" s="1" customFormat="1" x14ac:dyDescent="0.2">
      <c r="A23" s="20">
        <v>8</v>
      </c>
      <c r="B23" s="21" t="s">
        <v>64</v>
      </c>
      <c r="C23" s="10" t="s">
        <v>17</v>
      </c>
      <c r="D23" s="29">
        <f>'Свод 2026 БП '!D19</f>
        <v>54898173</v>
      </c>
      <c r="E23" s="29">
        <f>'Свод 2026 БП '!E19</f>
        <v>15596853</v>
      </c>
      <c r="F23" s="29">
        <f>'Свод 2026 БП '!F19</f>
        <v>190278420</v>
      </c>
      <c r="G23" s="29"/>
      <c r="H23" s="29">
        <f>'Свод 2026 БП '!Q19</f>
        <v>0</v>
      </c>
      <c r="I23" s="29">
        <f>'Свод 2026 БП '!R19</f>
        <v>0</v>
      </c>
      <c r="J23" s="29">
        <f>'Свод 2026 БП '!S19</f>
        <v>0</v>
      </c>
      <c r="K23" s="29">
        <f t="shared" si="3"/>
        <v>260773446</v>
      </c>
      <c r="L23" s="128">
        <v>15815009.93</v>
      </c>
      <c r="M23" s="128">
        <f t="shared" si="1"/>
        <v>276588455.93000001</v>
      </c>
      <c r="N23" s="75"/>
    </row>
    <row r="24" spans="1:14" s="1" customFormat="1" x14ac:dyDescent="0.2">
      <c r="A24" s="20">
        <v>9</v>
      </c>
      <c r="B24" s="21" t="s">
        <v>65</v>
      </c>
      <c r="C24" s="10" t="s">
        <v>6</v>
      </c>
      <c r="D24" s="29">
        <f>'Свод 2026 БП '!D20</f>
        <v>82315146</v>
      </c>
      <c r="E24" s="29">
        <f>'Свод 2026 БП '!E20</f>
        <v>13366071</v>
      </c>
      <c r="F24" s="29">
        <f>'Свод 2026 БП '!F20</f>
        <v>198386946</v>
      </c>
      <c r="G24" s="29"/>
      <c r="H24" s="29">
        <f>'Свод 2026 БП '!Q20</f>
        <v>0</v>
      </c>
      <c r="I24" s="29">
        <f>'Свод 2026 БП '!R20</f>
        <v>0</v>
      </c>
      <c r="J24" s="29">
        <f>'Свод 2026 БП '!S20</f>
        <v>0</v>
      </c>
      <c r="K24" s="29">
        <f t="shared" si="3"/>
        <v>294068163</v>
      </c>
      <c r="L24" s="128">
        <v>18771775.23</v>
      </c>
      <c r="M24" s="128">
        <f t="shared" si="1"/>
        <v>312839938.23000002</v>
      </c>
      <c r="N24" s="75"/>
    </row>
    <row r="25" spans="1:14" s="1" customFormat="1" x14ac:dyDescent="0.2">
      <c r="A25" s="20">
        <v>10</v>
      </c>
      <c r="B25" s="21" t="s">
        <v>66</v>
      </c>
      <c r="C25" s="10" t="s">
        <v>18</v>
      </c>
      <c r="D25" s="29">
        <f>'Свод 2026 БП '!D21</f>
        <v>66097171</v>
      </c>
      <c r="E25" s="29">
        <f>'Свод 2026 БП '!E21</f>
        <v>17782433</v>
      </c>
      <c r="F25" s="29">
        <f>'Свод 2026 БП '!F21</f>
        <v>238584856</v>
      </c>
      <c r="G25" s="29"/>
      <c r="H25" s="29">
        <f>'Свод 2026 БП '!Q21</f>
        <v>0</v>
      </c>
      <c r="I25" s="29">
        <f>'Свод 2026 БП '!R21</f>
        <v>0</v>
      </c>
      <c r="J25" s="29">
        <f>'Свод 2026 БП '!S21</f>
        <v>0</v>
      </c>
      <c r="K25" s="29">
        <f t="shared" si="3"/>
        <v>322464460</v>
      </c>
      <c r="L25" s="128">
        <v>30089067.130000003</v>
      </c>
      <c r="M25" s="128">
        <f t="shared" si="1"/>
        <v>352553527.13</v>
      </c>
      <c r="N25" s="75"/>
    </row>
    <row r="26" spans="1:14" s="1" customFormat="1" x14ac:dyDescent="0.2">
      <c r="A26" s="20">
        <v>11</v>
      </c>
      <c r="B26" s="21" t="s">
        <v>67</v>
      </c>
      <c r="C26" s="10" t="s">
        <v>7</v>
      </c>
      <c r="D26" s="29">
        <f>'Свод 2026 БП '!D22</f>
        <v>69386307</v>
      </c>
      <c r="E26" s="29">
        <f>'Свод 2026 БП '!E22</f>
        <v>12828057</v>
      </c>
      <c r="F26" s="29">
        <f>'Свод 2026 БП '!F22</f>
        <v>187714891</v>
      </c>
      <c r="G26" s="29"/>
      <c r="H26" s="29">
        <f>'Свод 2026 БП '!Q22</f>
        <v>0</v>
      </c>
      <c r="I26" s="29">
        <f>'Свод 2026 БП '!R22</f>
        <v>0</v>
      </c>
      <c r="J26" s="29">
        <f>'Свод 2026 БП '!S22</f>
        <v>0</v>
      </c>
      <c r="K26" s="29">
        <f t="shared" si="3"/>
        <v>269929255</v>
      </c>
      <c r="L26" s="128">
        <v>16027883.289999999</v>
      </c>
      <c r="M26" s="128">
        <f t="shared" si="1"/>
        <v>285957138.29000002</v>
      </c>
      <c r="N26" s="75"/>
    </row>
    <row r="27" spans="1:14" s="1" customFormat="1" x14ac:dyDescent="0.2">
      <c r="A27" s="20">
        <v>12</v>
      </c>
      <c r="B27" s="21" t="s">
        <v>68</v>
      </c>
      <c r="C27" s="10" t="s">
        <v>19</v>
      </c>
      <c r="D27" s="29">
        <f>'Свод 2026 БП '!D23</f>
        <v>165511585</v>
      </c>
      <c r="E27" s="29">
        <f>'Свод 2026 БП '!E23</f>
        <v>28473562</v>
      </c>
      <c r="F27" s="29">
        <f>'Свод 2026 БП '!F23</f>
        <v>354597330</v>
      </c>
      <c r="G27" s="29"/>
      <c r="H27" s="29">
        <f>'Свод 2026 БП '!Q23</f>
        <v>0</v>
      </c>
      <c r="I27" s="29">
        <f>'Свод 2026 БП '!R23</f>
        <v>0</v>
      </c>
      <c r="J27" s="29">
        <f>'Свод 2026 БП '!S23</f>
        <v>0</v>
      </c>
      <c r="K27" s="29">
        <f t="shared" si="3"/>
        <v>548582477</v>
      </c>
      <c r="L27" s="128">
        <v>21929357.060000002</v>
      </c>
      <c r="M27" s="128">
        <f t="shared" si="1"/>
        <v>570511834.05999994</v>
      </c>
      <c r="N27" s="75"/>
    </row>
    <row r="28" spans="1:14" s="1" customFormat="1" x14ac:dyDescent="0.2">
      <c r="A28" s="20">
        <v>13</v>
      </c>
      <c r="B28" s="21" t="s">
        <v>230</v>
      </c>
      <c r="C28" s="10" t="s">
        <v>231</v>
      </c>
      <c r="D28" s="29">
        <f>'Свод 2026 БП '!D24</f>
        <v>0</v>
      </c>
      <c r="E28" s="29">
        <f>'Свод 2026 БП '!E24</f>
        <v>0</v>
      </c>
      <c r="F28" s="29">
        <f>'Свод 2026 БП '!F24</f>
        <v>9384015</v>
      </c>
      <c r="G28" s="29"/>
      <c r="H28" s="29">
        <f>'Свод 2026 БП '!Q24</f>
        <v>0</v>
      </c>
      <c r="I28" s="29">
        <f>'Свод 2026 БП '!R24</f>
        <v>0</v>
      </c>
      <c r="J28" s="29">
        <f>'Свод 2026 БП '!S24</f>
        <v>0</v>
      </c>
      <c r="K28" s="29">
        <f t="shared" si="3"/>
        <v>9384015</v>
      </c>
      <c r="L28" s="128">
        <v>0</v>
      </c>
      <c r="M28" s="128">
        <f t="shared" si="1"/>
        <v>9384015</v>
      </c>
    </row>
    <row r="29" spans="1:14" s="1" customFormat="1" x14ac:dyDescent="0.2">
      <c r="A29" s="20">
        <v>14</v>
      </c>
      <c r="B29" s="21" t="s">
        <v>69</v>
      </c>
      <c r="C29" s="10" t="s">
        <v>22</v>
      </c>
      <c r="D29" s="29">
        <f>'Свод 2026 БП '!D25</f>
        <v>76271947</v>
      </c>
      <c r="E29" s="29">
        <f>'Свод 2026 БП '!E25</f>
        <v>50487912</v>
      </c>
      <c r="F29" s="29">
        <f>'Свод 2026 БП '!F25</f>
        <v>228175198</v>
      </c>
      <c r="G29" s="29"/>
      <c r="H29" s="29">
        <f>'Свод 2026 БП '!Q25</f>
        <v>0</v>
      </c>
      <c r="I29" s="29">
        <f>'Свод 2026 БП '!R25</f>
        <v>0</v>
      </c>
      <c r="J29" s="29">
        <f>'Свод 2026 БП '!S25</f>
        <v>0</v>
      </c>
      <c r="K29" s="29">
        <f t="shared" si="3"/>
        <v>354935057</v>
      </c>
      <c r="L29" s="128">
        <v>17563475.390000001</v>
      </c>
      <c r="M29" s="128">
        <f t="shared" si="1"/>
        <v>372498532.38999999</v>
      </c>
      <c r="N29" s="75"/>
    </row>
    <row r="30" spans="1:14" s="1" customFormat="1" x14ac:dyDescent="0.2">
      <c r="A30" s="20">
        <v>15</v>
      </c>
      <c r="B30" s="21" t="s">
        <v>70</v>
      </c>
      <c r="C30" s="10" t="s">
        <v>10</v>
      </c>
      <c r="D30" s="29">
        <f>'Свод 2026 БП '!D26</f>
        <v>110049304</v>
      </c>
      <c r="E30" s="29">
        <f>'Свод 2026 БП '!E26</f>
        <v>25320223</v>
      </c>
      <c r="F30" s="29">
        <f>'Свод 2026 БП '!F26</f>
        <v>361501732</v>
      </c>
      <c r="G30" s="29"/>
      <c r="H30" s="29">
        <f>'Свод 2026 БП '!Q26</f>
        <v>0</v>
      </c>
      <c r="I30" s="29">
        <f>'Свод 2026 БП '!R26</f>
        <v>0</v>
      </c>
      <c r="J30" s="29">
        <f>'Свод 2026 БП '!S26</f>
        <v>0</v>
      </c>
      <c r="K30" s="29">
        <f t="shared" si="3"/>
        <v>496871259</v>
      </c>
      <c r="L30" s="128">
        <v>26888036.84</v>
      </c>
      <c r="M30" s="128">
        <f t="shared" si="1"/>
        <v>523759295.83999997</v>
      </c>
      <c r="N30" s="75"/>
    </row>
    <row r="31" spans="1:14" s="1" customFormat="1" x14ac:dyDescent="0.2">
      <c r="A31" s="20">
        <v>16</v>
      </c>
      <c r="B31" s="21" t="s">
        <v>71</v>
      </c>
      <c r="C31" s="10" t="s">
        <v>342</v>
      </c>
      <c r="D31" s="29">
        <f>'Свод 2026 БП '!D27</f>
        <v>165737288</v>
      </c>
      <c r="E31" s="29">
        <f>'Свод 2026 БП '!E27</f>
        <v>34113110</v>
      </c>
      <c r="F31" s="29">
        <f>'Свод 2026 БП '!F27</f>
        <v>412154995</v>
      </c>
      <c r="G31" s="29"/>
      <c r="H31" s="29">
        <f>'Свод 2026 БП '!Q27</f>
        <v>0</v>
      </c>
      <c r="I31" s="29">
        <f>'Свод 2026 БП '!R27</f>
        <v>0</v>
      </c>
      <c r="J31" s="29">
        <f>'Свод 2026 БП '!S27</f>
        <v>0</v>
      </c>
      <c r="K31" s="29">
        <f t="shared" si="3"/>
        <v>612005393</v>
      </c>
      <c r="L31" s="128">
        <v>37188943.799999997</v>
      </c>
      <c r="M31" s="128">
        <f t="shared" si="1"/>
        <v>649194336.79999995</v>
      </c>
      <c r="N31" s="75"/>
    </row>
    <row r="32" spans="1:14" s="1" customFormat="1" x14ac:dyDescent="0.2">
      <c r="A32" s="20">
        <v>17</v>
      </c>
      <c r="B32" s="21" t="s">
        <v>72</v>
      </c>
      <c r="C32" s="10" t="s">
        <v>9</v>
      </c>
      <c r="D32" s="29">
        <f>'Свод 2026 БП '!D28</f>
        <v>901670881</v>
      </c>
      <c r="E32" s="29">
        <f>'Свод 2026 БП '!E28</f>
        <v>117501208</v>
      </c>
      <c r="F32" s="29">
        <f>'Свод 2026 БП '!F28</f>
        <v>766238920</v>
      </c>
      <c r="G32" s="29"/>
      <c r="H32" s="29">
        <f>'Свод 2026 БП '!Q28</f>
        <v>290212044</v>
      </c>
      <c r="I32" s="29">
        <f>'Свод 2026 БП '!R28</f>
        <v>0</v>
      </c>
      <c r="J32" s="29">
        <f>'Свод 2026 БП '!S28</f>
        <v>50803791</v>
      </c>
      <c r="K32" s="29">
        <f t="shared" si="3"/>
        <v>2126426844</v>
      </c>
      <c r="L32" s="128">
        <v>59787979.25</v>
      </c>
      <c r="M32" s="128">
        <f t="shared" si="1"/>
        <v>2186214823.25</v>
      </c>
      <c r="N32" s="75"/>
    </row>
    <row r="33" spans="1:14" s="1" customFormat="1" x14ac:dyDescent="0.2">
      <c r="A33" s="20">
        <v>18</v>
      </c>
      <c r="B33" s="12" t="s">
        <v>73</v>
      </c>
      <c r="C33" s="10" t="s">
        <v>11</v>
      </c>
      <c r="D33" s="29">
        <f>'Свод 2026 БП '!D29</f>
        <v>40222309</v>
      </c>
      <c r="E33" s="29">
        <f>'Свод 2026 БП '!E29</f>
        <v>10624553</v>
      </c>
      <c r="F33" s="29">
        <f>'Свод 2026 БП '!F29</f>
        <v>145271025</v>
      </c>
      <c r="G33" s="29"/>
      <c r="H33" s="29">
        <f>'Свод 2026 БП '!Q29</f>
        <v>0</v>
      </c>
      <c r="I33" s="29">
        <f>'Свод 2026 БП '!R29</f>
        <v>0</v>
      </c>
      <c r="J33" s="29">
        <f>'Свод 2026 БП '!S29</f>
        <v>0</v>
      </c>
      <c r="K33" s="29">
        <f t="shared" si="3"/>
        <v>196117887</v>
      </c>
      <c r="L33" s="128">
        <v>10141069.109999999</v>
      </c>
      <c r="M33" s="128">
        <f t="shared" si="1"/>
        <v>206258956.11000001</v>
      </c>
      <c r="N33" s="75"/>
    </row>
    <row r="34" spans="1:14" s="1" customFormat="1" x14ac:dyDescent="0.2">
      <c r="A34" s="20">
        <v>19</v>
      </c>
      <c r="B34" s="12" t="s">
        <v>74</v>
      </c>
      <c r="C34" s="10" t="s">
        <v>212</v>
      </c>
      <c r="D34" s="29">
        <f>'Свод 2026 БП '!D30</f>
        <v>40668436</v>
      </c>
      <c r="E34" s="29">
        <f>'Свод 2026 БП '!E30</f>
        <v>8350597</v>
      </c>
      <c r="F34" s="29">
        <f>'Свод 2026 БП '!F30</f>
        <v>122092883</v>
      </c>
      <c r="G34" s="29"/>
      <c r="H34" s="29">
        <f>'Свод 2026 БП '!Q30</f>
        <v>0</v>
      </c>
      <c r="I34" s="29">
        <f>'Свод 2026 БП '!R30</f>
        <v>0</v>
      </c>
      <c r="J34" s="29">
        <f>'Свод 2026 БП '!S30</f>
        <v>0</v>
      </c>
      <c r="K34" s="29">
        <f t="shared" si="3"/>
        <v>171111916</v>
      </c>
      <c r="L34" s="128">
        <v>15994444.129999999</v>
      </c>
      <c r="M34" s="128">
        <f t="shared" si="1"/>
        <v>187106360.13</v>
      </c>
      <c r="N34" s="75"/>
    </row>
    <row r="35" spans="1:14" s="1" customFormat="1" x14ac:dyDescent="0.2">
      <c r="A35" s="20">
        <v>20</v>
      </c>
      <c r="B35" s="12" t="s">
        <v>75</v>
      </c>
      <c r="C35" s="10" t="s">
        <v>343</v>
      </c>
      <c r="D35" s="29">
        <f>'Свод 2026 БП '!D31</f>
        <v>275115440</v>
      </c>
      <c r="E35" s="29">
        <f>'Свод 2026 БП '!E31</f>
        <v>46937164</v>
      </c>
      <c r="F35" s="29">
        <f>'Свод 2026 БП '!F31</f>
        <v>541037990</v>
      </c>
      <c r="G35" s="29"/>
      <c r="H35" s="29">
        <f>'Свод 2026 БП '!Q31</f>
        <v>0</v>
      </c>
      <c r="I35" s="29">
        <f>'Свод 2026 БП '!R31</f>
        <v>0</v>
      </c>
      <c r="J35" s="29">
        <f>'Свод 2026 БП '!S31</f>
        <v>22042480</v>
      </c>
      <c r="K35" s="29">
        <f t="shared" si="3"/>
        <v>885133074</v>
      </c>
      <c r="L35" s="128">
        <v>51883293.189999998</v>
      </c>
      <c r="M35" s="128">
        <f t="shared" si="1"/>
        <v>937016367.19000006</v>
      </c>
      <c r="N35" s="75"/>
    </row>
    <row r="36" spans="1:14" s="1" customFormat="1" x14ac:dyDescent="0.2">
      <c r="A36" s="20">
        <v>21</v>
      </c>
      <c r="B36" s="12" t="s">
        <v>76</v>
      </c>
      <c r="C36" s="10" t="s">
        <v>38</v>
      </c>
      <c r="D36" s="29">
        <f>'Свод 2026 БП '!D32</f>
        <v>530481311</v>
      </c>
      <c r="E36" s="29">
        <f>'Свод 2026 БП '!E32</f>
        <v>62689048</v>
      </c>
      <c r="F36" s="29">
        <f>'Свод 2026 БП '!F32</f>
        <v>426117410</v>
      </c>
      <c r="G36" s="29"/>
      <c r="H36" s="29">
        <f>'Свод 2026 БП '!Q32</f>
        <v>196849774</v>
      </c>
      <c r="I36" s="29">
        <f>'Свод 2026 БП '!R32</f>
        <v>0</v>
      </c>
      <c r="J36" s="29">
        <f>'Свод 2026 БП '!S32</f>
        <v>11710477</v>
      </c>
      <c r="K36" s="29">
        <f t="shared" si="3"/>
        <v>1227848020</v>
      </c>
      <c r="L36" s="128">
        <v>44223750.759999998</v>
      </c>
      <c r="M36" s="128">
        <f t="shared" si="1"/>
        <v>1272071770.76</v>
      </c>
      <c r="N36" s="75"/>
    </row>
    <row r="37" spans="1:14" s="1" customFormat="1" x14ac:dyDescent="0.2">
      <c r="A37" s="20">
        <v>22</v>
      </c>
      <c r="B37" s="21" t="s">
        <v>77</v>
      </c>
      <c r="C37" s="10" t="s">
        <v>78</v>
      </c>
      <c r="D37" s="29">
        <f>'Свод 2026 БП '!D33</f>
        <v>0</v>
      </c>
      <c r="E37" s="29">
        <f>'Свод 2026 БП '!E33</f>
        <v>18743636</v>
      </c>
      <c r="F37" s="29">
        <f>'Свод 2026 БП '!F33</f>
        <v>170128193</v>
      </c>
      <c r="G37" s="29"/>
      <c r="H37" s="29">
        <f>'Свод 2026 БП '!Q33</f>
        <v>32307328</v>
      </c>
      <c r="I37" s="29">
        <f>'Свод 2026 БП '!R33</f>
        <v>0</v>
      </c>
      <c r="J37" s="29">
        <f>'Свод 2026 БП '!S33</f>
        <v>1639047</v>
      </c>
      <c r="K37" s="29">
        <f t="shared" si="3"/>
        <v>222818204</v>
      </c>
      <c r="L37" s="128">
        <v>0</v>
      </c>
      <c r="M37" s="128">
        <f t="shared" si="1"/>
        <v>222818204</v>
      </c>
    </row>
    <row r="38" spans="1:14" s="1" customFormat="1" ht="12" customHeight="1" x14ac:dyDescent="0.2">
      <c r="A38" s="20">
        <v>23</v>
      </c>
      <c r="B38" s="21" t="s">
        <v>79</v>
      </c>
      <c r="C38" s="10" t="s">
        <v>80</v>
      </c>
      <c r="D38" s="29">
        <f>'Свод 2026 БП '!D34</f>
        <v>0</v>
      </c>
      <c r="E38" s="29">
        <f>'Свод 2026 БП '!E34</f>
        <v>0</v>
      </c>
      <c r="F38" s="29">
        <f>'Свод 2026 БП '!F34</f>
        <v>4732889</v>
      </c>
      <c r="G38" s="29"/>
      <c r="H38" s="29">
        <f>'Свод 2026 БП '!Q34</f>
        <v>0</v>
      </c>
      <c r="I38" s="29">
        <f>'Свод 2026 БП '!R34</f>
        <v>0</v>
      </c>
      <c r="J38" s="29">
        <f>'Свод 2026 БП '!S34</f>
        <v>0</v>
      </c>
      <c r="K38" s="29">
        <f t="shared" si="3"/>
        <v>4732889</v>
      </c>
      <c r="L38" s="128">
        <v>0</v>
      </c>
      <c r="M38" s="128">
        <f t="shared" si="1"/>
        <v>4732889</v>
      </c>
    </row>
    <row r="39" spans="1:14" s="1" customFormat="1" x14ac:dyDescent="0.2">
      <c r="A39" s="20">
        <v>24</v>
      </c>
      <c r="B39" s="21" t="s">
        <v>81</v>
      </c>
      <c r="C39" s="10" t="s">
        <v>82</v>
      </c>
      <c r="D39" s="128">
        <f>'Свод 2026 БП '!D35</f>
        <v>0</v>
      </c>
      <c r="E39" s="128">
        <f>'Свод 2026 БП '!E35</f>
        <v>0</v>
      </c>
      <c r="F39" s="128">
        <f>'Свод 2026 БП '!F35</f>
        <v>0</v>
      </c>
      <c r="G39" s="128"/>
      <c r="H39" s="128">
        <f>'Свод 2026 БП '!Q35</f>
        <v>0</v>
      </c>
      <c r="I39" s="128">
        <f>'Свод 2026 БП '!R35</f>
        <v>0</v>
      </c>
      <c r="J39" s="128">
        <f>'Свод 2026 БП '!S35</f>
        <v>23894435</v>
      </c>
      <c r="K39" s="128">
        <f t="shared" si="3"/>
        <v>23894435</v>
      </c>
      <c r="L39" s="128">
        <v>0</v>
      </c>
      <c r="M39" s="128">
        <f t="shared" si="1"/>
        <v>23894435</v>
      </c>
    </row>
    <row r="40" spans="1:14" s="1" customFormat="1" x14ac:dyDescent="0.2">
      <c r="A40" s="20">
        <v>25</v>
      </c>
      <c r="B40" s="12" t="s">
        <v>83</v>
      </c>
      <c r="C40" s="10" t="s">
        <v>84</v>
      </c>
      <c r="D40" s="29">
        <f>'Свод 2026 БП '!D36</f>
        <v>2377143799</v>
      </c>
      <c r="E40" s="29">
        <f>'Свод 2026 БП '!E36</f>
        <v>220166508</v>
      </c>
      <c r="F40" s="29">
        <f>'Свод 2026 БП '!F36</f>
        <v>2177546746</v>
      </c>
      <c r="G40" s="29"/>
      <c r="H40" s="29">
        <f>'Свод 2026 БП '!Q36</f>
        <v>0</v>
      </c>
      <c r="I40" s="29">
        <f>'Свод 2026 БП '!R36</f>
        <v>1916750</v>
      </c>
      <c r="J40" s="29">
        <f>'Свод 2026 БП '!S36</f>
        <v>96771244</v>
      </c>
      <c r="K40" s="29">
        <f t="shared" si="3"/>
        <v>4873545047</v>
      </c>
      <c r="L40" s="128">
        <v>73565477.129999995</v>
      </c>
      <c r="M40" s="128">
        <f t="shared" si="1"/>
        <v>4947110524.1300001</v>
      </c>
      <c r="N40" s="75"/>
    </row>
    <row r="41" spans="1:14" s="1" customFormat="1" ht="15.75" customHeight="1" x14ac:dyDescent="0.2">
      <c r="A41" s="20">
        <v>26</v>
      </c>
      <c r="B41" s="21" t="s">
        <v>85</v>
      </c>
      <c r="C41" s="10" t="s">
        <v>86</v>
      </c>
      <c r="D41" s="29">
        <f>'Свод 2026 БП '!D37</f>
        <v>0</v>
      </c>
      <c r="E41" s="29">
        <f>'Свод 2026 БП '!E37</f>
        <v>0</v>
      </c>
      <c r="F41" s="29">
        <f>'Свод 2026 БП '!F37</f>
        <v>0</v>
      </c>
      <c r="G41" s="29"/>
      <c r="H41" s="29">
        <f>'Свод 2026 БП '!Q37</f>
        <v>0</v>
      </c>
      <c r="I41" s="29">
        <f>'Свод 2026 БП '!R37</f>
        <v>0</v>
      </c>
      <c r="J41" s="29">
        <f>'Свод 2026 БП '!S37</f>
        <v>0</v>
      </c>
      <c r="K41" s="29">
        <f t="shared" si="3"/>
        <v>0</v>
      </c>
      <c r="L41" s="128">
        <v>0</v>
      </c>
      <c r="M41" s="128">
        <f t="shared" si="1"/>
        <v>0</v>
      </c>
    </row>
    <row r="42" spans="1:14" s="1" customFormat="1" x14ac:dyDescent="0.2">
      <c r="A42" s="20">
        <v>27</v>
      </c>
      <c r="B42" s="13" t="s">
        <v>87</v>
      </c>
      <c r="C42" s="10" t="s">
        <v>88</v>
      </c>
      <c r="D42" s="29">
        <f>'Свод 2026 БП '!D38</f>
        <v>0</v>
      </c>
      <c r="E42" s="29">
        <f>'Свод 2026 БП '!E38</f>
        <v>0</v>
      </c>
      <c r="F42" s="29">
        <f>'Свод 2026 БП '!F38</f>
        <v>210418847</v>
      </c>
      <c r="G42" s="29"/>
      <c r="H42" s="29">
        <f>'Свод 2026 БП '!Q38</f>
        <v>0</v>
      </c>
      <c r="I42" s="29">
        <f>'Свод 2026 БП '!R38</f>
        <v>0</v>
      </c>
      <c r="J42" s="29">
        <f>'Свод 2026 БП '!S38</f>
        <v>0</v>
      </c>
      <c r="K42" s="29">
        <f t="shared" si="3"/>
        <v>210418847</v>
      </c>
      <c r="L42" s="128">
        <v>0</v>
      </c>
      <c r="M42" s="128">
        <f t="shared" si="1"/>
        <v>210418847</v>
      </c>
    </row>
    <row r="43" spans="1:14" s="1" customFormat="1" x14ac:dyDescent="0.2">
      <c r="A43" s="20">
        <v>28</v>
      </c>
      <c r="B43" s="13" t="s">
        <v>89</v>
      </c>
      <c r="C43" s="10" t="s">
        <v>39</v>
      </c>
      <c r="D43" s="29">
        <f>'Свод 2026 БП '!D39</f>
        <v>633067609</v>
      </c>
      <c r="E43" s="29">
        <f>'Свод 2026 БП '!E39</f>
        <v>58806251</v>
      </c>
      <c r="F43" s="29">
        <f>'Свод 2026 БП '!F39</f>
        <v>622590597</v>
      </c>
      <c r="G43" s="29"/>
      <c r="H43" s="29">
        <f>'Свод 2026 БП '!Q39</f>
        <v>292068423</v>
      </c>
      <c r="I43" s="29">
        <f>'Свод 2026 БП '!R39</f>
        <v>0</v>
      </c>
      <c r="J43" s="29">
        <f>'Свод 2026 БП '!S39</f>
        <v>23454157</v>
      </c>
      <c r="K43" s="29">
        <f t="shared" si="3"/>
        <v>1629987037</v>
      </c>
      <c r="L43" s="128">
        <v>58120188.579999998</v>
      </c>
      <c r="M43" s="128">
        <f t="shared" si="1"/>
        <v>1688107225.5799999</v>
      </c>
      <c r="N43" s="75"/>
    </row>
    <row r="44" spans="1:14" s="1" customFormat="1" x14ac:dyDescent="0.2">
      <c r="A44" s="20">
        <v>29</v>
      </c>
      <c r="B44" s="12" t="s">
        <v>90</v>
      </c>
      <c r="C44" s="10" t="s">
        <v>37</v>
      </c>
      <c r="D44" s="29">
        <f>'Свод 2026 БП '!D40</f>
        <v>800984732</v>
      </c>
      <c r="E44" s="29">
        <f>'Свод 2026 БП '!E40</f>
        <v>96180805</v>
      </c>
      <c r="F44" s="29">
        <f>'Свод 2026 БП '!F40</f>
        <v>835202856</v>
      </c>
      <c r="G44" s="29"/>
      <c r="H44" s="29">
        <f>'Свод 2026 БП '!Q40</f>
        <v>0</v>
      </c>
      <c r="I44" s="29">
        <f>'Свод 2026 БП '!R40</f>
        <v>0</v>
      </c>
      <c r="J44" s="29">
        <f>'Свод 2026 БП '!S40</f>
        <v>8070200</v>
      </c>
      <c r="K44" s="29">
        <f t="shared" ref="K44:K77" si="4">D44+E44+F44+H44+I44+J44</f>
        <v>1740438593</v>
      </c>
      <c r="L44" s="128">
        <v>48911255.229999997</v>
      </c>
      <c r="M44" s="128">
        <f t="shared" si="1"/>
        <v>1789349848.23</v>
      </c>
      <c r="N44" s="75"/>
    </row>
    <row r="45" spans="1:14" s="1" customFormat="1" x14ac:dyDescent="0.2">
      <c r="A45" s="20">
        <v>30</v>
      </c>
      <c r="B45" s="13" t="s">
        <v>91</v>
      </c>
      <c r="C45" s="10" t="s">
        <v>16</v>
      </c>
      <c r="D45" s="29">
        <f>'Свод 2026 БП '!D41</f>
        <v>71705280</v>
      </c>
      <c r="E45" s="29">
        <f>'Свод 2026 БП '!E41</f>
        <v>15095065</v>
      </c>
      <c r="F45" s="29">
        <f>'Свод 2026 БП '!F41</f>
        <v>214984448</v>
      </c>
      <c r="G45" s="29"/>
      <c r="H45" s="29">
        <f>'Свод 2026 БП '!Q41</f>
        <v>0</v>
      </c>
      <c r="I45" s="29">
        <f>'Свод 2026 БП '!R41</f>
        <v>0</v>
      </c>
      <c r="J45" s="29">
        <f>'Свод 2026 БП '!S41</f>
        <v>0</v>
      </c>
      <c r="K45" s="29">
        <f t="shared" si="4"/>
        <v>301784793</v>
      </c>
      <c r="L45" s="128">
        <v>20969703.899999999</v>
      </c>
      <c r="M45" s="128">
        <f t="shared" si="1"/>
        <v>322754496.89999998</v>
      </c>
      <c r="N45" s="75"/>
    </row>
    <row r="46" spans="1:14" s="1" customFormat="1" x14ac:dyDescent="0.2">
      <c r="A46" s="20">
        <v>31</v>
      </c>
      <c r="B46" s="21" t="s">
        <v>92</v>
      </c>
      <c r="C46" s="10" t="s">
        <v>21</v>
      </c>
      <c r="D46" s="29">
        <f>'Свод 2026 БП '!D42</f>
        <v>396229997</v>
      </c>
      <c r="E46" s="29">
        <f>'Свод 2026 БП '!E42</f>
        <v>59966018</v>
      </c>
      <c r="F46" s="29">
        <f>'Свод 2026 БП '!F42</f>
        <v>604183596</v>
      </c>
      <c r="G46" s="29"/>
      <c r="H46" s="29">
        <f>'Свод 2026 БП '!Q42</f>
        <v>0</v>
      </c>
      <c r="I46" s="29">
        <f>'Свод 2026 БП '!R42</f>
        <v>0</v>
      </c>
      <c r="J46" s="29">
        <f>'Свод 2026 БП '!S42</f>
        <v>20164337</v>
      </c>
      <c r="K46" s="29">
        <f t="shared" si="4"/>
        <v>1080543948</v>
      </c>
      <c r="L46" s="128">
        <v>38026387.409999996</v>
      </c>
      <c r="M46" s="128">
        <f t="shared" si="1"/>
        <v>1118570335.4100001</v>
      </c>
      <c r="N46" s="75"/>
    </row>
    <row r="47" spans="1:14" s="1" customFormat="1" x14ac:dyDescent="0.2">
      <c r="A47" s="20">
        <v>32</v>
      </c>
      <c r="B47" s="13" t="s">
        <v>93</v>
      </c>
      <c r="C47" s="10" t="s">
        <v>24</v>
      </c>
      <c r="D47" s="29">
        <f>'Свод 2026 БП '!D43</f>
        <v>85995091</v>
      </c>
      <c r="E47" s="29">
        <f>'Свод 2026 БП '!E43</f>
        <v>19616460</v>
      </c>
      <c r="F47" s="29">
        <f>'Свод 2026 БП '!F43</f>
        <v>261363045</v>
      </c>
      <c r="G47" s="29"/>
      <c r="H47" s="29">
        <f>'Свод 2026 БП '!Q43</f>
        <v>0</v>
      </c>
      <c r="I47" s="29">
        <f>'Свод 2026 БП '!R43</f>
        <v>0</v>
      </c>
      <c r="J47" s="29">
        <f>'Свод 2026 БП '!S43</f>
        <v>0</v>
      </c>
      <c r="K47" s="29">
        <f t="shared" si="4"/>
        <v>366974596</v>
      </c>
      <c r="L47" s="128">
        <v>21878629.600000001</v>
      </c>
      <c r="M47" s="128">
        <f t="shared" si="1"/>
        <v>388853225.60000002</v>
      </c>
      <c r="N47" s="75"/>
    </row>
    <row r="48" spans="1:14" s="1" customFormat="1" x14ac:dyDescent="0.2">
      <c r="A48" s="20">
        <v>33</v>
      </c>
      <c r="B48" s="12" t="s">
        <v>94</v>
      </c>
      <c r="C48" s="10" t="s">
        <v>213</v>
      </c>
      <c r="D48" s="29">
        <f>'Свод 2026 БП '!D44</f>
        <v>288175469</v>
      </c>
      <c r="E48" s="29">
        <f>'Свод 2026 БП '!E44</f>
        <v>55454978</v>
      </c>
      <c r="F48" s="29">
        <f>'Свод 2026 БП '!F44</f>
        <v>598292859</v>
      </c>
      <c r="G48" s="29"/>
      <c r="H48" s="29">
        <f>'Свод 2026 БП '!Q44</f>
        <v>0</v>
      </c>
      <c r="I48" s="29">
        <f>'Свод 2026 БП '!R44</f>
        <v>0</v>
      </c>
      <c r="J48" s="29">
        <f>'Свод 2026 БП '!S44</f>
        <v>5709288</v>
      </c>
      <c r="K48" s="29">
        <f t="shared" si="4"/>
        <v>947632594</v>
      </c>
      <c r="L48" s="128">
        <v>64425910.160000004</v>
      </c>
      <c r="M48" s="128">
        <f t="shared" si="1"/>
        <v>1012058504.16</v>
      </c>
      <c r="N48" s="75"/>
    </row>
    <row r="49" spans="1:14" s="1" customFormat="1" x14ac:dyDescent="0.2">
      <c r="A49" s="20">
        <v>34</v>
      </c>
      <c r="B49" s="14" t="s">
        <v>95</v>
      </c>
      <c r="C49" s="15" t="s">
        <v>214</v>
      </c>
      <c r="D49" s="29">
        <f>'Свод 2026 БП '!D45</f>
        <v>79200481</v>
      </c>
      <c r="E49" s="29">
        <f>'Свод 2026 БП '!E45</f>
        <v>17677240</v>
      </c>
      <c r="F49" s="29">
        <f>'Свод 2026 БП '!F45</f>
        <v>248794536</v>
      </c>
      <c r="G49" s="29"/>
      <c r="H49" s="29">
        <f>'Свод 2026 БП '!Q45</f>
        <v>0</v>
      </c>
      <c r="I49" s="29">
        <f>'Свод 2026 БП '!R45</f>
        <v>0</v>
      </c>
      <c r="J49" s="29">
        <f>'Свод 2026 БП '!S45</f>
        <v>0</v>
      </c>
      <c r="K49" s="29">
        <f t="shared" si="4"/>
        <v>345672257</v>
      </c>
      <c r="L49" s="128">
        <v>20427494.809999999</v>
      </c>
      <c r="M49" s="128">
        <f t="shared" si="1"/>
        <v>366099751.81</v>
      </c>
      <c r="N49" s="75"/>
    </row>
    <row r="50" spans="1:14" s="1" customFormat="1" x14ac:dyDescent="0.2">
      <c r="A50" s="20">
        <v>35</v>
      </c>
      <c r="B50" s="12" t="s">
        <v>96</v>
      </c>
      <c r="C50" s="10" t="s">
        <v>215</v>
      </c>
      <c r="D50" s="29">
        <f>'Свод 2026 БП '!D46</f>
        <v>51374926</v>
      </c>
      <c r="E50" s="29">
        <f>'Свод 2026 БП '!E46</f>
        <v>10581980</v>
      </c>
      <c r="F50" s="29">
        <f>'Свод 2026 БП '!F46</f>
        <v>169984989</v>
      </c>
      <c r="G50" s="29"/>
      <c r="H50" s="29">
        <f>'Свод 2026 БП '!Q46</f>
        <v>0</v>
      </c>
      <c r="I50" s="29">
        <f>'Свод 2026 БП '!R46</f>
        <v>0</v>
      </c>
      <c r="J50" s="29">
        <f>'Свод 2026 БП '!S46</f>
        <v>0</v>
      </c>
      <c r="K50" s="29">
        <f t="shared" si="4"/>
        <v>231941895</v>
      </c>
      <c r="L50" s="128">
        <v>15223958.25</v>
      </c>
      <c r="M50" s="128">
        <f t="shared" si="1"/>
        <v>247165853.25</v>
      </c>
      <c r="N50" s="75"/>
    </row>
    <row r="51" spans="1:14" s="1" customFormat="1" x14ac:dyDescent="0.2">
      <c r="A51" s="20">
        <v>36</v>
      </c>
      <c r="B51" s="12" t="s">
        <v>97</v>
      </c>
      <c r="C51" s="10" t="s">
        <v>23</v>
      </c>
      <c r="D51" s="29">
        <f>'Свод 2026 БП '!D47</f>
        <v>76829365</v>
      </c>
      <c r="E51" s="29">
        <f>'Свод 2026 БП '!E47</f>
        <v>20721954</v>
      </c>
      <c r="F51" s="29">
        <f>'Свод 2026 БП '!F47</f>
        <v>274443964</v>
      </c>
      <c r="G51" s="29"/>
      <c r="H51" s="29">
        <f>'Свод 2026 БП '!Q47</f>
        <v>0</v>
      </c>
      <c r="I51" s="29">
        <f>'Свод 2026 БП '!R47</f>
        <v>0</v>
      </c>
      <c r="J51" s="29">
        <f>'Свод 2026 БП '!S47</f>
        <v>1870929</v>
      </c>
      <c r="K51" s="29">
        <f t="shared" si="4"/>
        <v>373866212</v>
      </c>
      <c r="L51" s="128">
        <v>18460670.440000001</v>
      </c>
      <c r="M51" s="128">
        <f t="shared" si="1"/>
        <v>392326882.44</v>
      </c>
      <c r="N51" s="75"/>
    </row>
    <row r="52" spans="1:14" s="1" customFormat="1" x14ac:dyDescent="0.2">
      <c r="A52" s="20">
        <v>37</v>
      </c>
      <c r="B52" s="21" t="s">
        <v>98</v>
      </c>
      <c r="C52" s="10" t="s">
        <v>20</v>
      </c>
      <c r="D52" s="29">
        <f>'Свод 2026 БП '!D48</f>
        <v>39840979</v>
      </c>
      <c r="E52" s="29">
        <f>'Свод 2026 БП '!E48</f>
        <v>8487407</v>
      </c>
      <c r="F52" s="29">
        <f>'Свод 2026 БП '!F48</f>
        <v>134494158</v>
      </c>
      <c r="G52" s="29"/>
      <c r="H52" s="29">
        <f>'Свод 2026 БП '!Q48</f>
        <v>0</v>
      </c>
      <c r="I52" s="29">
        <f>'Свод 2026 БП '!R48</f>
        <v>0</v>
      </c>
      <c r="J52" s="29">
        <f>'Свод 2026 БП '!S48</f>
        <v>0</v>
      </c>
      <c r="K52" s="29">
        <f t="shared" si="4"/>
        <v>182822544</v>
      </c>
      <c r="L52" s="128">
        <v>15439252.050000001</v>
      </c>
      <c r="M52" s="128">
        <f t="shared" si="1"/>
        <v>198261796.05000001</v>
      </c>
      <c r="N52" s="75"/>
    </row>
    <row r="53" spans="1:14" s="1" customFormat="1" x14ac:dyDescent="0.2">
      <c r="A53" s="20">
        <v>38</v>
      </c>
      <c r="B53" s="13" t="s">
        <v>99</v>
      </c>
      <c r="C53" s="10" t="s">
        <v>100</v>
      </c>
      <c r="D53" s="29">
        <f>'Свод 2026 БП '!D49</f>
        <v>64050665</v>
      </c>
      <c r="E53" s="29">
        <f>'Свод 2026 БП '!E49</f>
        <v>38543876</v>
      </c>
      <c r="F53" s="29">
        <f>'Свод 2026 БП '!F49</f>
        <v>93574660</v>
      </c>
      <c r="G53" s="29"/>
      <c r="H53" s="29">
        <f>'Свод 2026 БП '!Q49</f>
        <v>0</v>
      </c>
      <c r="I53" s="29">
        <f>'Свод 2026 БП '!R49</f>
        <v>0</v>
      </c>
      <c r="J53" s="29">
        <f>'Свод 2026 БП '!S49</f>
        <v>0</v>
      </c>
      <c r="K53" s="29">
        <f t="shared" si="4"/>
        <v>196169201</v>
      </c>
      <c r="L53" s="128">
        <v>0</v>
      </c>
      <c r="M53" s="128">
        <f t="shared" si="1"/>
        <v>196169201</v>
      </c>
    </row>
    <row r="54" spans="1:14" s="1" customFormat="1" x14ac:dyDescent="0.2">
      <c r="A54" s="20">
        <v>39</v>
      </c>
      <c r="B54" s="21" t="s">
        <v>101</v>
      </c>
      <c r="C54" s="10" t="s">
        <v>102</v>
      </c>
      <c r="D54" s="29">
        <f>'Свод 2026 БП '!D50</f>
        <v>619775504</v>
      </c>
      <c r="E54" s="29">
        <f>'Свод 2026 БП '!E50</f>
        <v>82274735</v>
      </c>
      <c r="F54" s="29">
        <f>'Свод 2026 БП '!F50</f>
        <v>836387207</v>
      </c>
      <c r="G54" s="29"/>
      <c r="H54" s="29">
        <f>'Свод 2026 БП '!Q50</f>
        <v>523861372</v>
      </c>
      <c r="I54" s="29">
        <f>'Свод 2026 БП '!R50</f>
        <v>0</v>
      </c>
      <c r="J54" s="29">
        <f>'Свод 2026 БП '!S50</f>
        <v>38521296</v>
      </c>
      <c r="K54" s="29">
        <f t="shared" si="4"/>
        <v>2100820114</v>
      </c>
      <c r="L54" s="128">
        <v>47264960.219999999</v>
      </c>
      <c r="M54" s="128">
        <f t="shared" si="1"/>
        <v>2148085074.2199998</v>
      </c>
      <c r="N54" s="75"/>
    </row>
    <row r="55" spans="1:14" s="1" customFormat="1" x14ac:dyDescent="0.2">
      <c r="A55" s="20">
        <v>40</v>
      </c>
      <c r="B55" s="12" t="s">
        <v>103</v>
      </c>
      <c r="C55" s="10" t="s">
        <v>220</v>
      </c>
      <c r="D55" s="29">
        <f>'Свод 2026 БП '!D51</f>
        <v>78955231</v>
      </c>
      <c r="E55" s="29">
        <f>'Свод 2026 БП '!E51</f>
        <v>16118976</v>
      </c>
      <c r="F55" s="29">
        <f>'Свод 2026 БП '!F51</f>
        <v>226666249</v>
      </c>
      <c r="G55" s="29"/>
      <c r="H55" s="29">
        <f>'Свод 2026 БП '!Q51</f>
        <v>0</v>
      </c>
      <c r="I55" s="29">
        <f>'Свод 2026 БП '!R51</f>
        <v>0</v>
      </c>
      <c r="J55" s="29">
        <f>'Свод 2026 БП '!S51</f>
        <v>1811635</v>
      </c>
      <c r="K55" s="29">
        <f t="shared" si="4"/>
        <v>323552091</v>
      </c>
      <c r="L55" s="128">
        <v>21742493.060000002</v>
      </c>
      <c r="M55" s="128">
        <f t="shared" si="1"/>
        <v>345294584.06</v>
      </c>
      <c r="N55" s="75"/>
    </row>
    <row r="56" spans="1:14" s="1" customFormat="1" ht="10.5" customHeight="1" x14ac:dyDescent="0.2">
      <c r="A56" s="20">
        <v>41</v>
      </c>
      <c r="B56" s="12" t="s">
        <v>104</v>
      </c>
      <c r="C56" s="10" t="s">
        <v>2</v>
      </c>
      <c r="D56" s="29">
        <f>'Свод 2026 БП '!D52</f>
        <v>374909285</v>
      </c>
      <c r="E56" s="29">
        <f>'Свод 2026 БП '!E52</f>
        <v>55468890</v>
      </c>
      <c r="F56" s="29">
        <f>'Свод 2026 БП '!F52</f>
        <v>590739171</v>
      </c>
      <c r="G56" s="29"/>
      <c r="H56" s="29">
        <f>'Свод 2026 БП '!Q52</f>
        <v>0</v>
      </c>
      <c r="I56" s="29">
        <f>'Свод 2026 БП '!R52</f>
        <v>0</v>
      </c>
      <c r="J56" s="29">
        <f>'Свод 2026 БП '!S52</f>
        <v>0</v>
      </c>
      <c r="K56" s="29">
        <f t="shared" si="4"/>
        <v>1021117346</v>
      </c>
      <c r="L56" s="128">
        <v>64555422.479999997</v>
      </c>
      <c r="M56" s="128">
        <f t="shared" si="1"/>
        <v>1085672768.48</v>
      </c>
      <c r="N56" s="75"/>
    </row>
    <row r="57" spans="1:14" s="1" customFormat="1" x14ac:dyDescent="0.2">
      <c r="A57" s="20">
        <v>42</v>
      </c>
      <c r="B57" s="21" t="s">
        <v>105</v>
      </c>
      <c r="C57" s="10" t="s">
        <v>3</v>
      </c>
      <c r="D57" s="29">
        <f>'Свод 2026 БП '!D53</f>
        <v>58138099</v>
      </c>
      <c r="E57" s="29">
        <f>'Свод 2026 БП '!E53</f>
        <v>11782931</v>
      </c>
      <c r="F57" s="29">
        <f>'Свод 2026 БП '!F53</f>
        <v>173667817</v>
      </c>
      <c r="G57" s="29"/>
      <c r="H57" s="29">
        <f>'Свод 2026 БП '!Q53</f>
        <v>0</v>
      </c>
      <c r="I57" s="29">
        <f>'Свод 2026 БП '!R53</f>
        <v>0</v>
      </c>
      <c r="J57" s="29">
        <f>'Свод 2026 БП '!S53</f>
        <v>0</v>
      </c>
      <c r="K57" s="29">
        <f t="shared" si="4"/>
        <v>243588847</v>
      </c>
      <c r="L57" s="128">
        <v>16204106.759999998</v>
      </c>
      <c r="M57" s="128">
        <f t="shared" si="1"/>
        <v>259792953.75999999</v>
      </c>
      <c r="N57" s="75"/>
    </row>
    <row r="58" spans="1:14" s="1" customFormat="1" x14ac:dyDescent="0.2">
      <c r="A58" s="20">
        <v>43</v>
      </c>
      <c r="B58" s="13" t="s">
        <v>151</v>
      </c>
      <c r="C58" s="10" t="s">
        <v>32</v>
      </c>
      <c r="D58" s="29">
        <f>'Свод 2026 БП '!D54</f>
        <v>108734723</v>
      </c>
      <c r="E58" s="29">
        <f>'Свод 2026 БП '!E54</f>
        <v>15865722</v>
      </c>
      <c r="F58" s="29">
        <f>'Свод 2026 БП '!F54</f>
        <v>234107195</v>
      </c>
      <c r="G58" s="29"/>
      <c r="H58" s="29">
        <f>'Свод 2026 БП '!Q54</f>
        <v>0</v>
      </c>
      <c r="I58" s="29">
        <f>'Свод 2026 БП '!R54</f>
        <v>0</v>
      </c>
      <c r="J58" s="29">
        <f>'Свод 2026 БП '!S54</f>
        <v>1929052</v>
      </c>
      <c r="K58" s="29">
        <f>D58+E58+F58+H58+I58+J58</f>
        <v>360636692</v>
      </c>
      <c r="L58" s="128">
        <v>22220761.280000001</v>
      </c>
      <c r="M58" s="128">
        <f>K58+L58</f>
        <v>382857453.27999997</v>
      </c>
      <c r="N58" s="75"/>
    </row>
    <row r="59" spans="1:14" s="1" customFormat="1" x14ac:dyDescent="0.2">
      <c r="A59" s="20">
        <v>44</v>
      </c>
      <c r="B59" s="21" t="s">
        <v>106</v>
      </c>
      <c r="C59" s="10" t="s">
        <v>216</v>
      </c>
      <c r="D59" s="29">
        <f>'Свод 2026 БП '!D55</f>
        <v>93294111</v>
      </c>
      <c r="E59" s="29">
        <f>'Свод 2026 БП '!E55</f>
        <v>19294660</v>
      </c>
      <c r="F59" s="29">
        <f>'Свод 2026 БП '!F55</f>
        <v>273687837</v>
      </c>
      <c r="G59" s="29"/>
      <c r="H59" s="29">
        <f>'Свод 2026 БП '!Q55</f>
        <v>0</v>
      </c>
      <c r="I59" s="29">
        <f>'Свод 2026 БП '!R55</f>
        <v>0</v>
      </c>
      <c r="J59" s="29">
        <f>'Свод 2026 БП '!S55</f>
        <v>3180996</v>
      </c>
      <c r="K59" s="29">
        <f t="shared" si="4"/>
        <v>389457604</v>
      </c>
      <c r="L59" s="128">
        <v>35159475.310000002</v>
      </c>
      <c r="M59" s="128">
        <f t="shared" si="1"/>
        <v>424617079.31</v>
      </c>
      <c r="N59" s="75"/>
    </row>
    <row r="60" spans="1:14" s="1" customFormat="1" x14ac:dyDescent="0.2">
      <c r="A60" s="20">
        <v>45</v>
      </c>
      <c r="B60" s="13" t="s">
        <v>107</v>
      </c>
      <c r="C60" s="10" t="s">
        <v>0</v>
      </c>
      <c r="D60" s="29">
        <f>'Свод 2026 БП '!D56</f>
        <v>127881307</v>
      </c>
      <c r="E60" s="29">
        <f>'Свод 2026 БП '!E56</f>
        <v>22130577</v>
      </c>
      <c r="F60" s="29">
        <f>'Свод 2026 БП '!F56</f>
        <v>308154903</v>
      </c>
      <c r="G60" s="29"/>
      <c r="H60" s="29">
        <f>'Свод 2026 БП '!Q56</f>
        <v>0</v>
      </c>
      <c r="I60" s="29">
        <f>'Свод 2026 БП '!R56</f>
        <v>0</v>
      </c>
      <c r="J60" s="29">
        <f>'Свод 2026 БП '!S56</f>
        <v>2986415</v>
      </c>
      <c r="K60" s="29">
        <f t="shared" si="4"/>
        <v>461153202</v>
      </c>
      <c r="L60" s="128">
        <v>32951059.460000001</v>
      </c>
      <c r="M60" s="128">
        <f t="shared" si="1"/>
        <v>494104261.45999998</v>
      </c>
      <c r="N60" s="75"/>
    </row>
    <row r="61" spans="1:14" s="1" customFormat="1" ht="10.5" customHeight="1" x14ac:dyDescent="0.2">
      <c r="A61" s="20">
        <v>46</v>
      </c>
      <c r="B61" s="21" t="s">
        <v>108</v>
      </c>
      <c r="C61" s="10" t="s">
        <v>4</v>
      </c>
      <c r="D61" s="29">
        <f>'Свод 2026 БП '!D57</f>
        <v>41330107</v>
      </c>
      <c r="E61" s="29">
        <f>'Свод 2026 БП '!E57</f>
        <v>7493374</v>
      </c>
      <c r="F61" s="29">
        <f>'Свод 2026 БП '!F57</f>
        <v>119763053</v>
      </c>
      <c r="G61" s="29"/>
      <c r="H61" s="29">
        <f>'Свод 2026 БП '!Q57</f>
        <v>0</v>
      </c>
      <c r="I61" s="29">
        <f>'Свод 2026 БП '!R57</f>
        <v>0</v>
      </c>
      <c r="J61" s="29">
        <f>'Свод 2026 БП '!S57</f>
        <v>0</v>
      </c>
      <c r="K61" s="29">
        <f t="shared" si="4"/>
        <v>168586534</v>
      </c>
      <c r="L61" s="128">
        <v>14223330.24</v>
      </c>
      <c r="M61" s="128">
        <f t="shared" si="1"/>
        <v>182809864.24000001</v>
      </c>
      <c r="N61" s="75"/>
    </row>
    <row r="62" spans="1:14" s="1" customFormat="1" x14ac:dyDescent="0.2">
      <c r="A62" s="20">
        <v>47</v>
      </c>
      <c r="B62" s="13" t="s">
        <v>109</v>
      </c>
      <c r="C62" s="10" t="s">
        <v>1</v>
      </c>
      <c r="D62" s="29">
        <f>'Свод 2026 БП '!D58</f>
        <v>78969743</v>
      </c>
      <c r="E62" s="29">
        <f>'Свод 2026 БП '!E58</f>
        <v>14635174</v>
      </c>
      <c r="F62" s="29">
        <f>'Свод 2026 БП '!F58</f>
        <v>211014908</v>
      </c>
      <c r="G62" s="29"/>
      <c r="H62" s="29">
        <f>'Свод 2026 БП '!Q58</f>
        <v>0</v>
      </c>
      <c r="I62" s="29">
        <f>'Свод 2026 БП '!R58</f>
        <v>0</v>
      </c>
      <c r="J62" s="29">
        <f>'Свод 2026 БП '!S58</f>
        <v>0</v>
      </c>
      <c r="K62" s="29">
        <f t="shared" si="4"/>
        <v>304619825</v>
      </c>
      <c r="L62" s="128">
        <v>17521170.890000001</v>
      </c>
      <c r="M62" s="128">
        <f t="shared" si="1"/>
        <v>322140995.88999999</v>
      </c>
      <c r="N62" s="75"/>
    </row>
    <row r="63" spans="1:14" s="1" customFormat="1" x14ac:dyDescent="0.2">
      <c r="A63" s="20">
        <v>48</v>
      </c>
      <c r="B63" s="21" t="s">
        <v>110</v>
      </c>
      <c r="C63" s="10" t="s">
        <v>217</v>
      </c>
      <c r="D63" s="29">
        <f>'Свод 2026 БП '!D59</f>
        <v>109427899</v>
      </c>
      <c r="E63" s="29">
        <f>'Свод 2026 БП '!E59</f>
        <v>22495670</v>
      </c>
      <c r="F63" s="29">
        <f>'Свод 2026 БП '!F59</f>
        <v>302707394</v>
      </c>
      <c r="G63" s="29"/>
      <c r="H63" s="29">
        <f>'Свод 2026 БП '!Q59</f>
        <v>0</v>
      </c>
      <c r="I63" s="29">
        <f>'Свод 2026 БП '!R59</f>
        <v>0</v>
      </c>
      <c r="J63" s="29">
        <f>'Свод 2026 БП '!S59</f>
        <v>0</v>
      </c>
      <c r="K63" s="29">
        <f t="shared" si="4"/>
        <v>434630963</v>
      </c>
      <c r="L63" s="128">
        <v>20823307.07</v>
      </c>
      <c r="M63" s="128">
        <f t="shared" si="1"/>
        <v>455454270.06999999</v>
      </c>
      <c r="N63" s="75"/>
    </row>
    <row r="64" spans="1:14" s="1" customFormat="1" x14ac:dyDescent="0.2">
      <c r="A64" s="20">
        <v>49</v>
      </c>
      <c r="B64" s="21" t="s">
        <v>111</v>
      </c>
      <c r="C64" s="10" t="s">
        <v>25</v>
      </c>
      <c r="D64" s="29">
        <f>'Свод 2026 БП '!D60</f>
        <v>744204728</v>
      </c>
      <c r="E64" s="29">
        <f>'Свод 2026 БП '!E60</f>
        <v>99258343</v>
      </c>
      <c r="F64" s="29">
        <f>'Свод 2026 БП '!F60</f>
        <v>1002798932</v>
      </c>
      <c r="G64" s="29"/>
      <c r="H64" s="29">
        <f>'Свод 2026 БП '!Q60</f>
        <v>0</v>
      </c>
      <c r="I64" s="29">
        <f>'Свод 2026 БП '!R60</f>
        <v>0</v>
      </c>
      <c r="J64" s="29">
        <f>'Свод 2026 БП '!S60</f>
        <v>0</v>
      </c>
      <c r="K64" s="29">
        <f t="shared" si="4"/>
        <v>1846262003</v>
      </c>
      <c r="L64" s="128">
        <v>74952925.310000002</v>
      </c>
      <c r="M64" s="128">
        <f t="shared" si="1"/>
        <v>1921214928.3099999</v>
      </c>
      <c r="N64" s="75"/>
    </row>
    <row r="65" spans="1:14" s="1" customFormat="1" x14ac:dyDescent="0.2">
      <c r="A65" s="20">
        <v>50</v>
      </c>
      <c r="B65" s="21" t="s">
        <v>159</v>
      </c>
      <c r="C65" s="10" t="s">
        <v>52</v>
      </c>
      <c r="D65" s="29">
        <f>'Свод 2026 БП '!D61</f>
        <v>82408015</v>
      </c>
      <c r="E65" s="29">
        <f>'Свод 2026 БП '!E61</f>
        <v>17033565</v>
      </c>
      <c r="F65" s="29">
        <f>'Свод 2026 БП '!F61</f>
        <v>230666755</v>
      </c>
      <c r="G65" s="29"/>
      <c r="H65" s="29">
        <f>'Свод 2026 БП '!Q61</f>
        <v>0</v>
      </c>
      <c r="I65" s="29">
        <f>'Свод 2026 БП '!R61</f>
        <v>0</v>
      </c>
      <c r="J65" s="29">
        <f>'Свод 2026 БП '!S61</f>
        <v>0</v>
      </c>
      <c r="K65" s="29">
        <f>D65+E65+F65+H65+I65+J65</f>
        <v>330108335</v>
      </c>
      <c r="L65" s="128">
        <v>22572012.719999999</v>
      </c>
      <c r="M65" s="128">
        <f>K65+L65</f>
        <v>352680347.72000003</v>
      </c>
      <c r="N65" s="75"/>
    </row>
    <row r="66" spans="1:14" s="1" customFormat="1" x14ac:dyDescent="0.2">
      <c r="A66" s="20">
        <v>51</v>
      </c>
      <c r="B66" s="21" t="s">
        <v>112</v>
      </c>
      <c r="C66" s="10" t="s">
        <v>218</v>
      </c>
      <c r="D66" s="29">
        <f>'Свод 2026 БП '!D62</f>
        <v>62781600</v>
      </c>
      <c r="E66" s="29">
        <f>'Свод 2026 БП '!E62</f>
        <v>13112563</v>
      </c>
      <c r="F66" s="29">
        <f>'Свод 2026 БП '!F62</f>
        <v>185647409</v>
      </c>
      <c r="G66" s="29"/>
      <c r="H66" s="29">
        <f>'Свод 2026 БП '!Q62</f>
        <v>0</v>
      </c>
      <c r="I66" s="29">
        <f>'Свод 2026 БП '!R62</f>
        <v>0</v>
      </c>
      <c r="J66" s="29">
        <f>'Свод 2026 БП '!S62</f>
        <v>0</v>
      </c>
      <c r="K66" s="29">
        <f t="shared" si="4"/>
        <v>261541572</v>
      </c>
      <c r="L66" s="128">
        <v>15929363.050000001</v>
      </c>
      <c r="M66" s="128">
        <f t="shared" si="1"/>
        <v>277470935.05000001</v>
      </c>
      <c r="N66" s="75"/>
    </row>
    <row r="67" spans="1:14" s="1" customFormat="1" x14ac:dyDescent="0.2">
      <c r="A67" s="20">
        <v>52</v>
      </c>
      <c r="B67" s="13" t="s">
        <v>161</v>
      </c>
      <c r="C67" s="10" t="s">
        <v>219</v>
      </c>
      <c r="D67" s="29">
        <f>'Свод 2026 БП '!D63</f>
        <v>66693597</v>
      </c>
      <c r="E67" s="29">
        <f>'Свод 2026 БП '!E63</f>
        <v>12984217</v>
      </c>
      <c r="F67" s="29">
        <f>'Свод 2026 БП '!F63</f>
        <v>192329528</v>
      </c>
      <c r="G67" s="29"/>
      <c r="H67" s="29">
        <f>'Свод 2026 БП '!Q63</f>
        <v>0</v>
      </c>
      <c r="I67" s="29">
        <f>'Свод 2026 БП '!R63</f>
        <v>0</v>
      </c>
      <c r="J67" s="29">
        <f>'Свод 2026 БП '!S63</f>
        <v>4969874</v>
      </c>
      <c r="K67" s="29">
        <f>D67+E67+F67+H67+I67+J67</f>
        <v>276977216</v>
      </c>
      <c r="L67" s="128">
        <v>19366735.990000002</v>
      </c>
      <c r="M67" s="128">
        <f>K67+L67</f>
        <v>296343951.99000001</v>
      </c>
      <c r="N67" s="75"/>
    </row>
    <row r="68" spans="1:14" s="1" customFormat="1" x14ac:dyDescent="0.2">
      <c r="A68" s="20">
        <v>53</v>
      </c>
      <c r="B68" s="21" t="s">
        <v>222</v>
      </c>
      <c r="C68" s="10" t="s">
        <v>221</v>
      </c>
      <c r="D68" s="29">
        <f>'Свод 2026 БП '!D64</f>
        <v>430852200</v>
      </c>
      <c r="E68" s="29">
        <f>'Свод 2026 БП '!E64</f>
        <v>0</v>
      </c>
      <c r="F68" s="29">
        <f>'Свод 2026 БП '!F64</f>
        <v>433480</v>
      </c>
      <c r="G68" s="29"/>
      <c r="H68" s="29">
        <f>'Свод 2026 БП '!Q64</f>
        <v>0</v>
      </c>
      <c r="I68" s="29">
        <f>'Свод 2026 БП '!R64</f>
        <v>0</v>
      </c>
      <c r="J68" s="29">
        <f>'Свод 2026 БП '!S64</f>
        <v>0</v>
      </c>
      <c r="K68" s="29">
        <f t="shared" si="4"/>
        <v>431285680</v>
      </c>
      <c r="L68" s="128">
        <v>0</v>
      </c>
      <c r="M68" s="128">
        <f t="shared" si="1"/>
        <v>431285680</v>
      </c>
    </row>
    <row r="69" spans="1:14" s="1" customFormat="1" x14ac:dyDescent="0.2">
      <c r="A69" s="20">
        <v>54</v>
      </c>
      <c r="B69" s="21" t="s">
        <v>232</v>
      </c>
      <c r="C69" s="10" t="s">
        <v>233</v>
      </c>
      <c r="D69" s="29">
        <f>'Свод 2026 БП '!D65</f>
        <v>0</v>
      </c>
      <c r="E69" s="29">
        <f>'Свод 2026 БП '!E65</f>
        <v>0</v>
      </c>
      <c r="F69" s="29">
        <f>'Свод 2026 БП '!F65</f>
        <v>0</v>
      </c>
      <c r="G69" s="29"/>
      <c r="H69" s="29">
        <f>'Свод 2026 БП '!Q65</f>
        <v>0</v>
      </c>
      <c r="I69" s="29">
        <f>'Свод 2026 БП '!R65</f>
        <v>0</v>
      </c>
      <c r="J69" s="29">
        <f>'Свод 2026 БП '!S65</f>
        <v>9587447</v>
      </c>
      <c r="K69" s="29">
        <f t="shared" si="4"/>
        <v>9587447</v>
      </c>
      <c r="L69" s="128">
        <v>0</v>
      </c>
      <c r="M69" s="128">
        <f t="shared" si="1"/>
        <v>9587447</v>
      </c>
    </row>
    <row r="70" spans="1:14" s="1" customFormat="1" x14ac:dyDescent="0.2">
      <c r="A70" s="20">
        <v>55</v>
      </c>
      <c r="B70" s="21" t="s">
        <v>113</v>
      </c>
      <c r="C70" s="10" t="s">
        <v>51</v>
      </c>
      <c r="D70" s="29">
        <f>'Свод 2026 БП '!D66</f>
        <v>0</v>
      </c>
      <c r="E70" s="29">
        <f>'Свод 2026 БП '!E66</f>
        <v>27812171</v>
      </c>
      <c r="F70" s="29">
        <f>'Свод 2026 БП '!F66</f>
        <v>227995354</v>
      </c>
      <c r="G70" s="29"/>
      <c r="H70" s="29">
        <f>'Свод 2026 БП '!Q66</f>
        <v>0</v>
      </c>
      <c r="I70" s="29">
        <f>'Свод 2026 БП '!R66</f>
        <v>0</v>
      </c>
      <c r="J70" s="29">
        <f>'Свод 2026 БП '!S66</f>
        <v>9575656</v>
      </c>
      <c r="K70" s="29">
        <f t="shared" si="4"/>
        <v>265383181</v>
      </c>
      <c r="L70" s="128">
        <v>0</v>
      </c>
      <c r="M70" s="128">
        <f t="shared" si="1"/>
        <v>265383181</v>
      </c>
    </row>
    <row r="71" spans="1:14" s="1" customFormat="1" x14ac:dyDescent="0.2">
      <c r="A71" s="20">
        <v>56</v>
      </c>
      <c r="B71" s="13" t="s">
        <v>114</v>
      </c>
      <c r="C71" s="10" t="s">
        <v>234</v>
      </c>
      <c r="D71" s="29">
        <f>'Свод 2026 БП '!D67</f>
        <v>0</v>
      </c>
      <c r="E71" s="29">
        <f>'Свод 2026 БП '!E67</f>
        <v>21809837</v>
      </c>
      <c r="F71" s="29">
        <f>'Свод 2026 БП '!F67</f>
        <v>175889329</v>
      </c>
      <c r="G71" s="29"/>
      <c r="H71" s="29">
        <f>'Свод 2026 БП '!Q67</f>
        <v>0</v>
      </c>
      <c r="I71" s="29">
        <f>'Свод 2026 БП '!R67</f>
        <v>0</v>
      </c>
      <c r="J71" s="29">
        <f>'Свод 2026 БП '!S67</f>
        <v>9255451</v>
      </c>
      <c r="K71" s="29">
        <f t="shared" si="4"/>
        <v>206954617</v>
      </c>
      <c r="L71" s="128">
        <v>0</v>
      </c>
      <c r="M71" s="128">
        <f t="shared" si="1"/>
        <v>206954617</v>
      </c>
    </row>
    <row r="72" spans="1:14" s="1" customFormat="1" x14ac:dyDescent="0.2">
      <c r="A72" s="20">
        <v>57</v>
      </c>
      <c r="B72" s="12" t="s">
        <v>115</v>
      </c>
      <c r="C72" s="10" t="s">
        <v>116</v>
      </c>
      <c r="D72" s="29">
        <f>'Свод 2026 БП '!D68</f>
        <v>0</v>
      </c>
      <c r="E72" s="29">
        <f>'Свод 2026 БП '!E68</f>
        <v>0</v>
      </c>
      <c r="F72" s="29">
        <f>'Свод 2026 БП '!F68</f>
        <v>0</v>
      </c>
      <c r="G72" s="29"/>
      <c r="H72" s="29">
        <f>'Свод 2026 БП '!Q68</f>
        <v>0</v>
      </c>
      <c r="I72" s="29">
        <f>'Свод 2026 БП '!R68</f>
        <v>0</v>
      </c>
      <c r="J72" s="29">
        <f>'Свод 2026 БП '!S68</f>
        <v>0</v>
      </c>
      <c r="K72" s="29">
        <f t="shared" si="4"/>
        <v>0</v>
      </c>
      <c r="L72" s="128">
        <v>0</v>
      </c>
      <c r="M72" s="128">
        <f t="shared" si="1"/>
        <v>0</v>
      </c>
    </row>
    <row r="73" spans="1:14" s="1" customFormat="1" ht="12.75" customHeight="1" x14ac:dyDescent="0.2">
      <c r="A73" s="20">
        <v>58</v>
      </c>
      <c r="B73" s="13" t="s">
        <v>117</v>
      </c>
      <c r="C73" s="10" t="s">
        <v>235</v>
      </c>
      <c r="D73" s="29">
        <f>'Свод 2026 БП '!D69</f>
        <v>0</v>
      </c>
      <c r="E73" s="29">
        <f>'Свод 2026 БП '!E69</f>
        <v>40950840</v>
      </c>
      <c r="F73" s="29">
        <f>'Свод 2026 БП '!F69</f>
        <v>380520903</v>
      </c>
      <c r="G73" s="29"/>
      <c r="H73" s="29">
        <f>'Свод 2026 БП '!Q69</f>
        <v>0</v>
      </c>
      <c r="I73" s="29">
        <f>'Свод 2026 БП '!R69</f>
        <v>0</v>
      </c>
      <c r="J73" s="29">
        <f>'Свод 2026 БП '!S69</f>
        <v>10404298</v>
      </c>
      <c r="K73" s="29">
        <f t="shared" si="4"/>
        <v>431876041</v>
      </c>
      <c r="L73" s="128">
        <v>1672670.27</v>
      </c>
      <c r="M73" s="128">
        <f t="shared" si="1"/>
        <v>433548711.26999998</v>
      </c>
    </row>
    <row r="74" spans="1:14" s="1" customFormat="1" ht="12.75" customHeight="1" x14ac:dyDescent="0.2">
      <c r="A74" s="20">
        <v>59</v>
      </c>
      <c r="B74" s="21" t="s">
        <v>118</v>
      </c>
      <c r="C74" s="10" t="s">
        <v>325</v>
      </c>
      <c r="D74" s="29">
        <f>'Свод 2026 БП '!D70</f>
        <v>0</v>
      </c>
      <c r="E74" s="29">
        <f>'Свод 2026 БП '!E70</f>
        <v>0</v>
      </c>
      <c r="F74" s="29">
        <f>'Свод 2026 БП '!F70</f>
        <v>0</v>
      </c>
      <c r="G74" s="29"/>
      <c r="H74" s="29">
        <f>'Свод 2026 БП '!Q70</f>
        <v>0</v>
      </c>
      <c r="I74" s="29">
        <f>'Свод 2026 БП '!R70</f>
        <v>0</v>
      </c>
      <c r="J74" s="29">
        <f>'Свод 2026 БП '!S70</f>
        <v>0</v>
      </c>
      <c r="K74" s="29">
        <f t="shared" si="4"/>
        <v>0</v>
      </c>
      <c r="L74" s="128">
        <v>0</v>
      </c>
      <c r="M74" s="128">
        <f t="shared" si="1"/>
        <v>0</v>
      </c>
    </row>
    <row r="75" spans="1:14" s="1" customFormat="1" ht="24" x14ac:dyDescent="0.2">
      <c r="A75" s="20">
        <v>60</v>
      </c>
      <c r="B75" s="12" t="s">
        <v>119</v>
      </c>
      <c r="C75" s="10" t="s">
        <v>236</v>
      </c>
      <c r="D75" s="29">
        <f>'Свод 2026 БП '!D71</f>
        <v>0</v>
      </c>
      <c r="E75" s="29">
        <f>'Свод 2026 БП '!E71</f>
        <v>0</v>
      </c>
      <c r="F75" s="29">
        <f>'Свод 2026 БП '!F71</f>
        <v>136573663</v>
      </c>
      <c r="G75" s="29"/>
      <c r="H75" s="29">
        <f>'Свод 2026 БП '!Q71</f>
        <v>0</v>
      </c>
      <c r="I75" s="29">
        <f>'Свод 2026 БП '!R71</f>
        <v>0</v>
      </c>
      <c r="J75" s="29">
        <f>'Свод 2026 БП '!S71</f>
        <v>0</v>
      </c>
      <c r="K75" s="29">
        <f t="shared" si="4"/>
        <v>136573663</v>
      </c>
      <c r="L75" s="128">
        <v>0</v>
      </c>
      <c r="M75" s="128">
        <f t="shared" si="1"/>
        <v>136573663</v>
      </c>
    </row>
    <row r="76" spans="1:14" s="1" customFormat="1" ht="24" x14ac:dyDescent="0.2">
      <c r="A76" s="20">
        <v>61</v>
      </c>
      <c r="B76" s="12" t="s">
        <v>120</v>
      </c>
      <c r="C76" s="10" t="s">
        <v>237</v>
      </c>
      <c r="D76" s="29">
        <f>'Свод 2026 БП '!D72</f>
        <v>0</v>
      </c>
      <c r="E76" s="29">
        <f>'Свод 2026 БП '!E72</f>
        <v>0</v>
      </c>
      <c r="F76" s="29">
        <f>'Свод 2026 БП '!F72</f>
        <v>139378662</v>
      </c>
      <c r="G76" s="29"/>
      <c r="H76" s="29">
        <f>'Свод 2026 БП '!Q72</f>
        <v>0</v>
      </c>
      <c r="I76" s="29">
        <f>'Свод 2026 БП '!R72</f>
        <v>0</v>
      </c>
      <c r="J76" s="29">
        <f>'Свод 2026 БП '!S72</f>
        <v>0</v>
      </c>
      <c r="K76" s="29">
        <f t="shared" si="4"/>
        <v>139378662</v>
      </c>
      <c r="L76" s="128">
        <v>0</v>
      </c>
      <c r="M76" s="128">
        <f t="shared" ref="M76:M133" si="5">K76+L76</f>
        <v>139378662</v>
      </c>
    </row>
    <row r="77" spans="1:14" s="1" customFormat="1" x14ac:dyDescent="0.2">
      <c r="A77" s="20">
        <v>62</v>
      </c>
      <c r="B77" s="13" t="s">
        <v>121</v>
      </c>
      <c r="C77" s="10" t="s">
        <v>238</v>
      </c>
      <c r="D77" s="29">
        <f>'Свод 2026 БП '!D73</f>
        <v>0</v>
      </c>
      <c r="E77" s="29">
        <f>'Свод 2026 БП '!E73</f>
        <v>53794248</v>
      </c>
      <c r="F77" s="29">
        <f>'Свод 2026 БП '!F73</f>
        <v>529188031</v>
      </c>
      <c r="G77" s="29"/>
      <c r="H77" s="29">
        <f>'Свод 2026 БП '!Q73</f>
        <v>0</v>
      </c>
      <c r="I77" s="29">
        <f>'Свод 2026 БП '!R73</f>
        <v>0</v>
      </c>
      <c r="J77" s="29">
        <f>'Свод 2026 БП '!S73</f>
        <v>4351897</v>
      </c>
      <c r="K77" s="29">
        <f t="shared" si="4"/>
        <v>587334176</v>
      </c>
      <c r="L77" s="128">
        <v>4457243.88</v>
      </c>
      <c r="M77" s="128">
        <f t="shared" si="5"/>
        <v>591791419.88</v>
      </c>
    </row>
    <row r="78" spans="1:14" s="1" customFormat="1" x14ac:dyDescent="0.2">
      <c r="A78" s="20">
        <v>63</v>
      </c>
      <c r="B78" s="13" t="s">
        <v>122</v>
      </c>
      <c r="C78" s="10" t="s">
        <v>50</v>
      </c>
      <c r="D78" s="29">
        <f>'Свод 2026 БП '!D74</f>
        <v>0</v>
      </c>
      <c r="E78" s="29">
        <f>'Свод 2026 БП '!E74</f>
        <v>28908022</v>
      </c>
      <c r="F78" s="29">
        <f>'Свод 2026 БП '!F74</f>
        <v>329861180</v>
      </c>
      <c r="G78" s="29"/>
      <c r="H78" s="29">
        <f>'Свод 2026 БП '!Q74</f>
        <v>0</v>
      </c>
      <c r="I78" s="29">
        <f>'Свод 2026 БП '!R74</f>
        <v>0</v>
      </c>
      <c r="J78" s="29">
        <f>'Свод 2026 БП '!S74</f>
        <v>14949088</v>
      </c>
      <c r="K78" s="29">
        <f t="shared" ref="K78:K108" si="6">D78+E78+F78+H78+I78+J78</f>
        <v>373718290</v>
      </c>
      <c r="L78" s="128">
        <v>3942880.9</v>
      </c>
      <c r="M78" s="128">
        <f t="shared" si="5"/>
        <v>377661170.89999998</v>
      </c>
    </row>
    <row r="79" spans="1:14" s="1" customFormat="1" x14ac:dyDescent="0.2">
      <c r="A79" s="20">
        <v>64</v>
      </c>
      <c r="B79" s="13" t="s">
        <v>123</v>
      </c>
      <c r="C79" s="10" t="s">
        <v>239</v>
      </c>
      <c r="D79" s="29">
        <f>'Свод 2026 БП '!D75</f>
        <v>0</v>
      </c>
      <c r="E79" s="29">
        <f>'Свод 2026 БП '!E75</f>
        <v>76248992</v>
      </c>
      <c r="F79" s="29">
        <f>'Свод 2026 БП '!F75</f>
        <v>697379454</v>
      </c>
      <c r="G79" s="29"/>
      <c r="H79" s="29">
        <f>'Свод 2026 БП '!Q75</f>
        <v>0</v>
      </c>
      <c r="I79" s="29">
        <f>'Свод 2026 БП '!R75</f>
        <v>0</v>
      </c>
      <c r="J79" s="29">
        <f>'Свод 2026 БП '!S75</f>
        <v>8215129</v>
      </c>
      <c r="K79" s="29">
        <f t="shared" si="6"/>
        <v>781843575</v>
      </c>
      <c r="L79" s="128">
        <v>2938623.6</v>
      </c>
      <c r="M79" s="128">
        <f t="shared" si="5"/>
        <v>784782198.60000002</v>
      </c>
    </row>
    <row r="80" spans="1:14" s="1" customFormat="1" x14ac:dyDescent="0.2">
      <c r="A80" s="20">
        <v>65</v>
      </c>
      <c r="B80" s="13" t="s">
        <v>124</v>
      </c>
      <c r="C80" s="10" t="s">
        <v>240</v>
      </c>
      <c r="D80" s="29">
        <f>'Свод 2026 БП '!D76</f>
        <v>0</v>
      </c>
      <c r="E80" s="29">
        <f>'Свод 2026 БП '!E76</f>
        <v>0</v>
      </c>
      <c r="F80" s="29">
        <f>'Свод 2026 БП '!F76</f>
        <v>0</v>
      </c>
      <c r="G80" s="29"/>
      <c r="H80" s="29">
        <f>'Свод 2026 БП '!Q76</f>
        <v>0</v>
      </c>
      <c r="I80" s="29">
        <f>'Свод 2026 БП '!R76</f>
        <v>0</v>
      </c>
      <c r="J80" s="29">
        <f>'Свод 2026 БП '!S76</f>
        <v>0</v>
      </c>
      <c r="K80" s="29">
        <f t="shared" si="6"/>
        <v>0</v>
      </c>
      <c r="L80" s="128">
        <v>0</v>
      </c>
      <c r="M80" s="128">
        <f t="shared" si="5"/>
        <v>0</v>
      </c>
    </row>
    <row r="81" spans="1:13" s="1" customFormat="1" x14ac:dyDescent="0.2">
      <c r="A81" s="20">
        <v>66</v>
      </c>
      <c r="B81" s="12" t="s">
        <v>125</v>
      </c>
      <c r="C81" s="10" t="s">
        <v>241</v>
      </c>
      <c r="D81" s="29">
        <f>'Свод 2026 БП '!D77</f>
        <v>0</v>
      </c>
      <c r="E81" s="29">
        <f>'Свод 2026 БП '!E77</f>
        <v>0</v>
      </c>
      <c r="F81" s="29">
        <f>'Свод 2026 БП '!F77</f>
        <v>218430652</v>
      </c>
      <c r="G81" s="29"/>
      <c r="H81" s="29">
        <f>'Свод 2026 БП '!Q77</f>
        <v>0</v>
      </c>
      <c r="I81" s="29">
        <f>'Свод 2026 БП '!R77</f>
        <v>0</v>
      </c>
      <c r="J81" s="29">
        <f>'Свод 2026 БП '!S77</f>
        <v>0</v>
      </c>
      <c r="K81" s="29">
        <f t="shared" si="6"/>
        <v>218430652</v>
      </c>
      <c r="L81" s="128">
        <v>0</v>
      </c>
      <c r="M81" s="128">
        <f t="shared" si="5"/>
        <v>218430652</v>
      </c>
    </row>
    <row r="82" spans="1:13" s="1" customFormat="1" x14ac:dyDescent="0.2">
      <c r="A82" s="20">
        <v>67</v>
      </c>
      <c r="B82" s="13" t="s">
        <v>126</v>
      </c>
      <c r="C82" s="10" t="s">
        <v>242</v>
      </c>
      <c r="D82" s="29">
        <f>'Свод 2026 БП '!D78</f>
        <v>0</v>
      </c>
      <c r="E82" s="29">
        <f>'Свод 2026 БП '!E78</f>
        <v>0</v>
      </c>
      <c r="F82" s="29">
        <f>'Свод 2026 БП '!F78</f>
        <v>0</v>
      </c>
      <c r="G82" s="29"/>
      <c r="H82" s="29">
        <f>'Свод 2026 БП '!Q78</f>
        <v>0</v>
      </c>
      <c r="I82" s="29">
        <f>'Свод 2026 БП '!R78</f>
        <v>0</v>
      </c>
      <c r="J82" s="29">
        <f>'Свод 2026 БП '!S78</f>
        <v>0</v>
      </c>
      <c r="K82" s="29">
        <f t="shared" si="6"/>
        <v>0</v>
      </c>
      <c r="L82" s="128">
        <v>0</v>
      </c>
      <c r="M82" s="128">
        <f t="shared" si="5"/>
        <v>0</v>
      </c>
    </row>
    <row r="83" spans="1:13" s="1" customFormat="1" x14ac:dyDescent="0.2">
      <c r="A83" s="20">
        <v>68</v>
      </c>
      <c r="B83" s="13" t="s">
        <v>127</v>
      </c>
      <c r="C83" s="10" t="s">
        <v>243</v>
      </c>
      <c r="D83" s="29">
        <f>'Свод 2026 БП '!D79</f>
        <v>0</v>
      </c>
      <c r="E83" s="29">
        <f>'Свод 2026 БП '!E79</f>
        <v>0</v>
      </c>
      <c r="F83" s="29">
        <f>'Свод 2026 БП '!F79</f>
        <v>0</v>
      </c>
      <c r="G83" s="29"/>
      <c r="H83" s="29">
        <f>'Свод 2026 БП '!Q79</f>
        <v>0</v>
      </c>
      <c r="I83" s="29">
        <f>'Свод 2026 БП '!R79</f>
        <v>0</v>
      </c>
      <c r="J83" s="29">
        <f>'Свод 2026 БП '!S79</f>
        <v>0</v>
      </c>
      <c r="K83" s="29">
        <f t="shared" si="6"/>
        <v>0</v>
      </c>
      <c r="L83" s="128">
        <v>0</v>
      </c>
      <c r="M83" s="128">
        <f t="shared" si="5"/>
        <v>0</v>
      </c>
    </row>
    <row r="84" spans="1:13" s="1" customFormat="1" x14ac:dyDescent="0.2">
      <c r="A84" s="20">
        <v>69</v>
      </c>
      <c r="B84" s="12" t="s">
        <v>128</v>
      </c>
      <c r="C84" s="10" t="s">
        <v>244</v>
      </c>
      <c r="D84" s="29">
        <f>'Свод 2026 БП '!D80</f>
        <v>0</v>
      </c>
      <c r="E84" s="29">
        <f>'Свод 2026 БП '!E80</f>
        <v>0</v>
      </c>
      <c r="F84" s="29">
        <f>'Свод 2026 БП '!F80</f>
        <v>308202001</v>
      </c>
      <c r="G84" s="29"/>
      <c r="H84" s="29">
        <f>'Свод 2026 БП '!Q80</f>
        <v>0</v>
      </c>
      <c r="I84" s="29">
        <f>'Свод 2026 БП '!R80</f>
        <v>0</v>
      </c>
      <c r="J84" s="29">
        <f>'Свод 2026 БП '!S80</f>
        <v>0</v>
      </c>
      <c r="K84" s="29">
        <f t="shared" si="6"/>
        <v>308202001</v>
      </c>
      <c r="L84" s="128">
        <v>0</v>
      </c>
      <c r="M84" s="128">
        <f t="shared" si="5"/>
        <v>308202001</v>
      </c>
    </row>
    <row r="85" spans="1:13" s="1" customFormat="1" x14ac:dyDescent="0.2">
      <c r="A85" s="20">
        <v>70</v>
      </c>
      <c r="B85" s="12" t="s">
        <v>129</v>
      </c>
      <c r="C85" s="10" t="s">
        <v>245</v>
      </c>
      <c r="D85" s="29">
        <f>'Свод 2026 БП '!D81</f>
        <v>0</v>
      </c>
      <c r="E85" s="29">
        <f>'Свод 2026 БП '!E81</f>
        <v>0</v>
      </c>
      <c r="F85" s="29">
        <f>'Свод 2026 БП '!F81</f>
        <v>0</v>
      </c>
      <c r="G85" s="29"/>
      <c r="H85" s="29">
        <f>'Свод 2026 БП '!Q81</f>
        <v>0</v>
      </c>
      <c r="I85" s="29">
        <f>'Свод 2026 БП '!R81</f>
        <v>0</v>
      </c>
      <c r="J85" s="29">
        <f>'Свод 2026 БП '!S81</f>
        <v>0</v>
      </c>
      <c r="K85" s="29">
        <f t="shared" si="6"/>
        <v>0</v>
      </c>
      <c r="L85" s="128">
        <v>0</v>
      </c>
      <c r="M85" s="128">
        <f t="shared" si="5"/>
        <v>0</v>
      </c>
    </row>
    <row r="86" spans="1:13" s="1" customFormat="1" x14ac:dyDescent="0.2">
      <c r="A86" s="20">
        <v>71</v>
      </c>
      <c r="B86" s="12" t="s">
        <v>130</v>
      </c>
      <c r="C86" s="10" t="s">
        <v>246</v>
      </c>
      <c r="D86" s="29">
        <f>'Свод 2026 БП '!D82</f>
        <v>0</v>
      </c>
      <c r="E86" s="29">
        <f>'Свод 2026 БП '!E82</f>
        <v>0</v>
      </c>
      <c r="F86" s="29">
        <f>'Свод 2026 БП '!F82</f>
        <v>0</v>
      </c>
      <c r="G86" s="29"/>
      <c r="H86" s="29">
        <f>'Свод 2026 БП '!Q82</f>
        <v>0</v>
      </c>
      <c r="I86" s="29">
        <f>'Свод 2026 БП '!R82</f>
        <v>0</v>
      </c>
      <c r="J86" s="29">
        <f>'Свод 2026 БП '!S82</f>
        <v>0</v>
      </c>
      <c r="K86" s="29">
        <f t="shared" si="6"/>
        <v>0</v>
      </c>
      <c r="L86" s="128">
        <v>0</v>
      </c>
      <c r="M86" s="128">
        <f t="shared" si="5"/>
        <v>0</v>
      </c>
    </row>
    <row r="87" spans="1:13" s="1" customFormat="1" x14ac:dyDescent="0.2">
      <c r="A87" s="20">
        <v>72</v>
      </c>
      <c r="B87" s="21" t="s">
        <v>131</v>
      </c>
      <c r="C87" s="10" t="s">
        <v>132</v>
      </c>
      <c r="D87" s="29">
        <f>'Свод 2026 БП '!D83</f>
        <v>429126030</v>
      </c>
      <c r="E87" s="29">
        <f>'Свод 2026 БП '!E83</f>
        <v>62621184</v>
      </c>
      <c r="F87" s="29">
        <f>'Свод 2026 БП '!F83</f>
        <v>662401742</v>
      </c>
      <c r="G87" s="29"/>
      <c r="H87" s="29">
        <f>'Свод 2026 БП '!Q83</f>
        <v>0</v>
      </c>
      <c r="I87" s="29">
        <f>'Свод 2026 БП '!R83</f>
        <v>0</v>
      </c>
      <c r="J87" s="29">
        <f>'Свод 2026 БП '!S83</f>
        <v>9463419</v>
      </c>
      <c r="K87" s="29">
        <f t="shared" si="6"/>
        <v>1163612375</v>
      </c>
      <c r="L87" s="128">
        <v>16604585.699999999</v>
      </c>
      <c r="M87" s="128">
        <f t="shared" si="5"/>
        <v>1180216960.7</v>
      </c>
    </row>
    <row r="88" spans="1:13" s="1" customFormat="1" x14ac:dyDescent="0.2">
      <c r="A88" s="20">
        <v>73</v>
      </c>
      <c r="B88" s="12" t="s">
        <v>133</v>
      </c>
      <c r="C88" s="10" t="s">
        <v>247</v>
      </c>
      <c r="D88" s="29">
        <f>'Свод 2026 БП '!D84</f>
        <v>138992939</v>
      </c>
      <c r="E88" s="29">
        <f>'Свод 2026 БП '!E84</f>
        <v>104770089</v>
      </c>
      <c r="F88" s="29">
        <f>'Свод 2026 БП '!F84</f>
        <v>1077960624</v>
      </c>
      <c r="G88" s="29"/>
      <c r="H88" s="29">
        <f>'Свод 2026 БП '!Q84</f>
        <v>0</v>
      </c>
      <c r="I88" s="29">
        <f>'Свод 2026 БП '!R84</f>
        <v>0</v>
      </c>
      <c r="J88" s="29">
        <f>'Свод 2026 БП '!S84</f>
        <v>87506760</v>
      </c>
      <c r="K88" s="29">
        <f t="shared" si="6"/>
        <v>1409230412</v>
      </c>
      <c r="L88" s="128">
        <v>33853699.57</v>
      </c>
      <c r="M88" s="128">
        <f t="shared" si="5"/>
        <v>1443084111.5699999</v>
      </c>
    </row>
    <row r="89" spans="1:13" s="1" customFormat="1" x14ac:dyDescent="0.2">
      <c r="A89" s="20">
        <v>74</v>
      </c>
      <c r="B89" s="21" t="s">
        <v>134</v>
      </c>
      <c r="C89" s="10" t="s">
        <v>35</v>
      </c>
      <c r="D89" s="29">
        <f>'Свод 2026 БП '!D85</f>
        <v>1233875976</v>
      </c>
      <c r="E89" s="29">
        <f>'Свод 2026 БП '!E85</f>
        <v>167932818</v>
      </c>
      <c r="F89" s="29">
        <f>'Свод 2026 БП '!F85</f>
        <v>692910718</v>
      </c>
      <c r="G89" s="29"/>
      <c r="H89" s="29">
        <f>'Свод 2026 БП '!Q85</f>
        <v>0</v>
      </c>
      <c r="I89" s="29">
        <f>'Свод 2026 БП '!R85</f>
        <v>0</v>
      </c>
      <c r="J89" s="29">
        <f>'Свод 2026 БП '!S85</f>
        <v>72212637</v>
      </c>
      <c r="K89" s="29">
        <f t="shared" si="6"/>
        <v>2166932149</v>
      </c>
      <c r="L89" s="128">
        <v>13755903.77</v>
      </c>
      <c r="M89" s="128">
        <f t="shared" si="5"/>
        <v>2180688052.77</v>
      </c>
    </row>
    <row r="90" spans="1:13" s="1" customFormat="1" x14ac:dyDescent="0.2">
      <c r="A90" s="20">
        <v>75</v>
      </c>
      <c r="B90" s="12" t="s">
        <v>135</v>
      </c>
      <c r="C90" s="10" t="s">
        <v>413</v>
      </c>
      <c r="D90" s="29">
        <f>'Свод 2026 БП '!D86</f>
        <v>41398188</v>
      </c>
      <c r="E90" s="29">
        <f>'Свод 2026 БП '!E86</f>
        <v>61057433</v>
      </c>
      <c r="F90" s="29">
        <f>'Свод 2026 БП '!F86</f>
        <v>654362134</v>
      </c>
      <c r="G90" s="29"/>
      <c r="H90" s="29">
        <f>'Свод 2026 БП '!Q86</f>
        <v>0</v>
      </c>
      <c r="I90" s="29">
        <f>'Свод 2026 БП '!R86</f>
        <v>0</v>
      </c>
      <c r="J90" s="29">
        <f>'Свод 2026 БП '!S86</f>
        <v>19161825</v>
      </c>
      <c r="K90" s="29">
        <f t="shared" si="6"/>
        <v>775979580</v>
      </c>
      <c r="L90" s="128">
        <v>10614518.35</v>
      </c>
      <c r="M90" s="128">
        <f t="shared" si="5"/>
        <v>786594098.35000002</v>
      </c>
    </row>
    <row r="91" spans="1:13" s="1" customFormat="1" ht="13.5" customHeight="1" x14ac:dyDescent="0.2">
      <c r="A91" s="20">
        <v>76</v>
      </c>
      <c r="B91" s="12" t="s">
        <v>136</v>
      </c>
      <c r="C91" s="10" t="s">
        <v>36</v>
      </c>
      <c r="D91" s="29">
        <f>'Свод 2026 БП '!D87</f>
        <v>864144518</v>
      </c>
      <c r="E91" s="29">
        <f>'Свод 2026 БП '!E87</f>
        <v>135642368</v>
      </c>
      <c r="F91" s="29">
        <f>'Свод 2026 БП '!F87</f>
        <v>1117387151</v>
      </c>
      <c r="G91" s="29"/>
      <c r="H91" s="29">
        <f>'Свод 2026 БП '!Q87</f>
        <v>0</v>
      </c>
      <c r="I91" s="29">
        <f>'Свод 2026 БП '!R87</f>
        <v>0</v>
      </c>
      <c r="J91" s="29">
        <f>'Свод 2026 БП '!S87</f>
        <v>75729494</v>
      </c>
      <c r="K91" s="29">
        <f t="shared" si="6"/>
        <v>2192903531</v>
      </c>
      <c r="L91" s="128">
        <v>20867311.420000002</v>
      </c>
      <c r="M91" s="128">
        <f t="shared" si="5"/>
        <v>2213770842.4200001</v>
      </c>
    </row>
    <row r="92" spans="1:13" s="1" customFormat="1" ht="14.25" customHeight="1" x14ac:dyDescent="0.2">
      <c r="A92" s="20">
        <v>77</v>
      </c>
      <c r="B92" s="12" t="s">
        <v>137</v>
      </c>
      <c r="C92" s="10" t="s">
        <v>49</v>
      </c>
      <c r="D92" s="29">
        <f>'Свод 2026 БП '!D88</f>
        <v>696425048</v>
      </c>
      <c r="E92" s="29">
        <f>'Свод 2026 БП '!E88</f>
        <v>97148105</v>
      </c>
      <c r="F92" s="29">
        <f>'Свод 2026 БП '!F88</f>
        <v>559268067</v>
      </c>
      <c r="G92" s="29"/>
      <c r="H92" s="29">
        <f>'Свод 2026 БП '!Q88</f>
        <v>0</v>
      </c>
      <c r="I92" s="29">
        <f>'Свод 2026 БП '!R88</f>
        <v>0</v>
      </c>
      <c r="J92" s="29">
        <f>'Свод 2026 БП '!S88</f>
        <v>238948860</v>
      </c>
      <c r="K92" s="29">
        <f t="shared" si="6"/>
        <v>1591790080</v>
      </c>
      <c r="L92" s="128">
        <v>14118822.550000001</v>
      </c>
      <c r="M92" s="128">
        <f t="shared" si="5"/>
        <v>1605908902.55</v>
      </c>
    </row>
    <row r="93" spans="1:13" s="1" customFormat="1" x14ac:dyDescent="0.2">
      <c r="A93" s="20">
        <v>78</v>
      </c>
      <c r="B93" s="12" t="s">
        <v>138</v>
      </c>
      <c r="C93" s="10" t="s">
        <v>228</v>
      </c>
      <c r="D93" s="29">
        <f>'Свод 2026 БП '!D89</f>
        <v>1417622827</v>
      </c>
      <c r="E93" s="29">
        <f>'Свод 2026 БП '!E89</f>
        <v>76511476</v>
      </c>
      <c r="F93" s="29">
        <f>'Свод 2026 БП '!F89</f>
        <v>848465561</v>
      </c>
      <c r="G93" s="29"/>
      <c r="H93" s="29">
        <f>'Свод 2026 БП '!Q89</f>
        <v>0</v>
      </c>
      <c r="I93" s="29">
        <f>'Свод 2026 БП '!R89</f>
        <v>6111790</v>
      </c>
      <c r="J93" s="29">
        <f>'Свод 2026 БП '!S89</f>
        <v>135558110</v>
      </c>
      <c r="K93" s="29">
        <f t="shared" si="6"/>
        <v>2484269764</v>
      </c>
      <c r="L93" s="128">
        <v>15807047.549999999</v>
      </c>
      <c r="M93" s="128">
        <f t="shared" si="5"/>
        <v>2500076811.5500002</v>
      </c>
    </row>
    <row r="94" spans="1:13" s="1" customFormat="1" x14ac:dyDescent="0.2">
      <c r="A94" s="20">
        <v>79</v>
      </c>
      <c r="B94" s="12" t="s">
        <v>139</v>
      </c>
      <c r="C94" s="10" t="s">
        <v>309</v>
      </c>
      <c r="D94" s="29">
        <f>'Свод 2026 БП '!D90</f>
        <v>518082559</v>
      </c>
      <c r="E94" s="29">
        <f>'Свод 2026 БП '!E90</f>
        <v>11223273</v>
      </c>
      <c r="F94" s="29">
        <f>'Свод 2026 БП '!F90</f>
        <v>78201097</v>
      </c>
      <c r="G94" s="29"/>
      <c r="H94" s="29">
        <f>'Свод 2026 БП '!Q90</f>
        <v>0</v>
      </c>
      <c r="I94" s="29">
        <f>'Свод 2026 БП '!R90</f>
        <v>0</v>
      </c>
      <c r="J94" s="29">
        <f>'Свод 2026 БП '!S90</f>
        <v>0</v>
      </c>
      <c r="K94" s="29">
        <f t="shared" si="6"/>
        <v>607506929</v>
      </c>
      <c r="L94" s="128">
        <v>0</v>
      </c>
      <c r="M94" s="128">
        <f t="shared" si="5"/>
        <v>607506929</v>
      </c>
    </row>
    <row r="95" spans="1:13" s="1" customFormat="1" x14ac:dyDescent="0.2">
      <c r="A95" s="20">
        <v>80</v>
      </c>
      <c r="B95" s="13" t="s">
        <v>140</v>
      </c>
      <c r="C95" s="10" t="s">
        <v>258</v>
      </c>
      <c r="D95" s="29">
        <f>'Свод 2026 БП '!D91</f>
        <v>0</v>
      </c>
      <c r="E95" s="29">
        <f>'Свод 2026 БП '!E91</f>
        <v>0</v>
      </c>
      <c r="F95" s="29">
        <f>'Свод 2026 БП '!F91</f>
        <v>0</v>
      </c>
      <c r="G95" s="29"/>
      <c r="H95" s="29">
        <f>'Свод 2026 БП '!Q91</f>
        <v>3433822207</v>
      </c>
      <c r="I95" s="29">
        <f>'Свод 2026 БП '!R91</f>
        <v>0</v>
      </c>
      <c r="J95" s="29">
        <f>'Свод 2026 БП '!S91</f>
        <v>0</v>
      </c>
      <c r="K95" s="29">
        <f t="shared" si="6"/>
        <v>3433822207</v>
      </c>
      <c r="L95" s="128">
        <v>0</v>
      </c>
      <c r="M95" s="128">
        <f t="shared" si="5"/>
        <v>3433822207</v>
      </c>
    </row>
    <row r="96" spans="1:13" s="1" customFormat="1" ht="26.25" customHeight="1" x14ac:dyDescent="0.2">
      <c r="A96" s="284">
        <v>81</v>
      </c>
      <c r="B96" s="287" t="s">
        <v>141</v>
      </c>
      <c r="C96" s="16" t="s">
        <v>248</v>
      </c>
      <c r="D96" s="29">
        <f>'Свод 2026 БП '!D92</f>
        <v>46158367</v>
      </c>
      <c r="E96" s="29">
        <f>'Свод 2026 БП '!E92</f>
        <v>139545010</v>
      </c>
      <c r="F96" s="29">
        <f>'Свод 2026 БП '!F92</f>
        <v>85999910</v>
      </c>
      <c r="G96" s="29"/>
      <c r="H96" s="29">
        <f>'Свод 2026 БП '!Q92</f>
        <v>0</v>
      </c>
      <c r="I96" s="29">
        <f>'Свод 2026 БП '!R92</f>
        <v>0</v>
      </c>
      <c r="J96" s="29">
        <f>'Свод 2026 БП '!S92</f>
        <v>0</v>
      </c>
      <c r="K96" s="29">
        <f t="shared" si="6"/>
        <v>271703287</v>
      </c>
      <c r="L96" s="128">
        <v>0</v>
      </c>
      <c r="M96" s="128">
        <f t="shared" si="5"/>
        <v>271703287</v>
      </c>
    </row>
    <row r="97" spans="1:13" s="1" customFormat="1" ht="33" customHeight="1" x14ac:dyDescent="0.2">
      <c r="A97" s="285"/>
      <c r="B97" s="288"/>
      <c r="C97" s="10" t="s">
        <v>307</v>
      </c>
      <c r="D97" s="29">
        <f>'Свод 2026 БП '!D93</f>
        <v>0</v>
      </c>
      <c r="E97" s="29">
        <f>'Свод 2026 БП '!E93</f>
        <v>0</v>
      </c>
      <c r="F97" s="29">
        <f>'Свод 2026 БП '!F93</f>
        <v>42174472</v>
      </c>
      <c r="G97" s="29"/>
      <c r="H97" s="29">
        <f>'Свод 2026 БП '!Q93</f>
        <v>0</v>
      </c>
      <c r="I97" s="29">
        <f>'Свод 2026 БП '!R93</f>
        <v>0</v>
      </c>
      <c r="J97" s="29">
        <f>'Свод 2026 БП '!S93</f>
        <v>0</v>
      </c>
      <c r="K97" s="29">
        <f t="shared" si="6"/>
        <v>42174472</v>
      </c>
      <c r="L97" s="128">
        <v>0</v>
      </c>
      <c r="M97" s="128">
        <f t="shared" si="5"/>
        <v>42174472</v>
      </c>
    </row>
    <row r="98" spans="1:13" s="1" customFormat="1" ht="24.75" customHeight="1" x14ac:dyDescent="0.2">
      <c r="A98" s="285"/>
      <c r="B98" s="288"/>
      <c r="C98" s="10" t="s">
        <v>249</v>
      </c>
      <c r="D98" s="29">
        <f>'Свод 2026 БП '!D94</f>
        <v>0</v>
      </c>
      <c r="E98" s="29">
        <f>'Свод 2026 БП '!E94</f>
        <v>0</v>
      </c>
      <c r="F98" s="29">
        <f>'Свод 2026 БП '!F94</f>
        <v>13595210</v>
      </c>
      <c r="G98" s="29"/>
      <c r="H98" s="29">
        <f>'Свод 2026 БП '!Q94</f>
        <v>0</v>
      </c>
      <c r="I98" s="29">
        <f>'Свод 2026 БП '!R94</f>
        <v>0</v>
      </c>
      <c r="J98" s="29">
        <f>'Свод 2026 БП '!S94</f>
        <v>0</v>
      </c>
      <c r="K98" s="29">
        <f t="shared" si="6"/>
        <v>13595210</v>
      </c>
      <c r="L98" s="128">
        <v>0</v>
      </c>
      <c r="M98" s="128">
        <f t="shared" si="5"/>
        <v>13595210</v>
      </c>
    </row>
    <row r="99" spans="1:13" s="1" customFormat="1" ht="36" customHeight="1" x14ac:dyDescent="0.2">
      <c r="A99" s="286"/>
      <c r="B99" s="289"/>
      <c r="C99" s="22" t="s">
        <v>308</v>
      </c>
      <c r="D99" s="29">
        <f>'Свод 2026 БП '!D95</f>
        <v>46158367</v>
      </c>
      <c r="E99" s="29">
        <f>'Свод 2026 БП '!E95</f>
        <v>139545010</v>
      </c>
      <c r="F99" s="29">
        <f>'Свод 2026 БП '!F95</f>
        <v>30230228</v>
      </c>
      <c r="G99" s="29"/>
      <c r="H99" s="29">
        <f>'Свод 2026 БП '!Q95</f>
        <v>0</v>
      </c>
      <c r="I99" s="29">
        <f>'Свод 2026 БП '!R95</f>
        <v>0</v>
      </c>
      <c r="J99" s="29">
        <f>'Свод 2026 БП '!S95</f>
        <v>0</v>
      </c>
      <c r="K99" s="29">
        <f t="shared" si="6"/>
        <v>215933605</v>
      </c>
      <c r="L99" s="128">
        <v>0</v>
      </c>
      <c r="M99" s="128">
        <f t="shared" si="5"/>
        <v>215933605</v>
      </c>
    </row>
    <row r="100" spans="1:13" s="1" customFormat="1" ht="24" x14ac:dyDescent="0.2">
      <c r="A100" s="20">
        <v>82</v>
      </c>
      <c r="B100" s="13" t="s">
        <v>142</v>
      </c>
      <c r="C100" s="10" t="s">
        <v>48</v>
      </c>
      <c r="D100" s="29">
        <f>'Свод 2026 БП '!D96</f>
        <v>0</v>
      </c>
      <c r="E100" s="29">
        <f>'Свод 2026 БП '!E96</f>
        <v>0</v>
      </c>
      <c r="F100" s="29">
        <f>'Свод 2026 БП '!F96</f>
        <v>4921326</v>
      </c>
      <c r="G100" s="29"/>
      <c r="H100" s="29">
        <f>'Свод 2026 БП '!Q96</f>
        <v>0</v>
      </c>
      <c r="I100" s="29">
        <f>'Свод 2026 БП '!R96</f>
        <v>0</v>
      </c>
      <c r="J100" s="29">
        <f>'Свод 2026 БП '!S96</f>
        <v>0</v>
      </c>
      <c r="K100" s="29">
        <f t="shared" si="6"/>
        <v>4921326</v>
      </c>
      <c r="L100" s="128">
        <v>0</v>
      </c>
      <c r="M100" s="128">
        <f t="shared" si="5"/>
        <v>4921326</v>
      </c>
    </row>
    <row r="101" spans="1:13" s="1" customFormat="1" x14ac:dyDescent="0.2">
      <c r="A101" s="20">
        <v>83</v>
      </c>
      <c r="B101" s="13" t="s">
        <v>143</v>
      </c>
      <c r="C101" s="10" t="s">
        <v>144</v>
      </c>
      <c r="D101" s="29">
        <f>'Свод 2026 БП '!D97</f>
        <v>0</v>
      </c>
      <c r="E101" s="29">
        <f>'Свод 2026 БП '!E97</f>
        <v>3159360</v>
      </c>
      <c r="F101" s="29">
        <f>'Свод 2026 БП '!F97</f>
        <v>34390851</v>
      </c>
      <c r="G101" s="29"/>
      <c r="H101" s="29">
        <f>'Свод 2026 БП '!Q97</f>
        <v>0</v>
      </c>
      <c r="I101" s="29">
        <f>'Свод 2026 БП '!R97</f>
        <v>0</v>
      </c>
      <c r="J101" s="29">
        <f>'Свод 2026 БП '!S97</f>
        <v>0</v>
      </c>
      <c r="K101" s="29">
        <f t="shared" si="6"/>
        <v>37550211</v>
      </c>
      <c r="L101" s="128">
        <v>0</v>
      </c>
      <c r="M101" s="128">
        <f t="shared" si="5"/>
        <v>37550211</v>
      </c>
    </row>
    <row r="102" spans="1:13" s="1" customFormat="1" x14ac:dyDescent="0.2">
      <c r="A102" s="20">
        <v>84</v>
      </c>
      <c r="B102" s="21" t="s">
        <v>145</v>
      </c>
      <c r="C102" s="10" t="s">
        <v>146</v>
      </c>
      <c r="D102" s="29">
        <f>'Свод 2026 БП '!D98</f>
        <v>300330232</v>
      </c>
      <c r="E102" s="29">
        <f>'Свод 2026 БП '!E98</f>
        <v>20073096</v>
      </c>
      <c r="F102" s="29">
        <f>'Свод 2026 БП '!F98</f>
        <v>225106026</v>
      </c>
      <c r="G102" s="29"/>
      <c r="H102" s="29">
        <f>'Свод 2026 БП '!Q98</f>
        <v>0</v>
      </c>
      <c r="I102" s="29">
        <f>'Свод 2026 БП '!R98</f>
        <v>0</v>
      </c>
      <c r="J102" s="29">
        <f>'Свод 2026 БП '!S98</f>
        <v>68795857</v>
      </c>
      <c r="K102" s="29">
        <f t="shared" si="6"/>
        <v>614305211</v>
      </c>
      <c r="L102" s="128">
        <v>0</v>
      </c>
      <c r="M102" s="128">
        <f t="shared" si="5"/>
        <v>614305211</v>
      </c>
    </row>
    <row r="103" spans="1:13" s="1" customFormat="1" x14ac:dyDescent="0.2">
      <c r="A103" s="20">
        <v>85</v>
      </c>
      <c r="B103" s="13" t="s">
        <v>147</v>
      </c>
      <c r="C103" s="10" t="s">
        <v>27</v>
      </c>
      <c r="D103" s="29">
        <f>'Свод 2026 БП '!D99</f>
        <v>47907382</v>
      </c>
      <c r="E103" s="29">
        <f>'Свод 2026 БП '!E99</f>
        <v>10488962</v>
      </c>
      <c r="F103" s="29">
        <f>'Свод 2026 БП '!F99</f>
        <v>158284283</v>
      </c>
      <c r="G103" s="29"/>
      <c r="H103" s="29">
        <f>'Свод 2026 БП '!Q99</f>
        <v>0</v>
      </c>
      <c r="I103" s="29">
        <f>'Свод 2026 БП '!R99</f>
        <v>0</v>
      </c>
      <c r="J103" s="29">
        <f>'Свод 2026 БП '!S99</f>
        <v>0</v>
      </c>
      <c r="K103" s="29">
        <f t="shared" si="6"/>
        <v>216680627</v>
      </c>
      <c r="L103" s="128">
        <v>28431505.16</v>
      </c>
      <c r="M103" s="128">
        <f t="shared" si="5"/>
        <v>245112132.16</v>
      </c>
    </row>
    <row r="104" spans="1:13" s="1" customFormat="1" x14ac:dyDescent="0.2">
      <c r="A104" s="20">
        <v>86</v>
      </c>
      <c r="B104" s="21" t="s">
        <v>148</v>
      </c>
      <c r="C104" s="10" t="s">
        <v>12</v>
      </c>
      <c r="D104" s="29">
        <f>'Свод 2026 БП '!D100</f>
        <v>52254247</v>
      </c>
      <c r="E104" s="29">
        <f>'Свод 2026 БП '!E100</f>
        <v>10591089</v>
      </c>
      <c r="F104" s="29">
        <f>'Свод 2026 БП '!F100</f>
        <v>146468738</v>
      </c>
      <c r="G104" s="29"/>
      <c r="H104" s="29">
        <f>'Свод 2026 БП '!Q100</f>
        <v>0</v>
      </c>
      <c r="I104" s="29">
        <f>'Свод 2026 БП '!R100</f>
        <v>0</v>
      </c>
      <c r="J104" s="29">
        <f>'Свод 2026 БП '!S100</f>
        <v>1559191</v>
      </c>
      <c r="K104" s="29">
        <f t="shared" si="6"/>
        <v>210873265</v>
      </c>
      <c r="L104" s="128">
        <v>16429949.329999998</v>
      </c>
      <c r="M104" s="128">
        <f t="shared" si="5"/>
        <v>227303214.32999998</v>
      </c>
    </row>
    <row r="105" spans="1:13" s="1" customFormat="1" x14ac:dyDescent="0.2">
      <c r="A105" s="20">
        <v>87</v>
      </c>
      <c r="B105" s="21" t="s">
        <v>149</v>
      </c>
      <c r="C105" s="10" t="s">
        <v>26</v>
      </c>
      <c r="D105" s="29">
        <f>'Свод 2026 БП '!D101</f>
        <v>140482957</v>
      </c>
      <c r="E105" s="29">
        <f>'Свод 2026 БП '!E101</f>
        <v>29898277</v>
      </c>
      <c r="F105" s="29">
        <f>'Свод 2026 БП '!F101</f>
        <v>358979436</v>
      </c>
      <c r="G105" s="29"/>
      <c r="H105" s="29">
        <f>'Свод 2026 БП '!Q101</f>
        <v>0</v>
      </c>
      <c r="I105" s="29">
        <f>'Свод 2026 БП '!R101</f>
        <v>0</v>
      </c>
      <c r="J105" s="29">
        <f>'Свод 2026 БП '!S101</f>
        <v>0</v>
      </c>
      <c r="K105" s="29">
        <f t="shared" si="6"/>
        <v>529360670</v>
      </c>
      <c r="L105" s="128">
        <v>24284419.379999999</v>
      </c>
      <c r="M105" s="128">
        <f t="shared" si="5"/>
        <v>553645089.38</v>
      </c>
    </row>
    <row r="106" spans="1:13" s="1" customFormat="1" x14ac:dyDescent="0.2">
      <c r="A106" s="20">
        <v>88</v>
      </c>
      <c r="B106" s="13" t="s">
        <v>150</v>
      </c>
      <c r="C106" s="10" t="s">
        <v>42</v>
      </c>
      <c r="D106" s="29">
        <f>'Свод 2026 БП '!D102</f>
        <v>65900706</v>
      </c>
      <c r="E106" s="29">
        <f>'Свод 2026 БП '!E102</f>
        <v>12747958</v>
      </c>
      <c r="F106" s="29">
        <f>'Свод 2026 БП '!F102</f>
        <v>179374847</v>
      </c>
      <c r="G106" s="29"/>
      <c r="H106" s="29">
        <f>'Свод 2026 БП '!Q102</f>
        <v>0</v>
      </c>
      <c r="I106" s="29">
        <f>'Свод 2026 БП '!R102</f>
        <v>0</v>
      </c>
      <c r="J106" s="29">
        <f>'Свод 2026 БП '!S102</f>
        <v>0</v>
      </c>
      <c r="K106" s="29">
        <f t="shared" si="6"/>
        <v>258023511</v>
      </c>
      <c r="L106" s="128">
        <v>11736058.219999999</v>
      </c>
      <c r="M106" s="128">
        <f t="shared" si="5"/>
        <v>269759569.22000003</v>
      </c>
    </row>
    <row r="107" spans="1:13" s="1" customFormat="1" x14ac:dyDescent="0.2">
      <c r="A107" s="20">
        <v>89</v>
      </c>
      <c r="B107" s="12" t="s">
        <v>152</v>
      </c>
      <c r="C107" s="10" t="s">
        <v>28</v>
      </c>
      <c r="D107" s="29">
        <f>'Свод 2026 БП '!D103</f>
        <v>92280755</v>
      </c>
      <c r="E107" s="29">
        <f>'Свод 2026 БП '!E103</f>
        <v>37474794</v>
      </c>
      <c r="F107" s="29">
        <f>'Свод 2026 БП '!F103</f>
        <v>471283761</v>
      </c>
      <c r="G107" s="29"/>
      <c r="H107" s="29">
        <f>'Свод 2026 БП '!Q103</f>
        <v>0</v>
      </c>
      <c r="I107" s="29">
        <f>'Свод 2026 БП '!R103</f>
        <v>0</v>
      </c>
      <c r="J107" s="29">
        <f>'Свод 2026 БП '!S103</f>
        <v>0</v>
      </c>
      <c r="K107" s="29">
        <f t="shared" si="6"/>
        <v>601039310</v>
      </c>
      <c r="L107" s="128">
        <v>25117865.77</v>
      </c>
      <c r="M107" s="128">
        <f t="shared" si="5"/>
        <v>626157175.76999998</v>
      </c>
    </row>
    <row r="108" spans="1:13" s="1" customFormat="1" x14ac:dyDescent="0.2">
      <c r="A108" s="20">
        <v>90</v>
      </c>
      <c r="B108" s="12" t="s">
        <v>153</v>
      </c>
      <c r="C108" s="10" t="s">
        <v>29</v>
      </c>
      <c r="D108" s="29">
        <f>'Свод 2026 БП '!D104</f>
        <v>136093510</v>
      </c>
      <c r="E108" s="29">
        <f>'Свод 2026 БП '!E104</f>
        <v>29539204</v>
      </c>
      <c r="F108" s="29">
        <f>'Свод 2026 БП '!F104</f>
        <v>383713405</v>
      </c>
      <c r="G108" s="29"/>
      <c r="H108" s="29">
        <f>'Свод 2026 БП '!Q104</f>
        <v>0</v>
      </c>
      <c r="I108" s="29">
        <f>'Свод 2026 БП '!R104</f>
        <v>0</v>
      </c>
      <c r="J108" s="29">
        <f>'Свод 2026 БП '!S104</f>
        <v>0</v>
      </c>
      <c r="K108" s="29">
        <f t="shared" si="6"/>
        <v>549346119</v>
      </c>
      <c r="L108" s="128">
        <v>23248123.859999999</v>
      </c>
      <c r="M108" s="128">
        <f t="shared" si="5"/>
        <v>572594242.86000001</v>
      </c>
    </row>
    <row r="109" spans="1:13" s="1" customFormat="1" x14ac:dyDescent="0.2">
      <c r="A109" s="20">
        <v>91</v>
      </c>
      <c r="B109" s="21" t="s">
        <v>154</v>
      </c>
      <c r="C109" s="10" t="s">
        <v>14</v>
      </c>
      <c r="D109" s="29">
        <f>'Свод 2026 БП '!D105</f>
        <v>50686287</v>
      </c>
      <c r="E109" s="29">
        <f>'Свод 2026 БП '!E105</f>
        <v>9659741</v>
      </c>
      <c r="F109" s="29">
        <f>'Свод 2026 БП '!F105</f>
        <v>137625286</v>
      </c>
      <c r="G109" s="29"/>
      <c r="H109" s="29">
        <f>'Свод 2026 БП '!Q105</f>
        <v>0</v>
      </c>
      <c r="I109" s="29">
        <f>'Свод 2026 БП '!R105</f>
        <v>0</v>
      </c>
      <c r="J109" s="29">
        <f>'Свод 2026 БП '!S105</f>
        <v>0</v>
      </c>
      <c r="K109" s="29">
        <f t="shared" ref="K109:K135" si="7">D109+E109+F109+H109+I109+J109</f>
        <v>197971314</v>
      </c>
      <c r="L109" s="128">
        <v>31265338.079999998</v>
      </c>
      <c r="M109" s="128">
        <f t="shared" si="5"/>
        <v>229236652.07999998</v>
      </c>
    </row>
    <row r="110" spans="1:13" s="1" customFormat="1" x14ac:dyDescent="0.2">
      <c r="A110" s="20">
        <v>92</v>
      </c>
      <c r="B110" s="12" t="s">
        <v>155</v>
      </c>
      <c r="C110" s="10" t="s">
        <v>30</v>
      </c>
      <c r="D110" s="29">
        <f>'Свод 2026 БП '!D106</f>
        <v>67367691</v>
      </c>
      <c r="E110" s="29">
        <f>'Свод 2026 БП '!E106</f>
        <v>15513025</v>
      </c>
      <c r="F110" s="29">
        <f>'Свод 2026 БП '!F106</f>
        <v>222948641</v>
      </c>
      <c r="G110" s="29"/>
      <c r="H110" s="29">
        <f>'Свод 2026 БП '!Q106</f>
        <v>0</v>
      </c>
      <c r="I110" s="29">
        <f>'Свод 2026 БП '!R106</f>
        <v>0</v>
      </c>
      <c r="J110" s="29">
        <f>'Свод 2026 БП '!S106</f>
        <v>0</v>
      </c>
      <c r="K110" s="29">
        <f t="shared" si="7"/>
        <v>305829357</v>
      </c>
      <c r="L110" s="128">
        <v>16715620.369999997</v>
      </c>
      <c r="M110" s="128">
        <f t="shared" si="5"/>
        <v>322544977.37</v>
      </c>
    </row>
    <row r="111" spans="1:13" s="1" customFormat="1" ht="12" customHeight="1" x14ac:dyDescent="0.2">
      <c r="A111" s="20">
        <v>93</v>
      </c>
      <c r="B111" s="12" t="s">
        <v>156</v>
      </c>
      <c r="C111" s="10" t="s">
        <v>15</v>
      </c>
      <c r="D111" s="29">
        <f>'Свод 2026 БП '!D107</f>
        <v>109422929</v>
      </c>
      <c r="E111" s="29">
        <f>'Свод 2026 БП '!E107</f>
        <v>14421460</v>
      </c>
      <c r="F111" s="29">
        <f>'Свод 2026 БП '!F107</f>
        <v>208371440</v>
      </c>
      <c r="G111" s="29"/>
      <c r="H111" s="29">
        <f>'Свод 2026 БП '!Q107</f>
        <v>0</v>
      </c>
      <c r="I111" s="29">
        <f>'Свод 2026 БП '!R107</f>
        <v>0</v>
      </c>
      <c r="J111" s="29">
        <f>'Свод 2026 БП '!S107</f>
        <v>0</v>
      </c>
      <c r="K111" s="29">
        <f t="shared" si="7"/>
        <v>332215829</v>
      </c>
      <c r="L111" s="128">
        <v>15942736</v>
      </c>
      <c r="M111" s="128">
        <f t="shared" si="5"/>
        <v>348158565</v>
      </c>
    </row>
    <row r="112" spans="1:13" s="1" customFormat="1" x14ac:dyDescent="0.2">
      <c r="A112" s="20">
        <v>94</v>
      </c>
      <c r="B112" s="13" t="s">
        <v>157</v>
      </c>
      <c r="C112" s="10" t="s">
        <v>13</v>
      </c>
      <c r="D112" s="29">
        <f>'Свод 2026 БП '!D108</f>
        <v>308685107</v>
      </c>
      <c r="E112" s="29">
        <f>'Свод 2026 БП '!E108</f>
        <v>32761415</v>
      </c>
      <c r="F112" s="29">
        <f>'Свод 2026 БП '!F108</f>
        <v>236760475</v>
      </c>
      <c r="G112" s="29"/>
      <c r="H112" s="29">
        <f>'Свод 2026 БП '!Q108</f>
        <v>134997644</v>
      </c>
      <c r="I112" s="29">
        <f>'Свод 2026 БП '!R108</f>
        <v>187198</v>
      </c>
      <c r="J112" s="29">
        <f>'Свод 2026 БП '!S108</f>
        <v>37022176</v>
      </c>
      <c r="K112" s="29">
        <f t="shared" si="7"/>
        <v>750414015</v>
      </c>
      <c r="L112" s="128">
        <v>33236584.359999999</v>
      </c>
      <c r="M112" s="128">
        <f t="shared" si="5"/>
        <v>783650599.36000001</v>
      </c>
    </row>
    <row r="113" spans="1:13" s="1" customFormat="1" x14ac:dyDescent="0.2">
      <c r="A113" s="20">
        <v>95</v>
      </c>
      <c r="B113" s="21" t="s">
        <v>158</v>
      </c>
      <c r="C113" s="10" t="s">
        <v>31</v>
      </c>
      <c r="D113" s="29">
        <f>'Свод 2026 БП '!D109</f>
        <v>50451964</v>
      </c>
      <c r="E113" s="29">
        <f>'Свод 2026 БП '!E109</f>
        <v>11732944</v>
      </c>
      <c r="F113" s="29">
        <f>'Свод 2026 БП '!F109</f>
        <v>149042821</v>
      </c>
      <c r="G113" s="29"/>
      <c r="H113" s="29">
        <f>'Свод 2026 БП '!Q109</f>
        <v>0</v>
      </c>
      <c r="I113" s="29">
        <f>'Свод 2026 БП '!R109</f>
        <v>0</v>
      </c>
      <c r="J113" s="29">
        <f>'Свод 2026 БП '!S109</f>
        <v>0</v>
      </c>
      <c r="K113" s="29">
        <f t="shared" si="7"/>
        <v>211227729</v>
      </c>
      <c r="L113" s="128">
        <v>17350967.189999998</v>
      </c>
      <c r="M113" s="128">
        <f t="shared" si="5"/>
        <v>228578696.19</v>
      </c>
    </row>
    <row r="114" spans="1:13" s="1" customFormat="1" x14ac:dyDescent="0.2">
      <c r="A114" s="20">
        <v>96</v>
      </c>
      <c r="B114" s="12" t="s">
        <v>160</v>
      </c>
      <c r="C114" s="10" t="s">
        <v>33</v>
      </c>
      <c r="D114" s="29">
        <f>'Свод 2026 БП '!D110</f>
        <v>120965272</v>
      </c>
      <c r="E114" s="29">
        <f>'Свод 2026 БП '!E110</f>
        <v>30958794</v>
      </c>
      <c r="F114" s="29">
        <f>'Свод 2026 БП '!F110</f>
        <v>376154360</v>
      </c>
      <c r="G114" s="29"/>
      <c r="H114" s="29">
        <f>'Свод 2026 БП '!Q110</f>
        <v>0</v>
      </c>
      <c r="I114" s="29">
        <f>'Свод 2026 БП '!R110</f>
        <v>0</v>
      </c>
      <c r="J114" s="29">
        <f>'Свод 2026 БП '!S110</f>
        <v>0</v>
      </c>
      <c r="K114" s="29">
        <f t="shared" si="7"/>
        <v>528078426</v>
      </c>
      <c r="L114" s="128">
        <v>36159081.629999995</v>
      </c>
      <c r="M114" s="128">
        <f t="shared" si="5"/>
        <v>564237507.63</v>
      </c>
    </row>
    <row r="115" spans="1:13" s="1" customFormat="1" ht="13.5" customHeight="1" x14ac:dyDescent="0.2">
      <c r="A115" s="20">
        <v>97</v>
      </c>
      <c r="B115" s="12" t="s">
        <v>162</v>
      </c>
      <c r="C115" s="10" t="s">
        <v>163</v>
      </c>
      <c r="D115" s="29">
        <f>'Свод 2026 БП '!D111</f>
        <v>0</v>
      </c>
      <c r="E115" s="29">
        <f>'Свод 2026 БП '!E111</f>
        <v>6190832</v>
      </c>
      <c r="F115" s="29">
        <f>'Свод 2026 БП '!F111</f>
        <v>2396172</v>
      </c>
      <c r="G115" s="29"/>
      <c r="H115" s="29">
        <f>'Свод 2026 БП '!Q111</f>
        <v>0</v>
      </c>
      <c r="I115" s="29">
        <f>'Свод 2026 БП '!R111</f>
        <v>279319621</v>
      </c>
      <c r="J115" s="29">
        <f>'Свод 2026 БП '!S111</f>
        <v>0</v>
      </c>
      <c r="K115" s="29">
        <f t="shared" si="7"/>
        <v>287906625</v>
      </c>
      <c r="L115" s="128">
        <v>0</v>
      </c>
      <c r="M115" s="128">
        <f t="shared" si="5"/>
        <v>287906625</v>
      </c>
    </row>
    <row r="116" spans="1:13" s="1" customFormat="1" x14ac:dyDescent="0.2">
      <c r="A116" s="20">
        <v>98</v>
      </c>
      <c r="B116" s="12" t="s">
        <v>164</v>
      </c>
      <c r="C116" s="10" t="s">
        <v>165</v>
      </c>
      <c r="D116" s="29">
        <f>'Свод 2026 БП '!D112</f>
        <v>0</v>
      </c>
      <c r="E116" s="29">
        <f>'Свод 2026 БП '!E112</f>
        <v>134127653</v>
      </c>
      <c r="F116" s="29">
        <f>'Свод 2026 БП '!F112</f>
        <v>0</v>
      </c>
      <c r="G116" s="29"/>
      <c r="H116" s="29">
        <f>'Свод 2026 БП '!Q112</f>
        <v>0</v>
      </c>
      <c r="I116" s="29">
        <f>'Свод 2026 БП '!R112</f>
        <v>0</v>
      </c>
      <c r="J116" s="29">
        <f>'Свод 2026 БП '!S112</f>
        <v>0</v>
      </c>
      <c r="K116" s="29">
        <f t="shared" si="7"/>
        <v>134127653</v>
      </c>
      <c r="L116" s="128">
        <v>0</v>
      </c>
      <c r="M116" s="128">
        <f t="shared" si="5"/>
        <v>134127653</v>
      </c>
    </row>
    <row r="117" spans="1:13" s="1" customFormat="1" x14ac:dyDescent="0.2">
      <c r="A117" s="20">
        <v>99</v>
      </c>
      <c r="B117" s="21" t="s">
        <v>166</v>
      </c>
      <c r="C117" s="10" t="s">
        <v>167</v>
      </c>
      <c r="D117" s="29">
        <f>'Свод 2026 БП '!D113</f>
        <v>0</v>
      </c>
      <c r="E117" s="29">
        <f>'Свод 2026 БП '!E113</f>
        <v>0</v>
      </c>
      <c r="F117" s="29">
        <f>'Свод 2026 БП '!F113</f>
        <v>0</v>
      </c>
      <c r="G117" s="29"/>
      <c r="H117" s="29">
        <f>'Свод 2026 БП '!Q113</f>
        <v>0</v>
      </c>
      <c r="I117" s="29">
        <f>'Свод 2026 БП '!R113</f>
        <v>0</v>
      </c>
      <c r="J117" s="29">
        <f>'Свод 2026 БП '!S113</f>
        <v>0</v>
      </c>
      <c r="K117" s="29">
        <f t="shared" si="7"/>
        <v>0</v>
      </c>
      <c r="L117" s="128">
        <v>0</v>
      </c>
      <c r="M117" s="128">
        <f t="shared" si="5"/>
        <v>0</v>
      </c>
    </row>
    <row r="118" spans="1:13" s="1" customFormat="1" ht="12.75" customHeight="1" x14ac:dyDescent="0.2">
      <c r="A118" s="20">
        <v>100</v>
      </c>
      <c r="B118" s="21" t="s">
        <v>168</v>
      </c>
      <c r="C118" s="10" t="s">
        <v>169</v>
      </c>
      <c r="D118" s="29">
        <f>'Свод 2026 БП '!D114</f>
        <v>0</v>
      </c>
      <c r="E118" s="29">
        <f>'Свод 2026 БП '!E114</f>
        <v>165890</v>
      </c>
      <c r="F118" s="29">
        <f>'Свод 2026 БП '!F114</f>
        <v>0</v>
      </c>
      <c r="G118" s="29"/>
      <c r="H118" s="29">
        <f>'Свод 2026 БП '!Q114</f>
        <v>0</v>
      </c>
      <c r="I118" s="29">
        <f>'Свод 2026 БП '!R114</f>
        <v>0</v>
      </c>
      <c r="J118" s="29">
        <f>'Свод 2026 БП '!S114</f>
        <v>0</v>
      </c>
      <c r="K118" s="29">
        <f t="shared" si="7"/>
        <v>165890</v>
      </c>
      <c r="L118" s="128">
        <v>0</v>
      </c>
      <c r="M118" s="128">
        <f t="shared" si="5"/>
        <v>165890</v>
      </c>
    </row>
    <row r="119" spans="1:13" s="1" customFormat="1" x14ac:dyDescent="0.2">
      <c r="A119" s="20">
        <v>101</v>
      </c>
      <c r="B119" s="21" t="s">
        <v>170</v>
      </c>
      <c r="C119" s="10" t="s">
        <v>171</v>
      </c>
      <c r="D119" s="29">
        <f>'Свод 2026 БП '!D115</f>
        <v>0</v>
      </c>
      <c r="E119" s="29">
        <f>'Свод 2026 БП '!E115</f>
        <v>360653</v>
      </c>
      <c r="F119" s="29">
        <f>'Свод 2026 БП '!F115</f>
        <v>0</v>
      </c>
      <c r="G119" s="29"/>
      <c r="H119" s="29">
        <f>'Свод 2026 БП '!Q115</f>
        <v>0</v>
      </c>
      <c r="I119" s="29">
        <f>'Свод 2026 БП '!R115</f>
        <v>0</v>
      </c>
      <c r="J119" s="29">
        <f>'Свод 2026 БП '!S115</f>
        <v>0</v>
      </c>
      <c r="K119" s="29">
        <f t="shared" si="7"/>
        <v>360653</v>
      </c>
      <c r="L119" s="128">
        <v>0</v>
      </c>
      <c r="M119" s="128">
        <f t="shared" si="5"/>
        <v>360653</v>
      </c>
    </row>
    <row r="120" spans="1:13" s="1" customFormat="1" x14ac:dyDescent="0.2">
      <c r="A120" s="20">
        <v>102</v>
      </c>
      <c r="B120" s="21" t="s">
        <v>172</v>
      </c>
      <c r="C120" s="10" t="s">
        <v>173</v>
      </c>
      <c r="D120" s="29">
        <f>'Свод 2026 БП '!D116</f>
        <v>0</v>
      </c>
      <c r="E120" s="29">
        <f>'Свод 2026 БП '!E116</f>
        <v>0</v>
      </c>
      <c r="F120" s="29">
        <f>'Свод 2026 БП '!F116</f>
        <v>5426068</v>
      </c>
      <c r="G120" s="29"/>
      <c r="H120" s="29">
        <f>'Свод 2026 БП '!Q116</f>
        <v>0</v>
      </c>
      <c r="I120" s="29">
        <f>'Свод 2026 БП '!R116</f>
        <v>0</v>
      </c>
      <c r="J120" s="29">
        <f>'Свод 2026 БП '!S116</f>
        <v>0</v>
      </c>
      <c r="K120" s="29">
        <f t="shared" si="7"/>
        <v>5426068</v>
      </c>
      <c r="L120" s="128">
        <v>0</v>
      </c>
      <c r="M120" s="128">
        <f t="shared" si="5"/>
        <v>5426068</v>
      </c>
    </row>
    <row r="121" spans="1:13" s="1" customFormat="1" x14ac:dyDescent="0.2">
      <c r="A121" s="20">
        <v>103</v>
      </c>
      <c r="B121" s="21" t="s">
        <v>174</v>
      </c>
      <c r="C121" s="10" t="s">
        <v>175</v>
      </c>
      <c r="D121" s="29">
        <f>'Свод 2026 БП '!D117</f>
        <v>0</v>
      </c>
      <c r="E121" s="29">
        <f>'Свод 2026 БП '!E117</f>
        <v>43857156</v>
      </c>
      <c r="F121" s="29">
        <f>'Свод 2026 БП '!F117</f>
        <v>10129740</v>
      </c>
      <c r="G121" s="29"/>
      <c r="H121" s="29">
        <f>'Свод 2026 БП '!Q117</f>
        <v>0</v>
      </c>
      <c r="I121" s="29">
        <f>'Свод 2026 БП '!R117</f>
        <v>1211059068</v>
      </c>
      <c r="J121" s="29">
        <f>'Свод 2026 БП '!S117</f>
        <v>0</v>
      </c>
      <c r="K121" s="29">
        <f t="shared" si="7"/>
        <v>1265045964</v>
      </c>
      <c r="L121" s="128">
        <v>0</v>
      </c>
      <c r="M121" s="128">
        <f t="shared" si="5"/>
        <v>1265045964</v>
      </c>
    </row>
    <row r="122" spans="1:13" s="1" customFormat="1" x14ac:dyDescent="0.2">
      <c r="A122" s="20">
        <v>104</v>
      </c>
      <c r="B122" s="17" t="s">
        <v>176</v>
      </c>
      <c r="C122" s="15" t="s">
        <v>177</v>
      </c>
      <c r="D122" s="29">
        <f>'Свод 2026 БП '!D118</f>
        <v>0</v>
      </c>
      <c r="E122" s="29">
        <f>'Свод 2026 БП '!E118</f>
        <v>0</v>
      </c>
      <c r="F122" s="29">
        <f>'Свод 2026 БП '!F118</f>
        <v>92583252</v>
      </c>
      <c r="G122" s="29"/>
      <c r="H122" s="29">
        <f>'Свод 2026 БП '!Q118</f>
        <v>0</v>
      </c>
      <c r="I122" s="29">
        <f>'Свод 2026 БП '!R118</f>
        <v>0</v>
      </c>
      <c r="J122" s="29">
        <f>'Свод 2026 БП '!S118</f>
        <v>0</v>
      </c>
      <c r="K122" s="29">
        <f t="shared" si="7"/>
        <v>92583252</v>
      </c>
      <c r="L122" s="128">
        <v>0</v>
      </c>
      <c r="M122" s="128">
        <f t="shared" si="5"/>
        <v>92583252</v>
      </c>
    </row>
    <row r="123" spans="1:13" s="1" customFormat="1" x14ac:dyDescent="0.2">
      <c r="A123" s="20">
        <v>105</v>
      </c>
      <c r="B123" s="13" t="s">
        <v>178</v>
      </c>
      <c r="C123" s="10" t="s">
        <v>179</v>
      </c>
      <c r="D123" s="29">
        <f>'Свод 2026 БП '!D119</f>
        <v>215903490</v>
      </c>
      <c r="E123" s="29">
        <f>'Свод 2026 БП '!E119</f>
        <v>48309924</v>
      </c>
      <c r="F123" s="29">
        <f>'Свод 2026 БП '!F119</f>
        <v>11688158</v>
      </c>
      <c r="G123" s="29"/>
      <c r="H123" s="29">
        <f>'Свод 2026 БП '!Q119</f>
        <v>0</v>
      </c>
      <c r="I123" s="29">
        <f>'Свод 2026 БП '!R119</f>
        <v>0</v>
      </c>
      <c r="J123" s="29">
        <f>'Свод 2026 БП '!S119</f>
        <v>0</v>
      </c>
      <c r="K123" s="29">
        <f t="shared" si="7"/>
        <v>275901572</v>
      </c>
      <c r="L123" s="128">
        <v>0</v>
      </c>
      <c r="M123" s="128">
        <f t="shared" si="5"/>
        <v>275901572</v>
      </c>
    </row>
    <row r="124" spans="1:13" s="1" customFormat="1" ht="11.25" customHeight="1" x14ac:dyDescent="0.2">
      <c r="A124" s="20">
        <v>106</v>
      </c>
      <c r="B124" s="21" t="s">
        <v>180</v>
      </c>
      <c r="C124" s="10" t="s">
        <v>181</v>
      </c>
      <c r="D124" s="29">
        <f>'Свод 2026 БП '!D120</f>
        <v>0</v>
      </c>
      <c r="E124" s="29">
        <f>'Свод 2026 БП '!E120</f>
        <v>0</v>
      </c>
      <c r="F124" s="29">
        <f>'Свод 2026 БП '!F120</f>
        <v>35309</v>
      </c>
      <c r="G124" s="29"/>
      <c r="H124" s="29">
        <f>'Свод 2026 БП '!Q120</f>
        <v>0</v>
      </c>
      <c r="I124" s="29">
        <f>'Свод 2026 БП '!R120</f>
        <v>0</v>
      </c>
      <c r="J124" s="29">
        <f>'Свод 2026 БП '!S120</f>
        <v>0</v>
      </c>
      <c r="K124" s="29">
        <f t="shared" si="7"/>
        <v>35309</v>
      </c>
      <c r="L124" s="128">
        <v>0</v>
      </c>
      <c r="M124" s="128">
        <f t="shared" si="5"/>
        <v>35309</v>
      </c>
    </row>
    <row r="125" spans="1:13" s="1" customFormat="1" x14ac:dyDescent="0.2">
      <c r="A125" s="20">
        <v>107</v>
      </c>
      <c r="B125" s="12" t="s">
        <v>182</v>
      </c>
      <c r="C125" s="18" t="s">
        <v>183</v>
      </c>
      <c r="D125" s="29">
        <f>'Свод 2026 БП '!D121</f>
        <v>0</v>
      </c>
      <c r="E125" s="29">
        <f>'Свод 2026 БП '!E121</f>
        <v>16252375</v>
      </c>
      <c r="F125" s="29">
        <f>'Свод 2026 БП '!F121</f>
        <v>0</v>
      </c>
      <c r="G125" s="29"/>
      <c r="H125" s="29">
        <f>'Свод 2026 БП '!Q121</f>
        <v>0</v>
      </c>
      <c r="I125" s="29">
        <f>'Свод 2026 БП '!R121</f>
        <v>0</v>
      </c>
      <c r="J125" s="29">
        <f>'Свод 2026 БП '!S121</f>
        <v>0</v>
      </c>
      <c r="K125" s="29">
        <f t="shared" si="7"/>
        <v>16252375</v>
      </c>
      <c r="L125" s="128">
        <v>0</v>
      </c>
      <c r="M125" s="128">
        <f t="shared" si="5"/>
        <v>16252375</v>
      </c>
    </row>
    <row r="126" spans="1:13" s="1" customFormat="1" x14ac:dyDescent="0.2">
      <c r="A126" s="20">
        <v>108</v>
      </c>
      <c r="B126" s="21" t="s">
        <v>184</v>
      </c>
      <c r="C126" s="10" t="s">
        <v>261</v>
      </c>
      <c r="D126" s="29">
        <f>'Свод 2026 БП '!D122</f>
        <v>20463564</v>
      </c>
      <c r="E126" s="29">
        <f>'Свод 2026 БП '!E122</f>
        <v>215890</v>
      </c>
      <c r="F126" s="29">
        <f>'Свод 2026 БП '!F122</f>
        <v>6512098</v>
      </c>
      <c r="G126" s="29"/>
      <c r="H126" s="29">
        <f>'Свод 2026 БП '!Q122</f>
        <v>0</v>
      </c>
      <c r="I126" s="29">
        <f>'Свод 2026 БП '!R122</f>
        <v>0</v>
      </c>
      <c r="J126" s="29">
        <f>'Свод 2026 БП '!S122</f>
        <v>0</v>
      </c>
      <c r="K126" s="29">
        <f t="shared" si="7"/>
        <v>27191552</v>
      </c>
      <c r="L126" s="128">
        <v>0</v>
      </c>
      <c r="M126" s="128">
        <f t="shared" si="5"/>
        <v>27191552</v>
      </c>
    </row>
    <row r="127" spans="1:13" s="1" customFormat="1" ht="14.25" customHeight="1" x14ac:dyDescent="0.2">
      <c r="A127" s="20">
        <v>109</v>
      </c>
      <c r="B127" s="13" t="s">
        <v>185</v>
      </c>
      <c r="C127" s="10" t="s">
        <v>250</v>
      </c>
      <c r="D127" s="29">
        <f>'Свод 2026 БП '!D123</f>
        <v>0</v>
      </c>
      <c r="E127" s="29">
        <f>'Свод 2026 БП '!E123</f>
        <v>121835</v>
      </c>
      <c r="F127" s="29">
        <f>'Свод 2026 БП '!F123</f>
        <v>7613455</v>
      </c>
      <c r="G127" s="29"/>
      <c r="H127" s="29">
        <f>'Свод 2026 БП '!Q123</f>
        <v>0</v>
      </c>
      <c r="I127" s="29">
        <f>'Свод 2026 БП '!R123</f>
        <v>0</v>
      </c>
      <c r="J127" s="29">
        <f>'Свод 2026 БП '!S123</f>
        <v>0</v>
      </c>
      <c r="K127" s="29">
        <f t="shared" si="7"/>
        <v>7735290</v>
      </c>
      <c r="L127" s="128">
        <v>0</v>
      </c>
      <c r="M127" s="128">
        <f t="shared" si="5"/>
        <v>7735290</v>
      </c>
    </row>
    <row r="128" spans="1:13" s="1" customFormat="1" x14ac:dyDescent="0.2">
      <c r="A128" s="20">
        <v>110</v>
      </c>
      <c r="B128" s="12" t="s">
        <v>329</v>
      </c>
      <c r="C128" s="10" t="s">
        <v>317</v>
      </c>
      <c r="D128" s="29">
        <f>'Свод 2026 БП '!D124</f>
        <v>0</v>
      </c>
      <c r="E128" s="29">
        <f>'Свод 2026 БП '!E124</f>
        <v>0</v>
      </c>
      <c r="F128" s="29">
        <f>'Свод 2026 БП '!F124</f>
        <v>0</v>
      </c>
      <c r="G128" s="29"/>
      <c r="H128" s="29">
        <f>'Свод 2026 БП '!Q124</f>
        <v>0</v>
      </c>
      <c r="I128" s="29">
        <f>'Свод 2026 БП '!R124</f>
        <v>0</v>
      </c>
      <c r="J128" s="29">
        <f>'Свод 2026 БП '!S124</f>
        <v>0</v>
      </c>
      <c r="K128" s="29">
        <f t="shared" si="7"/>
        <v>0</v>
      </c>
      <c r="L128" s="128">
        <v>53797900.799999997</v>
      </c>
      <c r="M128" s="128">
        <f t="shared" si="5"/>
        <v>53797900.799999997</v>
      </c>
    </row>
    <row r="129" spans="1:13" s="1" customFormat="1" x14ac:dyDescent="0.2">
      <c r="A129" s="20">
        <v>111</v>
      </c>
      <c r="B129" s="53" t="s">
        <v>418</v>
      </c>
      <c r="C129" s="15" t="s">
        <v>419</v>
      </c>
      <c r="D129" s="29">
        <f>'Свод 2026 БП '!D125</f>
        <v>0</v>
      </c>
      <c r="E129" s="29">
        <f>'Свод 2026 БП '!E125</f>
        <v>0</v>
      </c>
      <c r="F129" s="29">
        <f>'Свод 2026 БП '!F125</f>
        <v>0</v>
      </c>
      <c r="G129" s="29"/>
      <c r="H129" s="29">
        <f>'Свод 2026 БП '!Q125</f>
        <v>0</v>
      </c>
      <c r="I129" s="29">
        <f>'Свод 2026 БП '!R125</f>
        <v>0</v>
      </c>
      <c r="J129" s="29">
        <f>'Свод 2026 БП '!S125</f>
        <v>0</v>
      </c>
      <c r="K129" s="29">
        <f t="shared" si="7"/>
        <v>0</v>
      </c>
      <c r="L129" s="128">
        <v>31781078.399999999</v>
      </c>
      <c r="M129" s="128">
        <f t="shared" si="5"/>
        <v>31781078.399999999</v>
      </c>
    </row>
    <row r="130" spans="1:13" s="1" customFormat="1" ht="13.5" customHeight="1" x14ac:dyDescent="0.2">
      <c r="A130" s="20">
        <v>112</v>
      </c>
      <c r="B130" s="13" t="s">
        <v>186</v>
      </c>
      <c r="C130" s="10" t="s">
        <v>320</v>
      </c>
      <c r="D130" s="29">
        <f>'Свод 2026 БП '!D126</f>
        <v>0</v>
      </c>
      <c r="E130" s="29">
        <f>'Свод 2026 БП '!E126</f>
        <v>47680137</v>
      </c>
      <c r="F130" s="29">
        <f>'Свод 2026 БП '!F126</f>
        <v>0</v>
      </c>
      <c r="G130" s="29"/>
      <c r="H130" s="29">
        <f>'Свод 2026 БП '!Q126</f>
        <v>0</v>
      </c>
      <c r="I130" s="29">
        <f>'Свод 2026 БП '!R126</f>
        <v>0</v>
      </c>
      <c r="J130" s="29">
        <f>'Свод 2026 БП '!S126</f>
        <v>0</v>
      </c>
      <c r="K130" s="29">
        <f t="shared" si="7"/>
        <v>47680137</v>
      </c>
      <c r="L130" s="128">
        <v>0</v>
      </c>
      <c r="M130" s="128">
        <f t="shared" si="5"/>
        <v>47680137</v>
      </c>
    </row>
    <row r="131" spans="1:13" s="1" customFormat="1" x14ac:dyDescent="0.2">
      <c r="A131" s="20">
        <v>113</v>
      </c>
      <c r="B131" s="21" t="s">
        <v>187</v>
      </c>
      <c r="C131" s="10" t="s">
        <v>188</v>
      </c>
      <c r="D131" s="29">
        <f>'Свод 2026 БП '!D127</f>
        <v>0</v>
      </c>
      <c r="E131" s="29">
        <f>'Свод 2026 БП '!E127</f>
        <v>0</v>
      </c>
      <c r="F131" s="29">
        <f>'Свод 2026 БП '!F127</f>
        <v>2776680</v>
      </c>
      <c r="G131" s="29"/>
      <c r="H131" s="29">
        <f>'Свод 2026 БП '!Q127</f>
        <v>0</v>
      </c>
      <c r="I131" s="29">
        <f>'Свод 2026 БП '!R127</f>
        <v>317835012</v>
      </c>
      <c r="J131" s="29">
        <f>'Свод 2026 БП '!S127</f>
        <v>0</v>
      </c>
      <c r="K131" s="29">
        <f t="shared" si="7"/>
        <v>320611692</v>
      </c>
      <c r="L131" s="128">
        <v>0</v>
      </c>
      <c r="M131" s="128">
        <f t="shared" si="5"/>
        <v>320611692</v>
      </c>
    </row>
    <row r="132" spans="1:13" s="1" customFormat="1" ht="13.5" customHeight="1" x14ac:dyDescent="0.2">
      <c r="A132" s="20">
        <v>114</v>
      </c>
      <c r="B132" s="21" t="s">
        <v>189</v>
      </c>
      <c r="C132" s="35" t="s">
        <v>306</v>
      </c>
      <c r="D132" s="29">
        <f>'Свод 2026 БП '!D128</f>
        <v>0</v>
      </c>
      <c r="E132" s="29">
        <f>'Свод 2026 БП '!E128</f>
        <v>216894</v>
      </c>
      <c r="F132" s="29">
        <f>'Свод 2026 БП '!F128</f>
        <v>0</v>
      </c>
      <c r="G132" s="29"/>
      <c r="H132" s="29">
        <f>'Свод 2026 БП '!Q128</f>
        <v>0</v>
      </c>
      <c r="I132" s="29">
        <f>'Свод 2026 БП '!R128</f>
        <v>0</v>
      </c>
      <c r="J132" s="29">
        <f>'Свод 2026 БП '!S128</f>
        <v>0</v>
      </c>
      <c r="K132" s="29">
        <f t="shared" si="7"/>
        <v>216894</v>
      </c>
      <c r="L132" s="128">
        <v>0</v>
      </c>
      <c r="M132" s="128">
        <f t="shared" si="5"/>
        <v>216894</v>
      </c>
    </row>
    <row r="133" spans="1:13" s="1" customFormat="1" x14ac:dyDescent="0.2">
      <c r="A133" s="20">
        <v>115</v>
      </c>
      <c r="B133" s="21" t="s">
        <v>190</v>
      </c>
      <c r="C133" s="10" t="s">
        <v>225</v>
      </c>
      <c r="D133" s="29">
        <f>'Свод 2026 БП '!D129</f>
        <v>3294761561</v>
      </c>
      <c r="E133" s="29">
        <f>'Свод 2026 БП '!E129</f>
        <v>138471393</v>
      </c>
      <c r="F133" s="29">
        <f>'Свод 2026 БП '!F129</f>
        <v>368624805</v>
      </c>
      <c r="G133" s="29"/>
      <c r="H133" s="29">
        <f>'Свод 2026 БП '!Q129</f>
        <v>0</v>
      </c>
      <c r="I133" s="29">
        <f>'Свод 2026 БП '!R129</f>
        <v>31289996</v>
      </c>
      <c r="J133" s="29">
        <f>'Свод 2026 БП '!S129</f>
        <v>108148046</v>
      </c>
      <c r="K133" s="29">
        <f t="shared" si="7"/>
        <v>3941295801</v>
      </c>
      <c r="L133" s="128">
        <v>0</v>
      </c>
      <c r="M133" s="128">
        <f t="shared" si="5"/>
        <v>3941295801</v>
      </c>
    </row>
    <row r="134" spans="1:13" s="1" customFormat="1" ht="10.5" customHeight="1" x14ac:dyDescent="0.2">
      <c r="A134" s="20">
        <v>116</v>
      </c>
      <c r="B134" s="21" t="s">
        <v>191</v>
      </c>
      <c r="C134" s="10" t="s">
        <v>192</v>
      </c>
      <c r="D134" s="29">
        <f>'Свод 2026 БП '!D130</f>
        <v>3718245862</v>
      </c>
      <c r="E134" s="29">
        <f>'Свод 2026 БП '!E130</f>
        <v>4546122818</v>
      </c>
      <c r="F134" s="29">
        <f>'Свод 2026 БП '!F130</f>
        <v>896948937</v>
      </c>
      <c r="G134" s="29"/>
      <c r="H134" s="29">
        <f>'Свод 2026 БП '!Q130</f>
        <v>0</v>
      </c>
      <c r="I134" s="29">
        <f>'Свод 2026 БП '!R130</f>
        <v>267456</v>
      </c>
      <c r="J134" s="29">
        <f>'Свод 2026 БП '!S130</f>
        <v>21306325</v>
      </c>
      <c r="K134" s="29">
        <f t="shared" si="7"/>
        <v>9182891398</v>
      </c>
      <c r="L134" s="128">
        <v>44399681.219999999</v>
      </c>
      <c r="M134" s="128">
        <f t="shared" ref="M134:M151" si="8">K134+L134</f>
        <v>9227291079.2199993</v>
      </c>
    </row>
    <row r="135" spans="1:13" s="1" customFormat="1" x14ac:dyDescent="0.2">
      <c r="A135" s="20">
        <v>117</v>
      </c>
      <c r="B135" s="21" t="s">
        <v>193</v>
      </c>
      <c r="C135" s="10" t="s">
        <v>40</v>
      </c>
      <c r="D135" s="29">
        <f>'Свод 2026 БП '!D131</f>
        <v>2566958287</v>
      </c>
      <c r="E135" s="29">
        <f>'Свод 2026 БП '!E131</f>
        <v>13505685</v>
      </c>
      <c r="F135" s="29">
        <f>'Свод 2026 БП '!F131</f>
        <v>118288723</v>
      </c>
      <c r="G135" s="29"/>
      <c r="H135" s="29">
        <f>'Свод 2026 БП '!Q131</f>
        <v>0</v>
      </c>
      <c r="I135" s="29">
        <f>'Свод 2026 БП '!R131</f>
        <v>4011840</v>
      </c>
      <c r="J135" s="29">
        <f>'Свод 2026 БП '!S131</f>
        <v>50340983</v>
      </c>
      <c r="K135" s="29">
        <f t="shared" si="7"/>
        <v>2753105518</v>
      </c>
      <c r="L135" s="128">
        <v>0</v>
      </c>
      <c r="M135" s="128">
        <f t="shared" si="8"/>
        <v>2753105518</v>
      </c>
    </row>
    <row r="136" spans="1:13" s="1" customFormat="1" x14ac:dyDescent="0.2">
      <c r="A136" s="20">
        <v>118</v>
      </c>
      <c r="B136" s="12" t="s">
        <v>194</v>
      </c>
      <c r="C136" s="10" t="s">
        <v>45</v>
      </c>
      <c r="D136" s="29">
        <f>'Свод 2026 БП '!D132</f>
        <v>1920515828</v>
      </c>
      <c r="E136" s="29">
        <f>'Свод 2026 БП '!E132</f>
        <v>124648884</v>
      </c>
      <c r="F136" s="29">
        <f>'Свод 2026 БП '!F132</f>
        <v>147187868</v>
      </c>
      <c r="G136" s="29"/>
      <c r="H136" s="29">
        <f>'Свод 2026 БП '!Q132</f>
        <v>0</v>
      </c>
      <c r="I136" s="29">
        <f>'Свод 2026 БП '!R132</f>
        <v>19266772</v>
      </c>
      <c r="J136" s="29">
        <f>'Свод 2026 БП '!S132</f>
        <v>145181940</v>
      </c>
      <c r="K136" s="29">
        <f t="shared" ref="K136:K150" si="9">D136+E136+F136+H136+I136+J136</f>
        <v>2356801292</v>
      </c>
      <c r="L136" s="128">
        <v>0</v>
      </c>
      <c r="M136" s="128">
        <f t="shared" si="8"/>
        <v>2356801292</v>
      </c>
    </row>
    <row r="137" spans="1:13" s="1" customFormat="1" x14ac:dyDescent="0.2">
      <c r="A137" s="20">
        <v>119</v>
      </c>
      <c r="B137" s="12" t="s">
        <v>195</v>
      </c>
      <c r="C137" s="10" t="s">
        <v>227</v>
      </c>
      <c r="D137" s="29">
        <f>'Свод 2026 БП '!D133</f>
        <v>408080532</v>
      </c>
      <c r="E137" s="29">
        <f>'Свод 2026 БП '!E133</f>
        <v>53718572</v>
      </c>
      <c r="F137" s="29">
        <f>'Свод 2026 БП '!F133</f>
        <v>94089740</v>
      </c>
      <c r="G137" s="29"/>
      <c r="H137" s="29">
        <f>'Свод 2026 БП '!Q133</f>
        <v>0</v>
      </c>
      <c r="I137" s="29">
        <f>'Свод 2026 БП '!R133</f>
        <v>0</v>
      </c>
      <c r="J137" s="29">
        <f>'Свод 2026 БП '!S133</f>
        <v>0</v>
      </c>
      <c r="K137" s="29">
        <f t="shared" si="9"/>
        <v>555888844</v>
      </c>
      <c r="L137" s="128">
        <v>97894682.980000004</v>
      </c>
      <c r="M137" s="128">
        <f t="shared" si="8"/>
        <v>653783526.98000002</v>
      </c>
    </row>
    <row r="138" spans="1:13" s="1" customFormat="1" x14ac:dyDescent="0.2">
      <c r="A138" s="20">
        <v>120</v>
      </c>
      <c r="B138" s="12" t="s">
        <v>196</v>
      </c>
      <c r="C138" s="10" t="s">
        <v>47</v>
      </c>
      <c r="D138" s="29">
        <f>'Свод 2026 БП '!D134</f>
        <v>1605393939</v>
      </c>
      <c r="E138" s="29">
        <f>'Свод 2026 БП '!E134</f>
        <v>72457678</v>
      </c>
      <c r="F138" s="29">
        <f>'Свод 2026 БП '!F134</f>
        <v>100083379</v>
      </c>
      <c r="G138" s="29"/>
      <c r="H138" s="29">
        <f>'Свод 2026 БП '!Q134</f>
        <v>0</v>
      </c>
      <c r="I138" s="29">
        <f>'Свод 2026 БП '!R134</f>
        <v>0</v>
      </c>
      <c r="J138" s="29">
        <f>'Свод 2026 БП '!S134</f>
        <v>0</v>
      </c>
      <c r="K138" s="29">
        <f t="shared" si="9"/>
        <v>1777934996</v>
      </c>
      <c r="L138" s="128">
        <v>0</v>
      </c>
      <c r="M138" s="128">
        <f t="shared" si="8"/>
        <v>1777934996</v>
      </c>
    </row>
    <row r="139" spans="1:13" s="1" customFormat="1" x14ac:dyDescent="0.2">
      <c r="A139" s="20">
        <v>121</v>
      </c>
      <c r="B139" s="21" t="s">
        <v>197</v>
      </c>
      <c r="C139" s="10" t="s">
        <v>46</v>
      </c>
      <c r="D139" s="29">
        <f>'Свод 2026 БП '!D135</f>
        <v>0</v>
      </c>
      <c r="E139" s="29">
        <f>'Свод 2026 БП '!E135</f>
        <v>168137866</v>
      </c>
      <c r="F139" s="29">
        <f>'Свод 2026 БП '!F135</f>
        <v>163536997</v>
      </c>
      <c r="G139" s="29"/>
      <c r="H139" s="29">
        <f>'Свод 2026 БП '!Q135</f>
        <v>0</v>
      </c>
      <c r="I139" s="29">
        <f>'Свод 2026 БП '!R135</f>
        <v>0</v>
      </c>
      <c r="J139" s="29">
        <f>'Свод 2026 БП '!S135</f>
        <v>0</v>
      </c>
      <c r="K139" s="29">
        <f t="shared" si="9"/>
        <v>331674863</v>
      </c>
      <c r="L139" s="128">
        <v>0</v>
      </c>
      <c r="M139" s="128">
        <f t="shared" si="8"/>
        <v>331674863</v>
      </c>
    </row>
    <row r="140" spans="1:13" s="1" customFormat="1" x14ac:dyDescent="0.2">
      <c r="A140" s="20">
        <v>122</v>
      </c>
      <c r="B140" s="21" t="s">
        <v>198</v>
      </c>
      <c r="C140" s="10" t="s">
        <v>199</v>
      </c>
      <c r="D140" s="29">
        <f>'Свод 2026 БП '!D136</f>
        <v>0</v>
      </c>
      <c r="E140" s="29">
        <f>'Свод 2026 БП '!E136</f>
        <v>0</v>
      </c>
      <c r="F140" s="29">
        <f>'Свод 2026 БП '!F136</f>
        <v>0</v>
      </c>
      <c r="G140" s="29"/>
      <c r="H140" s="29">
        <f>'Свод 2026 БП '!Q136</f>
        <v>0</v>
      </c>
      <c r="I140" s="29">
        <f>'Свод 2026 БП '!R136</f>
        <v>0</v>
      </c>
      <c r="J140" s="29">
        <f>'Свод 2026 БП '!S136</f>
        <v>190878781</v>
      </c>
      <c r="K140" s="29">
        <f t="shared" si="9"/>
        <v>190878781</v>
      </c>
      <c r="L140" s="128">
        <v>0</v>
      </c>
      <c r="M140" s="128">
        <f t="shared" si="8"/>
        <v>190878781</v>
      </c>
    </row>
    <row r="141" spans="1:13" s="1" customFormat="1" x14ac:dyDescent="0.2">
      <c r="A141" s="20">
        <v>123</v>
      </c>
      <c r="B141" s="21" t="s">
        <v>200</v>
      </c>
      <c r="C141" s="10" t="s">
        <v>468</v>
      </c>
      <c r="D141" s="29">
        <f>'Свод 2026 БП '!D137</f>
        <v>430508755</v>
      </c>
      <c r="E141" s="29">
        <f>'Свод 2026 БП '!E137</f>
        <v>11494392</v>
      </c>
      <c r="F141" s="29">
        <f>'Свод 2026 БП '!F137</f>
        <v>49945923</v>
      </c>
      <c r="G141" s="29"/>
      <c r="H141" s="29">
        <f>'Свод 2026 БП '!Q137</f>
        <v>0</v>
      </c>
      <c r="I141" s="29">
        <f>'Свод 2026 БП '!R137</f>
        <v>0</v>
      </c>
      <c r="J141" s="29">
        <f>'Свод 2026 БП '!S137</f>
        <v>334946084</v>
      </c>
      <c r="K141" s="29">
        <f t="shared" si="9"/>
        <v>826895154</v>
      </c>
      <c r="L141" s="128">
        <v>72048449.349999994</v>
      </c>
      <c r="M141" s="128">
        <f t="shared" si="8"/>
        <v>898943603.35000002</v>
      </c>
    </row>
    <row r="142" spans="1:13" s="1" customFormat="1" x14ac:dyDescent="0.2">
      <c r="A142" s="20">
        <v>124</v>
      </c>
      <c r="B142" s="12" t="s">
        <v>201</v>
      </c>
      <c r="C142" s="10" t="s">
        <v>226</v>
      </c>
      <c r="D142" s="29">
        <f>'Свод 2026 БП '!D138</f>
        <v>1822558789</v>
      </c>
      <c r="E142" s="29">
        <f>'Свод 2026 БП '!E138</f>
        <v>34756707</v>
      </c>
      <c r="F142" s="29">
        <f>'Свод 2026 БП '!F138</f>
        <v>519955087</v>
      </c>
      <c r="G142" s="29"/>
      <c r="H142" s="29">
        <f>'Свод 2026 БП '!Q138</f>
        <v>0</v>
      </c>
      <c r="I142" s="29">
        <f>'Свод 2026 БП '!R138</f>
        <v>2667596</v>
      </c>
      <c r="J142" s="29">
        <f>'Свод 2026 БП '!S138</f>
        <v>116887884</v>
      </c>
      <c r="K142" s="29">
        <f t="shared" si="9"/>
        <v>2496826063</v>
      </c>
      <c r="L142" s="128">
        <v>1599370.5</v>
      </c>
      <c r="M142" s="128">
        <f t="shared" si="8"/>
        <v>2498425433.5</v>
      </c>
    </row>
    <row r="143" spans="1:13" s="1" customFormat="1" x14ac:dyDescent="0.2">
      <c r="A143" s="20">
        <v>125</v>
      </c>
      <c r="B143" s="13" t="s">
        <v>202</v>
      </c>
      <c r="C143" s="10" t="s">
        <v>459</v>
      </c>
      <c r="D143" s="29">
        <f>'Свод 2026 БП '!D139</f>
        <v>1789610657</v>
      </c>
      <c r="E143" s="29">
        <f>'Свод 2026 БП '!E139</f>
        <v>129538387</v>
      </c>
      <c r="F143" s="29">
        <f>'Свод 2026 БП '!F139</f>
        <v>728488689</v>
      </c>
      <c r="G143" s="29"/>
      <c r="H143" s="29">
        <f>'Свод 2026 БП '!Q139</f>
        <v>0</v>
      </c>
      <c r="I143" s="29">
        <f>'Свод 2026 БП '!R139</f>
        <v>1337280</v>
      </c>
      <c r="J143" s="29">
        <f>'Свод 2026 БП '!S139</f>
        <v>106890200</v>
      </c>
      <c r="K143" s="29">
        <f t="shared" si="9"/>
        <v>2755865213</v>
      </c>
      <c r="L143" s="128">
        <v>35077547.700000003</v>
      </c>
      <c r="M143" s="128">
        <f t="shared" si="8"/>
        <v>2790942760.6999998</v>
      </c>
    </row>
    <row r="144" spans="1:13" s="1" customFormat="1" x14ac:dyDescent="0.2">
      <c r="A144" s="20">
        <v>126</v>
      </c>
      <c r="B144" s="21" t="s">
        <v>203</v>
      </c>
      <c r="C144" s="10" t="s">
        <v>204</v>
      </c>
      <c r="D144" s="29">
        <f>'Свод 2026 БП '!D140</f>
        <v>1235040632</v>
      </c>
      <c r="E144" s="29">
        <f>'Свод 2026 БП '!E140</f>
        <v>257695092</v>
      </c>
      <c r="F144" s="29">
        <f>'Свод 2026 БП '!F140</f>
        <v>16860416</v>
      </c>
      <c r="G144" s="29"/>
      <c r="H144" s="29">
        <f>'Свод 2026 БП '!Q140</f>
        <v>0</v>
      </c>
      <c r="I144" s="29">
        <f>'Свод 2026 БП '!R140</f>
        <v>0</v>
      </c>
      <c r="J144" s="29">
        <f>'Свод 2026 БП '!S140</f>
        <v>0</v>
      </c>
      <c r="K144" s="29">
        <f t="shared" si="9"/>
        <v>1509596140</v>
      </c>
      <c r="L144" s="128">
        <v>30207276</v>
      </c>
      <c r="M144" s="128">
        <f t="shared" si="8"/>
        <v>1539803416</v>
      </c>
    </row>
    <row r="145" spans="1:13" s="1" customFormat="1" x14ac:dyDescent="0.2">
      <c r="A145" s="20">
        <v>127</v>
      </c>
      <c r="B145" s="12" t="s">
        <v>205</v>
      </c>
      <c r="C145" s="10" t="s">
        <v>206</v>
      </c>
      <c r="D145" s="29">
        <f>'Свод 2026 БП '!D141</f>
        <v>0</v>
      </c>
      <c r="E145" s="29">
        <f>'Свод 2026 БП '!E141</f>
        <v>0</v>
      </c>
      <c r="F145" s="29">
        <f>'Свод 2026 БП '!F141</f>
        <v>76957504</v>
      </c>
      <c r="G145" s="29"/>
      <c r="H145" s="29">
        <f>'Свод 2026 БП '!Q141</f>
        <v>0</v>
      </c>
      <c r="I145" s="29">
        <f>'Свод 2026 БП '!R141</f>
        <v>0</v>
      </c>
      <c r="J145" s="29">
        <f>'Свод 2026 БП '!S141</f>
        <v>0</v>
      </c>
      <c r="K145" s="29">
        <f t="shared" si="9"/>
        <v>76957504</v>
      </c>
      <c r="L145" s="128">
        <v>0</v>
      </c>
      <c r="M145" s="128">
        <f t="shared" si="8"/>
        <v>76957504</v>
      </c>
    </row>
    <row r="146" spans="1:13" s="1" customFormat="1" x14ac:dyDescent="0.2">
      <c r="A146" s="20">
        <v>128</v>
      </c>
      <c r="B146" s="21" t="s">
        <v>207</v>
      </c>
      <c r="C146" s="10" t="s">
        <v>208</v>
      </c>
      <c r="D146" s="29">
        <f>'Свод 2026 БП '!D142</f>
        <v>0</v>
      </c>
      <c r="E146" s="29">
        <f>'Свод 2026 БП '!E142</f>
        <v>241136754</v>
      </c>
      <c r="F146" s="29">
        <f>'Свод 2026 БП '!F142</f>
        <v>289311743</v>
      </c>
      <c r="G146" s="29"/>
      <c r="H146" s="29">
        <f>'Свод 2026 БП '!Q142</f>
        <v>0</v>
      </c>
      <c r="I146" s="29">
        <f>'Свод 2026 БП '!R142</f>
        <v>0</v>
      </c>
      <c r="J146" s="29">
        <f>'Свод 2026 БП '!S142</f>
        <v>0</v>
      </c>
      <c r="K146" s="29">
        <f t="shared" si="9"/>
        <v>530448497</v>
      </c>
      <c r="L146" s="128">
        <v>75380562.540000007</v>
      </c>
      <c r="M146" s="128">
        <f t="shared" si="8"/>
        <v>605829059.53999996</v>
      </c>
    </row>
    <row r="147" spans="1:13" s="1" customFormat="1" x14ac:dyDescent="0.2">
      <c r="A147" s="20">
        <v>129</v>
      </c>
      <c r="B147" s="86" t="s">
        <v>251</v>
      </c>
      <c r="C147" s="41" t="s">
        <v>252</v>
      </c>
      <c r="D147" s="29">
        <f>'Свод 2026 БП '!D143</f>
        <v>0</v>
      </c>
      <c r="E147" s="29">
        <f>'Свод 2026 БП '!E143</f>
        <v>0</v>
      </c>
      <c r="F147" s="29">
        <f>'Свод 2026 БП '!F143</f>
        <v>0</v>
      </c>
      <c r="G147" s="29"/>
      <c r="H147" s="29">
        <f>'Свод 2026 БП '!Q143</f>
        <v>0</v>
      </c>
      <c r="I147" s="29">
        <f>'Свод 2026 БП '!R143</f>
        <v>0</v>
      </c>
      <c r="J147" s="29">
        <f>'Свод 2026 БП '!S143</f>
        <v>0</v>
      </c>
      <c r="K147" s="29">
        <f t="shared" si="9"/>
        <v>0</v>
      </c>
      <c r="L147" s="128">
        <v>672654639.87</v>
      </c>
      <c r="M147" s="128">
        <f t="shared" si="8"/>
        <v>672654639.87</v>
      </c>
    </row>
    <row r="148" spans="1:13" s="1" customFormat="1" x14ac:dyDescent="0.2">
      <c r="A148" s="20">
        <v>130</v>
      </c>
      <c r="B148" s="89" t="s">
        <v>253</v>
      </c>
      <c r="C148" s="41" t="s">
        <v>254</v>
      </c>
      <c r="D148" s="29">
        <f>'Свод 2026 БП '!D144</f>
        <v>0</v>
      </c>
      <c r="E148" s="29">
        <f>'Свод 2026 БП '!E144</f>
        <v>0</v>
      </c>
      <c r="F148" s="29">
        <f>'Свод 2026 БП '!F144</f>
        <v>0</v>
      </c>
      <c r="G148" s="29"/>
      <c r="H148" s="29">
        <f>'Свод 2026 БП '!Q144</f>
        <v>0</v>
      </c>
      <c r="I148" s="29">
        <f>'Свод 2026 БП '!R144</f>
        <v>0</v>
      </c>
      <c r="J148" s="29">
        <f>'Свод 2026 БП '!S144</f>
        <v>0</v>
      </c>
      <c r="K148" s="29">
        <f t="shared" si="9"/>
        <v>0</v>
      </c>
      <c r="L148" s="128">
        <v>417654670.39999998</v>
      </c>
      <c r="M148" s="128">
        <f t="shared" si="8"/>
        <v>417654670.39999998</v>
      </c>
    </row>
    <row r="149" spans="1:13" s="1" customFormat="1" x14ac:dyDescent="0.2">
      <c r="A149" s="20">
        <v>131</v>
      </c>
      <c r="B149" s="90" t="s">
        <v>255</v>
      </c>
      <c r="C149" s="140" t="s">
        <v>416</v>
      </c>
      <c r="D149" s="29">
        <f>'Свод 2026 БП '!D145</f>
        <v>0</v>
      </c>
      <c r="E149" s="29">
        <f>'Свод 2026 БП '!E145</f>
        <v>0</v>
      </c>
      <c r="F149" s="29">
        <f>'Свод 2026 БП '!F145</f>
        <v>0</v>
      </c>
      <c r="G149" s="29"/>
      <c r="H149" s="29">
        <f>'Свод 2026 БП '!Q145</f>
        <v>0</v>
      </c>
      <c r="I149" s="29">
        <f>'Свод 2026 БП '!R145</f>
        <v>0</v>
      </c>
      <c r="J149" s="29">
        <f>'Свод 2026 БП '!S145</f>
        <v>0</v>
      </c>
      <c r="K149" s="29">
        <f t="shared" si="9"/>
        <v>0</v>
      </c>
      <c r="L149" s="128">
        <v>2516833381.8299999</v>
      </c>
      <c r="M149" s="128">
        <f t="shared" si="8"/>
        <v>2516833381.8299999</v>
      </c>
    </row>
    <row r="150" spans="1:13" s="1" customFormat="1" x14ac:dyDescent="0.2">
      <c r="A150" s="20">
        <v>132</v>
      </c>
      <c r="B150" s="20" t="s">
        <v>259</v>
      </c>
      <c r="C150" s="28" t="s">
        <v>260</v>
      </c>
      <c r="D150" s="29">
        <f>'Свод 2026 БП '!D146</f>
        <v>0</v>
      </c>
      <c r="E150" s="29">
        <f>'Свод 2026 БП '!E146</f>
        <v>0</v>
      </c>
      <c r="F150" s="29">
        <f>'Свод 2026 БП '!F146</f>
        <v>0</v>
      </c>
      <c r="G150" s="29"/>
      <c r="H150" s="29">
        <f>'Свод 2026 БП '!Q146</f>
        <v>0</v>
      </c>
      <c r="I150" s="29">
        <f>'Свод 2026 БП '!R146</f>
        <v>0</v>
      </c>
      <c r="J150" s="29">
        <f>'Свод 2026 БП '!S146</f>
        <v>38831374</v>
      </c>
      <c r="K150" s="29">
        <f t="shared" si="9"/>
        <v>38831374</v>
      </c>
      <c r="L150" s="128">
        <v>0</v>
      </c>
      <c r="M150" s="128">
        <f t="shared" si="8"/>
        <v>38831374</v>
      </c>
    </row>
    <row r="151" spans="1:13" s="1" customFormat="1" x14ac:dyDescent="0.2">
      <c r="A151" s="20">
        <v>133</v>
      </c>
      <c r="B151" s="53" t="s">
        <v>311</v>
      </c>
      <c r="C151" s="28" t="s">
        <v>310</v>
      </c>
      <c r="D151" s="29">
        <f>'Свод 2026 БП '!D147</f>
        <v>0</v>
      </c>
      <c r="E151" s="29">
        <f>'Свод 2026 БП '!E147</f>
        <v>0</v>
      </c>
      <c r="F151" s="29">
        <f>'Свод 2026 БП '!F147</f>
        <v>0</v>
      </c>
      <c r="G151" s="38"/>
      <c r="H151" s="29">
        <f>'Свод 2026 БП '!Q147</f>
        <v>0</v>
      </c>
      <c r="I151" s="29">
        <f>'Свод 2026 БП '!R147</f>
        <v>0</v>
      </c>
      <c r="J151" s="29">
        <f>'Свод 2026 БП '!S147</f>
        <v>0</v>
      </c>
      <c r="K151" s="38">
        <f t="shared" ref="K151" si="10">D151+E151+F151+H151+I151+J151</f>
        <v>0</v>
      </c>
      <c r="L151" s="51">
        <v>69788536</v>
      </c>
      <c r="M151" s="51">
        <f t="shared" si="8"/>
        <v>69788536</v>
      </c>
    </row>
    <row r="152" spans="1:13" x14ac:dyDescent="0.2">
      <c r="A152" s="20">
        <v>134</v>
      </c>
      <c r="B152" s="53" t="s">
        <v>319</v>
      </c>
      <c r="C152" s="28" t="s">
        <v>316</v>
      </c>
      <c r="D152" s="29">
        <f>'Свод 2026 БП '!D148</f>
        <v>0</v>
      </c>
      <c r="E152" s="29">
        <f>'Свод 2026 БП '!E148</f>
        <v>4858857</v>
      </c>
      <c r="F152" s="29">
        <f>'Свод 2026 БП '!F148</f>
        <v>0</v>
      </c>
      <c r="G152" s="38"/>
      <c r="H152" s="29">
        <f>'Свод 2026 БП '!Q148</f>
        <v>0</v>
      </c>
      <c r="I152" s="29">
        <f>'Свод 2026 БП '!R148</f>
        <v>0</v>
      </c>
      <c r="J152" s="29">
        <f>'Свод 2026 БП '!S148</f>
        <v>0</v>
      </c>
      <c r="K152" s="38">
        <f t="shared" ref="K152" si="11">D152+E152+F152+H152+I152+J152</f>
        <v>4858857</v>
      </c>
      <c r="L152" s="51">
        <v>0</v>
      </c>
      <c r="M152" s="51">
        <f t="shared" ref="M152" si="12">K152+L152</f>
        <v>4858857</v>
      </c>
    </row>
    <row r="153" spans="1:13" ht="15.75" customHeight="1" x14ac:dyDescent="0.2">
      <c r="A153" s="20">
        <v>135</v>
      </c>
      <c r="B153" s="53" t="s">
        <v>411</v>
      </c>
      <c r="C153" s="15" t="s">
        <v>412</v>
      </c>
      <c r="D153" s="29">
        <f>'Свод 2026 БП '!D149</f>
        <v>0</v>
      </c>
      <c r="E153" s="29">
        <f>'Свод 2026 БП '!E149</f>
        <v>288523</v>
      </c>
      <c r="F153" s="29">
        <f>'Свод 2026 БП '!F149</f>
        <v>0</v>
      </c>
      <c r="G153" s="38"/>
      <c r="H153" s="29">
        <f>'Свод 2026 БП '!Q149</f>
        <v>0</v>
      </c>
      <c r="I153" s="29">
        <f>'Свод 2026 БП '!R149</f>
        <v>0</v>
      </c>
      <c r="J153" s="29">
        <f>'Свод 2026 БП '!S149</f>
        <v>0</v>
      </c>
      <c r="K153" s="38">
        <f t="shared" ref="K153" si="13">D153+E153+F153+H153+I153+J153</f>
        <v>288523</v>
      </c>
      <c r="L153" s="51">
        <v>0</v>
      </c>
      <c r="M153" s="51">
        <f t="shared" ref="M153" si="14">K153+L153</f>
        <v>288523</v>
      </c>
    </row>
    <row r="155" spans="1:13" x14ac:dyDescent="0.2">
      <c r="E155" s="4"/>
      <c r="F155" s="4"/>
      <c r="G155" s="4"/>
      <c r="H155" s="4"/>
      <c r="I155" s="4"/>
      <c r="K155" s="4"/>
      <c r="L155" s="4"/>
      <c r="M155" s="4"/>
    </row>
    <row r="156" spans="1:13" x14ac:dyDescent="0.2">
      <c r="E156" s="4"/>
      <c r="F156" s="4"/>
      <c r="G156" s="4"/>
      <c r="H156" s="4"/>
      <c r="I156" s="4"/>
      <c r="K156" s="4"/>
      <c r="L156" s="4"/>
      <c r="M156" s="4"/>
    </row>
    <row r="157" spans="1:13" x14ac:dyDescent="0.2">
      <c r="E157" s="4"/>
      <c r="F157" s="4"/>
      <c r="G157" s="4"/>
      <c r="H157" s="4"/>
      <c r="I157" s="4"/>
      <c r="K157" s="4"/>
      <c r="L157" s="4"/>
      <c r="M157" s="4"/>
    </row>
    <row r="158" spans="1:13" x14ac:dyDescent="0.2">
      <c r="E158" s="4"/>
      <c r="F158" s="4"/>
      <c r="G158" s="4"/>
      <c r="H158" s="4"/>
      <c r="I158" s="4"/>
      <c r="K158" s="4"/>
      <c r="L158" s="4"/>
      <c r="M158" s="4"/>
    </row>
    <row r="159" spans="1:13" x14ac:dyDescent="0.2">
      <c r="E159" s="4"/>
      <c r="F159" s="4"/>
      <c r="G159" s="4"/>
      <c r="H159" s="4"/>
      <c r="I159" s="4"/>
      <c r="K159" s="4"/>
      <c r="L159" s="4"/>
      <c r="M159" s="4"/>
    </row>
    <row r="160" spans="1:13" x14ac:dyDescent="0.2">
      <c r="E160" s="4"/>
      <c r="F160" s="4"/>
      <c r="G160" s="4"/>
      <c r="H160" s="4"/>
      <c r="I160" s="4"/>
      <c r="K160" s="4"/>
      <c r="L160" s="4"/>
      <c r="M160" s="4"/>
    </row>
    <row r="161" spans="5:13" x14ac:dyDescent="0.2">
      <c r="E161" s="4"/>
      <c r="F161" s="4"/>
      <c r="G161" s="4"/>
      <c r="H161" s="4"/>
      <c r="I161" s="4"/>
      <c r="K161" s="4"/>
      <c r="L161" s="4"/>
      <c r="M161" s="4"/>
    </row>
    <row r="162" spans="5:13" x14ac:dyDescent="0.2">
      <c r="E162" s="4"/>
      <c r="F162" s="4"/>
      <c r="G162" s="4"/>
      <c r="H162" s="4"/>
      <c r="I162" s="4"/>
      <c r="K162" s="4"/>
      <c r="L162" s="4"/>
      <c r="M162" s="4"/>
    </row>
  </sheetData>
  <mergeCells count="18">
    <mergeCell ref="A96:A99"/>
    <mergeCell ref="B96:B99"/>
    <mergeCell ref="F9:G11"/>
    <mergeCell ref="A12:C12"/>
    <mergeCell ref="A15:C15"/>
    <mergeCell ref="A6:M6"/>
    <mergeCell ref="A8:A11"/>
    <mergeCell ref="B8:B11"/>
    <mergeCell ref="C8:C11"/>
    <mergeCell ref="D8:K8"/>
    <mergeCell ref="D9:D11"/>
    <mergeCell ref="E9:E11"/>
    <mergeCell ref="H9:H11"/>
    <mergeCell ref="I9:I11"/>
    <mergeCell ref="M8:M11"/>
    <mergeCell ref="J9:J11"/>
    <mergeCell ref="K9:K11"/>
    <mergeCell ref="L8:L11"/>
  </mergeCells>
  <pageMargins left="0" right="0" top="0" bottom="0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BB149"/>
  <sheetViews>
    <sheetView topLeftCell="A2" zoomScale="98" zoomScaleNormal="98" workbookViewId="0">
      <pane xSplit="3" ySplit="10" topLeftCell="D126" activePane="bottomRight" state="frozen"/>
      <selection activeCell="A2" sqref="A2"/>
      <selection pane="topRight" activeCell="D2" sqref="D2"/>
      <selection pane="bottomLeft" activeCell="A14" sqref="A14"/>
      <selection pane="bottomRight" activeCell="D9" sqref="D9"/>
    </sheetView>
  </sheetViews>
  <sheetFormatPr defaultColWidth="9.140625" defaultRowHeight="12" x14ac:dyDescent="0.2"/>
  <cols>
    <col min="1" max="1" width="4.7109375" style="6" customWidth="1"/>
    <col min="2" max="2" width="10.7109375" style="6" customWidth="1"/>
    <col min="3" max="3" width="47.7109375" style="7" customWidth="1"/>
    <col min="4" max="4" width="16.140625" style="8" customWidth="1"/>
    <col min="5" max="16384" width="9.140625" style="8"/>
  </cols>
  <sheetData>
    <row r="2" spans="1:5" ht="48" customHeight="1" x14ac:dyDescent="0.2">
      <c r="B2" s="326" t="s">
        <v>435</v>
      </c>
      <c r="C2" s="326"/>
      <c r="D2" s="326"/>
    </row>
    <row r="3" spans="1:5" x14ac:dyDescent="0.2">
      <c r="C3" s="9"/>
      <c r="D3" s="8" t="s">
        <v>277</v>
      </c>
    </row>
    <row r="4" spans="1:5" s="2" customFormat="1" ht="12.75" customHeight="1" x14ac:dyDescent="0.2">
      <c r="A4" s="301" t="s">
        <v>43</v>
      </c>
      <c r="B4" s="301" t="s">
        <v>55</v>
      </c>
      <c r="C4" s="302" t="s">
        <v>44</v>
      </c>
      <c r="D4" s="317" t="s">
        <v>287</v>
      </c>
    </row>
    <row r="5" spans="1:5" x14ac:dyDescent="0.2">
      <c r="A5" s="301"/>
      <c r="B5" s="301"/>
      <c r="C5" s="302"/>
      <c r="D5" s="324"/>
    </row>
    <row r="6" spans="1:5" x14ac:dyDescent="0.2">
      <c r="A6" s="301"/>
      <c r="B6" s="301"/>
      <c r="C6" s="302"/>
      <c r="D6" s="324"/>
      <c r="E6" s="4"/>
    </row>
    <row r="7" spans="1:5" x14ac:dyDescent="0.2">
      <c r="A7" s="301"/>
      <c r="B7" s="301"/>
      <c r="C7" s="302"/>
      <c r="D7" s="318"/>
    </row>
    <row r="8" spans="1:5" s="2" customFormat="1" x14ac:dyDescent="0.2">
      <c r="A8" s="296" t="s">
        <v>224</v>
      </c>
      <c r="B8" s="296"/>
      <c r="C8" s="296"/>
      <c r="D8" s="30">
        <f>D11+D10+D9</f>
        <v>2115518023</v>
      </c>
    </row>
    <row r="9" spans="1:5" s="3" customFormat="1" x14ac:dyDescent="0.2">
      <c r="A9" s="5"/>
      <c r="B9" s="5"/>
      <c r="C9" s="11" t="s">
        <v>53</v>
      </c>
      <c r="D9" s="29">
        <v>62844724</v>
      </c>
      <c r="E9" s="32"/>
    </row>
    <row r="10" spans="1:5" s="3" customFormat="1" x14ac:dyDescent="0.2">
      <c r="A10" s="5"/>
      <c r="B10" s="5"/>
      <c r="C10" s="11" t="s">
        <v>279</v>
      </c>
      <c r="D10" s="31"/>
    </row>
    <row r="11" spans="1:5" s="2" customFormat="1" x14ac:dyDescent="0.2">
      <c r="A11" s="296" t="s">
        <v>223</v>
      </c>
      <c r="B11" s="296"/>
      <c r="C11" s="296"/>
      <c r="D11" s="30">
        <f>SUM(D12:D147)-D92</f>
        <v>2052673299</v>
      </c>
    </row>
    <row r="12" spans="1:5" s="1" customFormat="1" x14ac:dyDescent="0.2">
      <c r="A12" s="20">
        <v>1</v>
      </c>
      <c r="B12" s="12" t="s">
        <v>56</v>
      </c>
      <c r="C12" s="10" t="s">
        <v>41</v>
      </c>
      <c r="D12" s="29">
        <v>9747480</v>
      </c>
    </row>
    <row r="13" spans="1:5" s="1" customFormat="1" x14ac:dyDescent="0.2">
      <c r="A13" s="20">
        <v>2</v>
      </c>
      <c r="B13" s="13" t="s">
        <v>57</v>
      </c>
      <c r="C13" s="10" t="s">
        <v>209</v>
      </c>
      <c r="D13" s="29">
        <v>9844331</v>
      </c>
    </row>
    <row r="14" spans="1:5" s="19" customFormat="1" x14ac:dyDescent="0.2">
      <c r="A14" s="20">
        <v>3</v>
      </c>
      <c r="B14" s="21" t="s">
        <v>58</v>
      </c>
      <c r="C14" s="10" t="s">
        <v>5</v>
      </c>
      <c r="D14" s="29">
        <v>26443870</v>
      </c>
    </row>
    <row r="15" spans="1:5" s="1" customFormat="1" x14ac:dyDescent="0.2">
      <c r="A15" s="20">
        <v>4</v>
      </c>
      <c r="B15" s="12" t="s">
        <v>59</v>
      </c>
      <c r="C15" s="10" t="s">
        <v>210</v>
      </c>
      <c r="D15" s="29">
        <v>10197723</v>
      </c>
    </row>
    <row r="16" spans="1:5" s="1" customFormat="1" x14ac:dyDescent="0.2">
      <c r="A16" s="20">
        <v>5</v>
      </c>
      <c r="B16" s="12" t="s">
        <v>60</v>
      </c>
      <c r="C16" s="10" t="s">
        <v>8</v>
      </c>
      <c r="D16" s="29">
        <v>11741049</v>
      </c>
    </row>
    <row r="17" spans="1:4" s="19" customFormat="1" x14ac:dyDescent="0.2">
      <c r="A17" s="20">
        <v>6</v>
      </c>
      <c r="B17" s="21" t="s">
        <v>61</v>
      </c>
      <c r="C17" s="10" t="s">
        <v>62</v>
      </c>
      <c r="D17" s="29">
        <v>81204208</v>
      </c>
    </row>
    <row r="18" spans="1:4" s="1" customFormat="1" x14ac:dyDescent="0.2">
      <c r="A18" s="20">
        <v>7</v>
      </c>
      <c r="B18" s="12" t="s">
        <v>63</v>
      </c>
      <c r="C18" s="10" t="s">
        <v>211</v>
      </c>
      <c r="D18" s="29">
        <v>29751419</v>
      </c>
    </row>
    <row r="19" spans="1:4" s="1" customFormat="1" x14ac:dyDescent="0.2">
      <c r="A19" s="20">
        <v>8</v>
      </c>
      <c r="B19" s="21" t="s">
        <v>64</v>
      </c>
      <c r="C19" s="10" t="s">
        <v>17</v>
      </c>
      <c r="D19" s="29">
        <v>11482696</v>
      </c>
    </row>
    <row r="20" spans="1:4" s="1" customFormat="1" x14ac:dyDescent="0.2">
      <c r="A20" s="20">
        <v>9</v>
      </c>
      <c r="B20" s="21" t="s">
        <v>65</v>
      </c>
      <c r="C20" s="10" t="s">
        <v>6</v>
      </c>
      <c r="D20" s="29">
        <v>10562058</v>
      </c>
    </row>
    <row r="21" spans="1:4" s="1" customFormat="1" x14ac:dyDescent="0.2">
      <c r="A21" s="20">
        <v>10</v>
      </c>
      <c r="B21" s="21" t="s">
        <v>66</v>
      </c>
      <c r="C21" s="10" t="s">
        <v>18</v>
      </c>
      <c r="D21" s="29">
        <v>14969148</v>
      </c>
    </row>
    <row r="22" spans="1:4" s="1" customFormat="1" x14ac:dyDescent="0.2">
      <c r="A22" s="20">
        <v>11</v>
      </c>
      <c r="B22" s="21" t="s">
        <v>67</v>
      </c>
      <c r="C22" s="10" t="s">
        <v>7</v>
      </c>
      <c r="D22" s="29">
        <v>10809907</v>
      </c>
    </row>
    <row r="23" spans="1:4" s="1" customFormat="1" x14ac:dyDescent="0.2">
      <c r="A23" s="20">
        <v>12</v>
      </c>
      <c r="B23" s="21" t="s">
        <v>68</v>
      </c>
      <c r="C23" s="10" t="s">
        <v>19</v>
      </c>
      <c r="D23" s="29">
        <v>22844612</v>
      </c>
    </row>
    <row r="24" spans="1:4" s="1" customFormat="1" x14ac:dyDescent="0.2">
      <c r="A24" s="20">
        <v>13</v>
      </c>
      <c r="B24" s="21" t="s">
        <v>230</v>
      </c>
      <c r="C24" s="10" t="s">
        <v>231</v>
      </c>
      <c r="D24" s="29">
        <v>0</v>
      </c>
    </row>
    <row r="25" spans="1:4" s="1" customFormat="1" x14ac:dyDescent="0.2">
      <c r="A25" s="20">
        <v>14</v>
      </c>
      <c r="B25" s="21" t="s">
        <v>69</v>
      </c>
      <c r="C25" s="10" t="s">
        <v>22</v>
      </c>
      <c r="D25" s="29">
        <v>12907339</v>
      </c>
    </row>
    <row r="26" spans="1:4" s="1" customFormat="1" x14ac:dyDescent="0.2">
      <c r="A26" s="20">
        <v>15</v>
      </c>
      <c r="B26" s="21" t="s">
        <v>70</v>
      </c>
      <c r="C26" s="10" t="s">
        <v>10</v>
      </c>
      <c r="D26" s="29">
        <v>21899734</v>
      </c>
    </row>
    <row r="27" spans="1:4" s="1" customFormat="1" x14ac:dyDescent="0.2">
      <c r="A27" s="20">
        <v>16</v>
      </c>
      <c r="B27" s="21" t="s">
        <v>71</v>
      </c>
      <c r="C27" s="10" t="s">
        <v>342</v>
      </c>
      <c r="D27" s="29">
        <v>25634040</v>
      </c>
    </row>
    <row r="28" spans="1:4" s="19" customFormat="1" x14ac:dyDescent="0.2">
      <c r="A28" s="20">
        <v>17</v>
      </c>
      <c r="B28" s="21" t="s">
        <v>72</v>
      </c>
      <c r="C28" s="10" t="s">
        <v>9</v>
      </c>
      <c r="D28" s="29">
        <v>37935985</v>
      </c>
    </row>
    <row r="29" spans="1:4" s="1" customFormat="1" x14ac:dyDescent="0.2">
      <c r="A29" s="20">
        <v>18</v>
      </c>
      <c r="B29" s="12" t="s">
        <v>73</v>
      </c>
      <c r="C29" s="10" t="s">
        <v>11</v>
      </c>
      <c r="D29" s="29">
        <v>8698390</v>
      </c>
    </row>
    <row r="30" spans="1:4" s="1" customFormat="1" x14ac:dyDescent="0.2">
      <c r="A30" s="20">
        <v>19</v>
      </c>
      <c r="B30" s="12" t="s">
        <v>74</v>
      </c>
      <c r="C30" s="10" t="s">
        <v>212</v>
      </c>
      <c r="D30" s="29">
        <v>7161530</v>
      </c>
    </row>
    <row r="31" spans="1:4" x14ac:dyDescent="0.2">
      <c r="A31" s="20">
        <v>20</v>
      </c>
      <c r="B31" s="12" t="s">
        <v>75</v>
      </c>
      <c r="C31" s="10" t="s">
        <v>343</v>
      </c>
      <c r="D31" s="29">
        <v>25369949</v>
      </c>
    </row>
    <row r="32" spans="1:4" s="19" customFormat="1" x14ac:dyDescent="0.2">
      <c r="A32" s="20">
        <v>21</v>
      </c>
      <c r="B32" s="12" t="s">
        <v>76</v>
      </c>
      <c r="C32" s="10" t="s">
        <v>38</v>
      </c>
      <c r="D32" s="29">
        <v>32414210</v>
      </c>
    </row>
    <row r="33" spans="1:4" s="19" customFormat="1" x14ac:dyDescent="0.2">
      <c r="A33" s="20">
        <v>22</v>
      </c>
      <c r="B33" s="21" t="s">
        <v>77</v>
      </c>
      <c r="C33" s="10" t="s">
        <v>78</v>
      </c>
      <c r="D33" s="29">
        <v>12741016</v>
      </c>
    </row>
    <row r="34" spans="1:4" s="1" customFormat="1" x14ac:dyDescent="0.2">
      <c r="A34" s="20">
        <v>23</v>
      </c>
      <c r="B34" s="21" t="s">
        <v>79</v>
      </c>
      <c r="C34" s="10" t="s">
        <v>80</v>
      </c>
      <c r="D34" s="29">
        <v>0</v>
      </c>
    </row>
    <row r="35" spans="1:4" s="1" customFormat="1" x14ac:dyDescent="0.2">
      <c r="A35" s="20">
        <v>24</v>
      </c>
      <c r="B35" s="21" t="s">
        <v>81</v>
      </c>
      <c r="C35" s="10" t="s">
        <v>82</v>
      </c>
      <c r="D35" s="29">
        <v>0</v>
      </c>
    </row>
    <row r="36" spans="1:4" s="1" customFormat="1" x14ac:dyDescent="0.2">
      <c r="A36" s="20">
        <v>25</v>
      </c>
      <c r="B36" s="12" t="s">
        <v>83</v>
      </c>
      <c r="C36" s="10" t="s">
        <v>84</v>
      </c>
      <c r="D36" s="29">
        <v>131034217</v>
      </c>
    </row>
    <row r="37" spans="1:4" s="1" customFormat="1" x14ac:dyDescent="0.2">
      <c r="A37" s="20">
        <v>26</v>
      </c>
      <c r="B37" s="21" t="s">
        <v>85</v>
      </c>
      <c r="C37" s="10" t="s">
        <v>86</v>
      </c>
      <c r="D37" s="29">
        <v>0</v>
      </c>
    </row>
    <row r="38" spans="1:4" s="1" customFormat="1" x14ac:dyDescent="0.2">
      <c r="A38" s="20">
        <v>27</v>
      </c>
      <c r="B38" s="13" t="s">
        <v>87</v>
      </c>
      <c r="C38" s="10" t="s">
        <v>88</v>
      </c>
      <c r="D38" s="29">
        <v>10968100</v>
      </c>
    </row>
    <row r="39" spans="1:4" s="19" customFormat="1" x14ac:dyDescent="0.2">
      <c r="A39" s="20">
        <v>28</v>
      </c>
      <c r="B39" s="13" t="s">
        <v>89</v>
      </c>
      <c r="C39" s="10" t="s">
        <v>39</v>
      </c>
      <c r="D39" s="29">
        <v>43695270</v>
      </c>
    </row>
    <row r="40" spans="1:4" x14ac:dyDescent="0.2">
      <c r="A40" s="20">
        <v>29</v>
      </c>
      <c r="B40" s="12" t="s">
        <v>90</v>
      </c>
      <c r="C40" s="10" t="s">
        <v>37</v>
      </c>
      <c r="D40" s="29">
        <v>48073577</v>
      </c>
    </row>
    <row r="41" spans="1:4" s="1" customFormat="1" x14ac:dyDescent="0.2">
      <c r="A41" s="20">
        <v>30</v>
      </c>
      <c r="B41" s="13" t="s">
        <v>91</v>
      </c>
      <c r="C41" s="10" t="s">
        <v>16</v>
      </c>
      <c r="D41" s="29">
        <v>12761651</v>
      </c>
    </row>
    <row r="42" spans="1:4" s="1" customFormat="1" x14ac:dyDescent="0.2">
      <c r="A42" s="20">
        <v>31</v>
      </c>
      <c r="B42" s="21" t="s">
        <v>92</v>
      </c>
      <c r="C42" s="10" t="s">
        <v>21</v>
      </c>
      <c r="D42" s="29">
        <v>31899357</v>
      </c>
    </row>
    <row r="43" spans="1:4" s="1" customFormat="1" x14ac:dyDescent="0.2">
      <c r="A43" s="20">
        <v>32</v>
      </c>
      <c r="B43" s="13" t="s">
        <v>93</v>
      </c>
      <c r="C43" s="10" t="s">
        <v>24</v>
      </c>
      <c r="D43" s="29">
        <v>12612472</v>
      </c>
    </row>
    <row r="44" spans="1:4" x14ac:dyDescent="0.2">
      <c r="A44" s="20">
        <v>33</v>
      </c>
      <c r="B44" s="12" t="s">
        <v>94</v>
      </c>
      <c r="C44" s="10" t="s">
        <v>213</v>
      </c>
      <c r="D44" s="29">
        <v>41482342</v>
      </c>
    </row>
    <row r="45" spans="1:4" s="1" customFormat="1" x14ac:dyDescent="0.2">
      <c r="A45" s="20">
        <v>34</v>
      </c>
      <c r="B45" s="14" t="s">
        <v>95</v>
      </c>
      <c r="C45" s="15" t="s">
        <v>214</v>
      </c>
      <c r="D45" s="29">
        <v>12482110</v>
      </c>
    </row>
    <row r="46" spans="1:4" s="1" customFormat="1" x14ac:dyDescent="0.2">
      <c r="A46" s="20">
        <v>35</v>
      </c>
      <c r="B46" s="12" t="s">
        <v>96</v>
      </c>
      <c r="C46" s="10" t="s">
        <v>215</v>
      </c>
      <c r="D46" s="29">
        <v>9198987</v>
      </c>
    </row>
    <row r="47" spans="1:4" s="1" customFormat="1" x14ac:dyDescent="0.2">
      <c r="A47" s="20">
        <v>36</v>
      </c>
      <c r="B47" s="12" t="s">
        <v>97</v>
      </c>
      <c r="C47" s="10" t="s">
        <v>23</v>
      </c>
      <c r="D47" s="29">
        <v>16213457</v>
      </c>
    </row>
    <row r="48" spans="1:4" s="1" customFormat="1" x14ac:dyDescent="0.2">
      <c r="A48" s="20">
        <v>37</v>
      </c>
      <c r="B48" s="21" t="s">
        <v>98</v>
      </c>
      <c r="C48" s="10" t="s">
        <v>20</v>
      </c>
      <c r="D48" s="29">
        <v>6440112</v>
      </c>
    </row>
    <row r="49" spans="1:4" s="1" customFormat="1" x14ac:dyDescent="0.2">
      <c r="A49" s="20">
        <v>38</v>
      </c>
      <c r="B49" s="13" t="s">
        <v>99</v>
      </c>
      <c r="C49" s="10" t="s">
        <v>100</v>
      </c>
      <c r="D49" s="29">
        <v>5366082</v>
      </c>
    </row>
    <row r="50" spans="1:4" s="19" customFormat="1" x14ac:dyDescent="0.2">
      <c r="A50" s="20">
        <v>39</v>
      </c>
      <c r="B50" s="21" t="s">
        <v>101</v>
      </c>
      <c r="C50" s="10" t="s">
        <v>102</v>
      </c>
      <c r="D50" s="29">
        <v>58433569</v>
      </c>
    </row>
    <row r="51" spans="1:4" s="1" customFormat="1" x14ac:dyDescent="0.2">
      <c r="A51" s="20">
        <v>40</v>
      </c>
      <c r="B51" s="12" t="s">
        <v>103</v>
      </c>
      <c r="C51" s="10" t="s">
        <v>220</v>
      </c>
      <c r="D51" s="29">
        <v>12939305</v>
      </c>
    </row>
    <row r="52" spans="1:4" s="1" customFormat="1" x14ac:dyDescent="0.2">
      <c r="A52" s="20">
        <v>41</v>
      </c>
      <c r="B52" s="12" t="s">
        <v>104</v>
      </c>
      <c r="C52" s="10" t="s">
        <v>2</v>
      </c>
      <c r="D52" s="29">
        <v>35801755</v>
      </c>
    </row>
    <row r="53" spans="1:4" s="1" customFormat="1" x14ac:dyDescent="0.2">
      <c r="A53" s="20">
        <v>42</v>
      </c>
      <c r="B53" s="21" t="s">
        <v>105</v>
      </c>
      <c r="C53" s="10" t="s">
        <v>3</v>
      </c>
      <c r="D53" s="29">
        <v>9874799</v>
      </c>
    </row>
    <row r="54" spans="1:4" s="1" customFormat="1" x14ac:dyDescent="0.2">
      <c r="A54" s="20">
        <v>43</v>
      </c>
      <c r="B54" s="13" t="s">
        <v>151</v>
      </c>
      <c r="C54" s="10" t="s">
        <v>32</v>
      </c>
      <c r="D54" s="29">
        <v>13350269</v>
      </c>
    </row>
    <row r="55" spans="1:4" s="1" customFormat="1" x14ac:dyDescent="0.2">
      <c r="A55" s="20">
        <v>44</v>
      </c>
      <c r="B55" s="21" t="s">
        <v>106</v>
      </c>
      <c r="C55" s="10" t="s">
        <v>216</v>
      </c>
      <c r="D55" s="29">
        <v>15211194</v>
      </c>
    </row>
    <row r="56" spans="1:4" s="1" customFormat="1" x14ac:dyDescent="0.2">
      <c r="A56" s="20">
        <v>45</v>
      </c>
      <c r="B56" s="13" t="s">
        <v>107</v>
      </c>
      <c r="C56" s="10" t="s">
        <v>0</v>
      </c>
      <c r="D56" s="29">
        <v>18682366</v>
      </c>
    </row>
    <row r="57" spans="1:4" s="1" customFormat="1" x14ac:dyDescent="0.2">
      <c r="A57" s="20">
        <v>46</v>
      </c>
      <c r="B57" s="21" t="s">
        <v>108</v>
      </c>
      <c r="C57" s="10" t="s">
        <v>4</v>
      </c>
      <c r="D57" s="29">
        <v>6197652</v>
      </c>
    </row>
    <row r="58" spans="1:4" s="1" customFormat="1" x14ac:dyDescent="0.2">
      <c r="A58" s="20">
        <v>47</v>
      </c>
      <c r="B58" s="13" t="s">
        <v>109</v>
      </c>
      <c r="C58" s="10" t="s">
        <v>1</v>
      </c>
      <c r="D58" s="29">
        <v>12031951</v>
      </c>
    </row>
    <row r="59" spans="1:4" s="1" customFormat="1" x14ac:dyDescent="0.2">
      <c r="A59" s="20">
        <v>48</v>
      </c>
      <c r="B59" s="21" t="s">
        <v>110</v>
      </c>
      <c r="C59" s="10" t="s">
        <v>217</v>
      </c>
      <c r="D59" s="29">
        <v>18369945</v>
      </c>
    </row>
    <row r="60" spans="1:4" s="1" customFormat="1" x14ac:dyDescent="0.2">
      <c r="A60" s="20">
        <v>49</v>
      </c>
      <c r="B60" s="21" t="s">
        <v>111</v>
      </c>
      <c r="C60" s="10" t="s">
        <v>25</v>
      </c>
      <c r="D60" s="29">
        <v>67901909</v>
      </c>
    </row>
    <row r="61" spans="1:4" s="1" customFormat="1" x14ac:dyDescent="0.2">
      <c r="A61" s="20">
        <v>50</v>
      </c>
      <c r="B61" s="21" t="s">
        <v>159</v>
      </c>
      <c r="C61" s="10" t="s">
        <v>52</v>
      </c>
      <c r="D61" s="29">
        <v>13645372</v>
      </c>
    </row>
    <row r="62" spans="1:4" s="1" customFormat="1" x14ac:dyDescent="0.2">
      <c r="A62" s="20">
        <v>51</v>
      </c>
      <c r="B62" s="21" t="s">
        <v>112</v>
      </c>
      <c r="C62" s="10" t="s">
        <v>218</v>
      </c>
      <c r="D62" s="29">
        <v>10145996</v>
      </c>
    </row>
    <row r="63" spans="1:4" s="1" customFormat="1" x14ac:dyDescent="0.2">
      <c r="A63" s="20">
        <v>52</v>
      </c>
      <c r="B63" s="13" t="s">
        <v>161</v>
      </c>
      <c r="C63" s="10" t="s">
        <v>219</v>
      </c>
      <c r="D63" s="29">
        <v>11344191</v>
      </c>
    </row>
    <row r="64" spans="1:4" s="1" customFormat="1" x14ac:dyDescent="0.2">
      <c r="A64" s="20">
        <v>53</v>
      </c>
      <c r="B64" s="21" t="s">
        <v>222</v>
      </c>
      <c r="C64" s="10" t="s">
        <v>221</v>
      </c>
      <c r="D64" s="29">
        <v>433480</v>
      </c>
    </row>
    <row r="65" spans="1:4" s="1" customFormat="1" x14ac:dyDescent="0.2">
      <c r="A65" s="20">
        <v>54</v>
      </c>
      <c r="B65" s="21" t="s">
        <v>232</v>
      </c>
      <c r="C65" s="10" t="s">
        <v>233</v>
      </c>
      <c r="D65" s="29">
        <v>0</v>
      </c>
    </row>
    <row r="66" spans="1:4" s="1" customFormat="1" x14ac:dyDescent="0.2">
      <c r="A66" s="20">
        <v>55</v>
      </c>
      <c r="B66" s="21" t="s">
        <v>113</v>
      </c>
      <c r="C66" s="10" t="s">
        <v>51</v>
      </c>
      <c r="D66" s="29">
        <v>11196789</v>
      </c>
    </row>
    <row r="67" spans="1:4" s="1" customFormat="1" x14ac:dyDescent="0.2">
      <c r="A67" s="20">
        <v>56</v>
      </c>
      <c r="B67" s="13" t="s">
        <v>114</v>
      </c>
      <c r="C67" s="10" t="s">
        <v>234</v>
      </c>
      <c r="D67" s="29">
        <v>8605662</v>
      </c>
    </row>
    <row r="68" spans="1:4" s="1" customFormat="1" x14ac:dyDescent="0.2">
      <c r="A68" s="20">
        <v>57</v>
      </c>
      <c r="B68" s="12" t="s">
        <v>115</v>
      </c>
      <c r="C68" s="10" t="s">
        <v>116</v>
      </c>
      <c r="D68" s="29">
        <v>0</v>
      </c>
    </row>
    <row r="69" spans="1:4" s="1" customFormat="1" x14ac:dyDescent="0.2">
      <c r="A69" s="20">
        <v>58</v>
      </c>
      <c r="B69" s="13" t="s">
        <v>117</v>
      </c>
      <c r="C69" s="10" t="s">
        <v>235</v>
      </c>
      <c r="D69" s="29">
        <v>33654304</v>
      </c>
    </row>
    <row r="70" spans="1:4" s="1" customFormat="1" x14ac:dyDescent="0.2">
      <c r="A70" s="20">
        <v>59</v>
      </c>
      <c r="B70" s="21" t="s">
        <v>118</v>
      </c>
      <c r="C70" s="10" t="s">
        <v>325</v>
      </c>
      <c r="D70" s="29">
        <v>0</v>
      </c>
    </row>
    <row r="71" spans="1:4" s="1" customFormat="1" x14ac:dyDescent="0.2">
      <c r="A71" s="20">
        <v>60</v>
      </c>
      <c r="B71" s="12" t="s">
        <v>119</v>
      </c>
      <c r="C71" s="10" t="s">
        <v>236</v>
      </c>
      <c r="D71" s="29">
        <v>0</v>
      </c>
    </row>
    <row r="72" spans="1:4" s="1" customFormat="1" x14ac:dyDescent="0.2">
      <c r="A72" s="20">
        <v>61</v>
      </c>
      <c r="B72" s="12" t="s">
        <v>120</v>
      </c>
      <c r="C72" s="10" t="s">
        <v>237</v>
      </c>
      <c r="D72" s="29">
        <v>9696798</v>
      </c>
    </row>
    <row r="73" spans="1:4" s="1" customFormat="1" x14ac:dyDescent="0.2">
      <c r="A73" s="20">
        <v>62</v>
      </c>
      <c r="B73" s="13" t="s">
        <v>121</v>
      </c>
      <c r="C73" s="10" t="s">
        <v>238</v>
      </c>
      <c r="D73" s="29">
        <v>26121505</v>
      </c>
    </row>
    <row r="74" spans="1:4" s="1" customFormat="1" x14ac:dyDescent="0.2">
      <c r="A74" s="20">
        <v>63</v>
      </c>
      <c r="B74" s="13" t="s">
        <v>122</v>
      </c>
      <c r="C74" s="10" t="s">
        <v>50</v>
      </c>
      <c r="D74" s="29">
        <v>17810610</v>
      </c>
    </row>
    <row r="75" spans="1:4" s="1" customFormat="1" x14ac:dyDescent="0.2">
      <c r="A75" s="20">
        <v>64</v>
      </c>
      <c r="B75" s="13" t="s">
        <v>123</v>
      </c>
      <c r="C75" s="10" t="s">
        <v>239</v>
      </c>
      <c r="D75" s="29">
        <v>40886917</v>
      </c>
    </row>
    <row r="76" spans="1:4" s="1" customFormat="1" x14ac:dyDescent="0.2">
      <c r="A76" s="20">
        <v>65</v>
      </c>
      <c r="B76" s="13" t="s">
        <v>124</v>
      </c>
      <c r="C76" s="10" t="s">
        <v>240</v>
      </c>
      <c r="D76" s="29">
        <v>0</v>
      </c>
    </row>
    <row r="77" spans="1:4" s="1" customFormat="1" x14ac:dyDescent="0.2">
      <c r="A77" s="20">
        <v>66</v>
      </c>
      <c r="B77" s="12" t="s">
        <v>125</v>
      </c>
      <c r="C77" s="10" t="s">
        <v>241</v>
      </c>
      <c r="D77" s="29">
        <v>22934297</v>
      </c>
    </row>
    <row r="78" spans="1:4" s="1" customFormat="1" x14ac:dyDescent="0.2">
      <c r="A78" s="20">
        <v>67</v>
      </c>
      <c r="B78" s="13" t="s">
        <v>126</v>
      </c>
      <c r="C78" s="10" t="s">
        <v>242</v>
      </c>
      <c r="D78" s="29">
        <v>0</v>
      </c>
    </row>
    <row r="79" spans="1:4" s="1" customFormat="1" x14ac:dyDescent="0.2">
      <c r="A79" s="20">
        <v>68</v>
      </c>
      <c r="B79" s="13" t="s">
        <v>127</v>
      </c>
      <c r="C79" s="10" t="s">
        <v>243</v>
      </c>
      <c r="D79" s="29">
        <v>0</v>
      </c>
    </row>
    <row r="80" spans="1:4" s="1" customFormat="1" x14ac:dyDescent="0.2">
      <c r="A80" s="20">
        <v>69</v>
      </c>
      <c r="B80" s="12" t="s">
        <v>128</v>
      </c>
      <c r="C80" s="10" t="s">
        <v>244</v>
      </c>
      <c r="D80" s="29">
        <v>0</v>
      </c>
    </row>
    <row r="81" spans="1:4" s="1" customFormat="1" x14ac:dyDescent="0.2">
      <c r="A81" s="20">
        <v>70</v>
      </c>
      <c r="B81" s="12" t="s">
        <v>129</v>
      </c>
      <c r="C81" s="10" t="s">
        <v>245</v>
      </c>
      <c r="D81" s="29">
        <v>0</v>
      </c>
    </row>
    <row r="82" spans="1:4" s="1" customFormat="1" x14ac:dyDescent="0.2">
      <c r="A82" s="20">
        <v>71</v>
      </c>
      <c r="B82" s="12" t="s">
        <v>130</v>
      </c>
      <c r="C82" s="10" t="s">
        <v>246</v>
      </c>
      <c r="D82" s="29">
        <v>0</v>
      </c>
    </row>
    <row r="83" spans="1:4" s="1" customFormat="1" x14ac:dyDescent="0.2">
      <c r="A83" s="20">
        <v>72</v>
      </c>
      <c r="B83" s="21" t="s">
        <v>131</v>
      </c>
      <c r="C83" s="10" t="s">
        <v>132</v>
      </c>
      <c r="D83" s="29">
        <v>47389582</v>
      </c>
    </row>
    <row r="84" spans="1:4" s="1" customFormat="1" x14ac:dyDescent="0.2">
      <c r="A84" s="20">
        <v>73</v>
      </c>
      <c r="B84" s="12" t="s">
        <v>133</v>
      </c>
      <c r="C84" s="10" t="s">
        <v>247</v>
      </c>
      <c r="D84" s="29">
        <v>80728065</v>
      </c>
    </row>
    <row r="85" spans="1:4" s="1" customFormat="1" x14ac:dyDescent="0.2">
      <c r="A85" s="20">
        <v>74</v>
      </c>
      <c r="B85" s="21" t="s">
        <v>134</v>
      </c>
      <c r="C85" s="10" t="s">
        <v>35</v>
      </c>
      <c r="D85" s="29">
        <v>78736368</v>
      </c>
    </row>
    <row r="86" spans="1:4" s="1" customFormat="1" x14ac:dyDescent="0.2">
      <c r="A86" s="20">
        <v>75</v>
      </c>
      <c r="B86" s="12" t="s">
        <v>135</v>
      </c>
      <c r="C86" s="10" t="s">
        <v>413</v>
      </c>
      <c r="D86" s="29">
        <v>30438966</v>
      </c>
    </row>
    <row r="87" spans="1:4" s="1" customFormat="1" x14ac:dyDescent="0.2">
      <c r="A87" s="20">
        <v>76</v>
      </c>
      <c r="B87" s="12" t="s">
        <v>136</v>
      </c>
      <c r="C87" s="10" t="s">
        <v>36</v>
      </c>
      <c r="D87" s="29">
        <v>44600757</v>
      </c>
    </row>
    <row r="88" spans="1:4" s="1" customFormat="1" x14ac:dyDescent="0.2">
      <c r="A88" s="20">
        <v>77</v>
      </c>
      <c r="B88" s="12" t="s">
        <v>137</v>
      </c>
      <c r="C88" s="10" t="s">
        <v>49</v>
      </c>
      <c r="D88" s="29">
        <v>59078989.999999993</v>
      </c>
    </row>
    <row r="89" spans="1:4" s="1" customFormat="1" x14ac:dyDescent="0.2">
      <c r="A89" s="20">
        <v>78</v>
      </c>
      <c r="B89" s="12" t="s">
        <v>138</v>
      </c>
      <c r="C89" s="10" t="s">
        <v>228</v>
      </c>
      <c r="D89" s="29">
        <v>42105387</v>
      </c>
    </row>
    <row r="90" spans="1:4" s="1" customFormat="1" x14ac:dyDescent="0.2">
      <c r="A90" s="20">
        <v>79</v>
      </c>
      <c r="B90" s="12" t="s">
        <v>139</v>
      </c>
      <c r="C90" s="10" t="s">
        <v>309</v>
      </c>
      <c r="D90" s="29">
        <v>0</v>
      </c>
    </row>
    <row r="91" spans="1:4" s="1" customFormat="1" x14ac:dyDescent="0.2">
      <c r="A91" s="20">
        <v>80</v>
      </c>
      <c r="B91" s="13" t="s">
        <v>140</v>
      </c>
      <c r="C91" s="10" t="s">
        <v>258</v>
      </c>
      <c r="D91" s="29">
        <v>0</v>
      </c>
    </row>
    <row r="92" spans="1:4" s="1" customFormat="1" x14ac:dyDescent="0.2">
      <c r="A92" s="284">
        <v>81</v>
      </c>
      <c r="B92" s="287" t="s">
        <v>141</v>
      </c>
      <c r="C92" s="16" t="s">
        <v>248</v>
      </c>
      <c r="D92" s="29">
        <v>10939957</v>
      </c>
    </row>
    <row r="93" spans="1:4" s="1" customFormat="1" ht="24" x14ac:dyDescent="0.2">
      <c r="A93" s="285"/>
      <c r="B93" s="288"/>
      <c r="C93" s="10" t="s">
        <v>307</v>
      </c>
      <c r="D93" s="29">
        <v>3432083</v>
      </c>
    </row>
    <row r="94" spans="1:4" s="1" customFormat="1" x14ac:dyDescent="0.2">
      <c r="A94" s="285"/>
      <c r="B94" s="288"/>
      <c r="C94" s="10" t="s">
        <v>249</v>
      </c>
      <c r="D94" s="29">
        <v>0</v>
      </c>
    </row>
    <row r="95" spans="1:4" s="1" customFormat="1" ht="24" x14ac:dyDescent="0.2">
      <c r="A95" s="286"/>
      <c r="B95" s="289"/>
      <c r="C95" s="22" t="s">
        <v>308</v>
      </c>
      <c r="D95" s="29">
        <v>7507874</v>
      </c>
    </row>
    <row r="96" spans="1:4" s="1" customFormat="1" x14ac:dyDescent="0.2">
      <c r="A96" s="20">
        <v>82</v>
      </c>
      <c r="B96" s="13" t="s">
        <v>142</v>
      </c>
      <c r="C96" s="10" t="s">
        <v>48</v>
      </c>
      <c r="D96" s="29">
        <v>0</v>
      </c>
    </row>
    <row r="97" spans="1:4" s="1" customFormat="1" x14ac:dyDescent="0.2">
      <c r="A97" s="20">
        <v>83</v>
      </c>
      <c r="B97" s="13" t="s">
        <v>143</v>
      </c>
      <c r="C97" s="10" t="s">
        <v>144</v>
      </c>
      <c r="D97" s="29">
        <v>2850131</v>
      </c>
    </row>
    <row r="98" spans="1:4" s="1" customFormat="1" x14ac:dyDescent="0.2">
      <c r="A98" s="20">
        <v>84</v>
      </c>
      <c r="B98" s="21" t="s">
        <v>145</v>
      </c>
      <c r="C98" s="10" t="s">
        <v>146</v>
      </c>
      <c r="D98" s="29">
        <v>11351546</v>
      </c>
    </row>
    <row r="99" spans="1:4" s="1" customFormat="1" x14ac:dyDescent="0.2">
      <c r="A99" s="20">
        <v>85</v>
      </c>
      <c r="B99" s="13" t="s">
        <v>147</v>
      </c>
      <c r="C99" s="10" t="s">
        <v>27</v>
      </c>
      <c r="D99" s="29">
        <v>8526125</v>
      </c>
    </row>
    <row r="100" spans="1:4" s="1" customFormat="1" x14ac:dyDescent="0.2">
      <c r="A100" s="20">
        <v>86</v>
      </c>
      <c r="B100" s="21" t="s">
        <v>148</v>
      </c>
      <c r="C100" s="10" t="s">
        <v>12</v>
      </c>
      <c r="D100" s="29">
        <v>9281726</v>
      </c>
    </row>
    <row r="101" spans="1:4" s="1" customFormat="1" x14ac:dyDescent="0.2">
      <c r="A101" s="20">
        <v>87</v>
      </c>
      <c r="B101" s="21" t="s">
        <v>149</v>
      </c>
      <c r="C101" s="10" t="s">
        <v>26</v>
      </c>
      <c r="D101" s="29">
        <v>25636298</v>
      </c>
    </row>
    <row r="102" spans="1:4" s="1" customFormat="1" x14ac:dyDescent="0.2">
      <c r="A102" s="20">
        <v>88</v>
      </c>
      <c r="B102" s="13" t="s">
        <v>150</v>
      </c>
      <c r="C102" s="10" t="s">
        <v>42</v>
      </c>
      <c r="D102" s="29">
        <v>8638993</v>
      </c>
    </row>
    <row r="103" spans="1:4" s="1" customFormat="1" x14ac:dyDescent="0.2">
      <c r="A103" s="20">
        <v>89</v>
      </c>
      <c r="B103" s="12" t="s">
        <v>152</v>
      </c>
      <c r="C103" s="10" t="s">
        <v>28</v>
      </c>
      <c r="D103" s="29">
        <v>31027674</v>
      </c>
    </row>
    <row r="104" spans="1:4" s="1" customFormat="1" x14ac:dyDescent="0.2">
      <c r="A104" s="20">
        <v>90</v>
      </c>
      <c r="B104" s="12" t="s">
        <v>153</v>
      </c>
      <c r="C104" s="10" t="s">
        <v>29</v>
      </c>
      <c r="D104" s="29">
        <v>22588677</v>
      </c>
    </row>
    <row r="105" spans="1:4" s="1" customFormat="1" x14ac:dyDescent="0.2">
      <c r="A105" s="20">
        <v>91</v>
      </c>
      <c r="B105" s="21" t="s">
        <v>154</v>
      </c>
      <c r="C105" s="10" t="s">
        <v>14</v>
      </c>
      <c r="D105" s="29">
        <v>8267703</v>
      </c>
    </row>
    <row r="106" spans="1:4" s="19" customFormat="1" x14ac:dyDescent="0.2">
      <c r="A106" s="20">
        <v>92</v>
      </c>
      <c r="B106" s="12" t="s">
        <v>155</v>
      </c>
      <c r="C106" s="10" t="s">
        <v>30</v>
      </c>
      <c r="D106" s="29">
        <v>13169153</v>
      </c>
    </row>
    <row r="107" spans="1:4" s="1" customFormat="1" x14ac:dyDescent="0.2">
      <c r="A107" s="20">
        <v>93</v>
      </c>
      <c r="B107" s="12" t="s">
        <v>156</v>
      </c>
      <c r="C107" s="10" t="s">
        <v>15</v>
      </c>
      <c r="D107" s="29">
        <v>12544165</v>
      </c>
    </row>
    <row r="108" spans="1:4" s="1" customFormat="1" x14ac:dyDescent="0.2">
      <c r="A108" s="20">
        <v>94</v>
      </c>
      <c r="B108" s="13" t="s">
        <v>157</v>
      </c>
      <c r="C108" s="10" t="s">
        <v>13</v>
      </c>
      <c r="D108" s="29">
        <v>11591456</v>
      </c>
    </row>
    <row r="109" spans="1:4" s="1" customFormat="1" x14ac:dyDescent="0.2">
      <c r="A109" s="20">
        <v>95</v>
      </c>
      <c r="B109" s="21" t="s">
        <v>158</v>
      </c>
      <c r="C109" s="10" t="s">
        <v>31</v>
      </c>
      <c r="D109" s="29">
        <v>9720834</v>
      </c>
    </row>
    <row r="110" spans="1:4" s="1" customFormat="1" x14ac:dyDescent="0.2">
      <c r="A110" s="20">
        <v>96</v>
      </c>
      <c r="B110" s="12" t="s">
        <v>160</v>
      </c>
      <c r="C110" s="10" t="s">
        <v>33</v>
      </c>
      <c r="D110" s="29">
        <v>24132169</v>
      </c>
    </row>
    <row r="111" spans="1:4" s="1" customFormat="1" x14ac:dyDescent="0.2">
      <c r="A111" s="20">
        <v>97</v>
      </c>
      <c r="B111" s="12" t="s">
        <v>162</v>
      </c>
      <c r="C111" s="10" t="s">
        <v>163</v>
      </c>
      <c r="D111" s="29">
        <v>0</v>
      </c>
    </row>
    <row r="112" spans="1:4" s="1" customFormat="1" x14ac:dyDescent="0.2">
      <c r="A112" s="20">
        <v>98</v>
      </c>
      <c r="B112" s="12" t="s">
        <v>164</v>
      </c>
      <c r="C112" s="10" t="s">
        <v>165</v>
      </c>
      <c r="D112" s="29">
        <v>0</v>
      </c>
    </row>
    <row r="113" spans="1:4" s="1" customFormat="1" x14ac:dyDescent="0.2">
      <c r="A113" s="20">
        <v>99</v>
      </c>
      <c r="B113" s="21" t="s">
        <v>166</v>
      </c>
      <c r="C113" s="10" t="s">
        <v>167</v>
      </c>
      <c r="D113" s="29">
        <v>0</v>
      </c>
    </row>
    <row r="114" spans="1:4" s="1" customFormat="1" x14ac:dyDescent="0.2">
      <c r="A114" s="20">
        <v>100</v>
      </c>
      <c r="B114" s="21" t="s">
        <v>168</v>
      </c>
      <c r="C114" s="10" t="s">
        <v>169</v>
      </c>
      <c r="D114" s="29">
        <v>0</v>
      </c>
    </row>
    <row r="115" spans="1:4" s="1" customFormat="1" x14ac:dyDescent="0.2">
      <c r="A115" s="20">
        <v>101</v>
      </c>
      <c r="B115" s="21" t="s">
        <v>170</v>
      </c>
      <c r="C115" s="10" t="s">
        <v>171</v>
      </c>
      <c r="D115" s="29">
        <v>0</v>
      </c>
    </row>
    <row r="116" spans="1:4" s="1" customFormat="1" x14ac:dyDescent="0.2">
      <c r="A116" s="20">
        <v>102</v>
      </c>
      <c r="B116" s="21" t="s">
        <v>172</v>
      </c>
      <c r="C116" s="10" t="s">
        <v>173</v>
      </c>
      <c r="D116" s="29">
        <v>0</v>
      </c>
    </row>
    <row r="117" spans="1:4" s="1" customFormat="1" x14ac:dyDescent="0.2">
      <c r="A117" s="20">
        <v>103</v>
      </c>
      <c r="B117" s="21" t="s">
        <v>174</v>
      </c>
      <c r="C117" s="10" t="s">
        <v>175</v>
      </c>
      <c r="D117" s="29">
        <v>0</v>
      </c>
    </row>
    <row r="118" spans="1:4" s="1" customFormat="1" x14ac:dyDescent="0.2">
      <c r="A118" s="20">
        <v>104</v>
      </c>
      <c r="B118" s="17" t="s">
        <v>176</v>
      </c>
      <c r="C118" s="15" t="s">
        <v>177</v>
      </c>
      <c r="D118" s="29">
        <v>0</v>
      </c>
    </row>
    <row r="119" spans="1:4" s="1" customFormat="1" x14ac:dyDescent="0.2">
      <c r="A119" s="20">
        <v>105</v>
      </c>
      <c r="B119" s="13" t="s">
        <v>178</v>
      </c>
      <c r="C119" s="10" t="s">
        <v>179</v>
      </c>
      <c r="D119" s="29">
        <v>0</v>
      </c>
    </row>
    <row r="120" spans="1:4" s="1" customFormat="1" x14ac:dyDescent="0.2">
      <c r="A120" s="20">
        <v>106</v>
      </c>
      <c r="B120" s="21" t="s">
        <v>180</v>
      </c>
      <c r="C120" s="10" t="s">
        <v>181</v>
      </c>
      <c r="D120" s="29">
        <v>0</v>
      </c>
    </row>
    <row r="121" spans="1:4" s="1" customFormat="1" x14ac:dyDescent="0.2">
      <c r="A121" s="20">
        <v>107</v>
      </c>
      <c r="B121" s="12" t="s">
        <v>182</v>
      </c>
      <c r="C121" s="18" t="s">
        <v>183</v>
      </c>
      <c r="D121" s="29">
        <v>0</v>
      </c>
    </row>
    <row r="122" spans="1:4" s="1" customFormat="1" x14ac:dyDescent="0.2">
      <c r="A122" s="20">
        <v>108</v>
      </c>
      <c r="B122" s="21" t="s">
        <v>184</v>
      </c>
      <c r="C122" s="10" t="s">
        <v>261</v>
      </c>
      <c r="D122" s="29">
        <v>0</v>
      </c>
    </row>
    <row r="123" spans="1:4" s="1" customFormat="1" x14ac:dyDescent="0.2">
      <c r="A123" s="20">
        <v>109</v>
      </c>
      <c r="B123" s="13" t="s">
        <v>185</v>
      </c>
      <c r="C123" s="10" t="s">
        <v>250</v>
      </c>
      <c r="D123" s="29">
        <v>0</v>
      </c>
    </row>
    <row r="124" spans="1:4" s="1" customFormat="1" x14ac:dyDescent="0.2">
      <c r="A124" s="20">
        <v>110</v>
      </c>
      <c r="B124" s="12" t="s">
        <v>329</v>
      </c>
      <c r="C124" s="10" t="s">
        <v>317</v>
      </c>
      <c r="D124" s="29">
        <v>0</v>
      </c>
    </row>
    <row r="125" spans="1:4" s="1" customFormat="1" x14ac:dyDescent="0.2">
      <c r="A125" s="20">
        <v>111</v>
      </c>
      <c r="B125" s="53" t="s">
        <v>418</v>
      </c>
      <c r="C125" s="15" t="s">
        <v>419</v>
      </c>
      <c r="D125" s="29">
        <v>0</v>
      </c>
    </row>
    <row r="126" spans="1:4" s="1" customFormat="1" x14ac:dyDescent="0.2">
      <c r="A126" s="20">
        <v>112</v>
      </c>
      <c r="B126" s="13" t="s">
        <v>186</v>
      </c>
      <c r="C126" s="10" t="s">
        <v>320</v>
      </c>
      <c r="D126" s="29">
        <v>0</v>
      </c>
    </row>
    <row r="127" spans="1:4" s="1" customFormat="1" x14ac:dyDescent="0.2">
      <c r="A127" s="20">
        <v>113</v>
      </c>
      <c r="B127" s="21" t="s">
        <v>187</v>
      </c>
      <c r="C127" s="10" t="s">
        <v>188</v>
      </c>
      <c r="D127" s="29">
        <v>0</v>
      </c>
    </row>
    <row r="128" spans="1:4" s="1" customFormat="1" x14ac:dyDescent="0.2">
      <c r="A128" s="20">
        <v>114</v>
      </c>
      <c r="B128" s="21" t="s">
        <v>189</v>
      </c>
      <c r="C128" s="35" t="s">
        <v>306</v>
      </c>
      <c r="D128" s="29">
        <v>0</v>
      </c>
    </row>
    <row r="129" spans="1:4" s="1" customFormat="1" x14ac:dyDescent="0.2">
      <c r="A129" s="20">
        <v>115</v>
      </c>
      <c r="B129" s="21" t="s">
        <v>190</v>
      </c>
      <c r="C129" s="10" t="s">
        <v>225</v>
      </c>
      <c r="D129" s="29">
        <v>0</v>
      </c>
    </row>
    <row r="130" spans="1:4" x14ac:dyDescent="0.2">
      <c r="A130" s="20">
        <v>116</v>
      </c>
      <c r="B130" s="21" t="s">
        <v>191</v>
      </c>
      <c r="C130" s="10" t="s">
        <v>192</v>
      </c>
      <c r="D130" s="29">
        <v>0</v>
      </c>
    </row>
    <row r="131" spans="1:4" s="1" customFormat="1" x14ac:dyDescent="0.2">
      <c r="A131" s="20">
        <v>117</v>
      </c>
      <c r="B131" s="21" t="s">
        <v>193</v>
      </c>
      <c r="C131" s="10" t="s">
        <v>40</v>
      </c>
      <c r="D131" s="29">
        <v>541850</v>
      </c>
    </row>
    <row r="132" spans="1:4" s="1" customFormat="1" x14ac:dyDescent="0.2">
      <c r="A132" s="20">
        <v>118</v>
      </c>
      <c r="B132" s="12" t="s">
        <v>194</v>
      </c>
      <c r="C132" s="10" t="s">
        <v>45</v>
      </c>
      <c r="D132" s="29">
        <v>33181811</v>
      </c>
    </row>
    <row r="133" spans="1:4" s="1" customFormat="1" x14ac:dyDescent="0.2">
      <c r="A133" s="20">
        <v>119</v>
      </c>
      <c r="B133" s="12" t="s">
        <v>195</v>
      </c>
      <c r="C133" s="10" t="s">
        <v>227</v>
      </c>
      <c r="D133" s="29">
        <v>0</v>
      </c>
    </row>
    <row r="134" spans="1:4" s="1" customFormat="1" x14ac:dyDescent="0.2">
      <c r="A134" s="20">
        <v>120</v>
      </c>
      <c r="B134" s="12" t="s">
        <v>196</v>
      </c>
      <c r="C134" s="10" t="s">
        <v>47</v>
      </c>
      <c r="D134" s="29">
        <v>0</v>
      </c>
    </row>
    <row r="135" spans="1:4" s="1" customFormat="1" x14ac:dyDescent="0.2">
      <c r="A135" s="20">
        <v>121</v>
      </c>
      <c r="B135" s="21" t="s">
        <v>197</v>
      </c>
      <c r="C135" s="10" t="s">
        <v>46</v>
      </c>
      <c r="D135" s="29">
        <v>0</v>
      </c>
    </row>
    <row r="136" spans="1:4" s="1" customFormat="1" x14ac:dyDescent="0.2">
      <c r="A136" s="20">
        <v>122</v>
      </c>
      <c r="B136" s="21" t="s">
        <v>198</v>
      </c>
      <c r="C136" s="10" t="s">
        <v>199</v>
      </c>
      <c r="D136" s="29">
        <v>0</v>
      </c>
    </row>
    <row r="137" spans="1:4" s="1" customFormat="1" x14ac:dyDescent="0.2">
      <c r="A137" s="20">
        <v>123</v>
      </c>
      <c r="B137" s="21" t="s">
        <v>200</v>
      </c>
      <c r="C137" s="10" t="s">
        <v>468</v>
      </c>
      <c r="D137" s="29">
        <v>1083700</v>
      </c>
    </row>
    <row r="138" spans="1:4" s="1" customFormat="1" x14ac:dyDescent="0.2">
      <c r="A138" s="20">
        <v>124</v>
      </c>
      <c r="B138" s="12" t="s">
        <v>201</v>
      </c>
      <c r="C138" s="10" t="s">
        <v>226</v>
      </c>
      <c r="D138" s="29">
        <v>54528533</v>
      </c>
    </row>
    <row r="139" spans="1:4" s="1" customFormat="1" x14ac:dyDescent="0.2">
      <c r="A139" s="20">
        <v>125</v>
      </c>
      <c r="B139" s="13" t="s">
        <v>202</v>
      </c>
      <c r="C139" s="10" t="s">
        <v>459</v>
      </c>
      <c r="D139" s="29">
        <v>73798820</v>
      </c>
    </row>
    <row r="140" spans="1:4" x14ac:dyDescent="0.2">
      <c r="A140" s="20">
        <v>126</v>
      </c>
      <c r="B140" s="21" t="s">
        <v>203</v>
      </c>
      <c r="C140" s="10" t="s">
        <v>204</v>
      </c>
      <c r="D140" s="29">
        <v>4334800</v>
      </c>
    </row>
    <row r="141" spans="1:4" x14ac:dyDescent="0.2">
      <c r="A141" s="20">
        <v>127</v>
      </c>
      <c r="B141" s="12" t="s">
        <v>205</v>
      </c>
      <c r="C141" s="10" t="s">
        <v>206</v>
      </c>
      <c r="D141" s="29">
        <v>0</v>
      </c>
    </row>
    <row r="142" spans="1:4" x14ac:dyDescent="0.2">
      <c r="A142" s="20">
        <v>128</v>
      </c>
      <c r="B142" s="21" t="s">
        <v>207</v>
      </c>
      <c r="C142" s="10" t="s">
        <v>208</v>
      </c>
      <c r="D142" s="29">
        <v>0</v>
      </c>
    </row>
    <row r="143" spans="1:4" x14ac:dyDescent="0.2">
      <c r="A143" s="20">
        <v>129</v>
      </c>
      <c r="B143" s="86" t="s">
        <v>251</v>
      </c>
      <c r="C143" s="88" t="s">
        <v>252</v>
      </c>
      <c r="D143" s="29">
        <v>0</v>
      </c>
    </row>
    <row r="144" spans="1:4" x14ac:dyDescent="0.2">
      <c r="A144" s="20">
        <v>130</v>
      </c>
      <c r="B144" s="89" t="s">
        <v>253</v>
      </c>
      <c r="C144" s="41" t="s">
        <v>254</v>
      </c>
      <c r="D144" s="29">
        <v>0</v>
      </c>
    </row>
    <row r="145" spans="1:54" x14ac:dyDescent="0.2">
      <c r="A145" s="20">
        <v>131</v>
      </c>
      <c r="B145" s="90" t="s">
        <v>255</v>
      </c>
      <c r="C145" s="140" t="s">
        <v>416</v>
      </c>
      <c r="D145" s="29">
        <v>0</v>
      </c>
    </row>
    <row r="146" spans="1:54" x14ac:dyDescent="0.2">
      <c r="A146" s="20">
        <v>132</v>
      </c>
      <c r="B146" s="20" t="s">
        <v>259</v>
      </c>
      <c r="C146" s="28" t="s">
        <v>260</v>
      </c>
      <c r="D146" s="29">
        <v>0</v>
      </c>
    </row>
    <row r="147" spans="1:54" x14ac:dyDescent="0.2">
      <c r="A147" s="20">
        <v>133</v>
      </c>
      <c r="B147" s="53" t="s">
        <v>311</v>
      </c>
      <c r="C147" s="28" t="s">
        <v>310</v>
      </c>
      <c r="D147" s="29">
        <v>0</v>
      </c>
    </row>
    <row r="148" spans="1:54" s="4" customFormat="1" x14ac:dyDescent="0.2">
      <c r="A148" s="20">
        <v>134</v>
      </c>
      <c r="B148" s="53" t="s">
        <v>319</v>
      </c>
      <c r="C148" s="28" t="s">
        <v>316</v>
      </c>
      <c r="D148" s="29">
        <v>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</row>
    <row r="149" spans="1:54" x14ac:dyDescent="0.2">
      <c r="A149" s="20">
        <v>135</v>
      </c>
      <c r="B149" s="53" t="s">
        <v>411</v>
      </c>
      <c r="C149" s="15" t="s">
        <v>412</v>
      </c>
      <c r="D149" s="29">
        <v>0</v>
      </c>
    </row>
  </sheetData>
  <mergeCells count="9">
    <mergeCell ref="B2:D2"/>
    <mergeCell ref="A92:A95"/>
    <mergeCell ref="B92:B95"/>
    <mergeCell ref="A8:C8"/>
    <mergeCell ref="A11:C11"/>
    <mergeCell ref="D4:D7"/>
    <mergeCell ref="A4:A7"/>
    <mergeCell ref="B4:B7"/>
    <mergeCell ref="C4:C7"/>
  </mergeCells>
  <pageMargins left="0" right="0" top="0" bottom="0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1"/>
  <sheetViews>
    <sheetView zoomScale="90" zoomScaleNormal="90" workbookViewId="0">
      <pane xSplit="3" ySplit="7" topLeftCell="D129" activePane="bottomRight" state="frozen"/>
      <selection activeCell="E134" activeCellId="1" sqref="E134 E134"/>
      <selection pane="topRight" activeCell="E134" activeCellId="1" sqref="E134 E134"/>
      <selection pane="bottomLeft" activeCell="E134" activeCellId="1" sqref="E134 E134"/>
      <selection pane="bottomRight" activeCell="Q141" sqref="Q141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6" width="16.140625" style="1" customWidth="1"/>
    <col min="7" max="9" width="14" style="1" customWidth="1"/>
    <col min="10" max="10" width="15.7109375" style="1" customWidth="1"/>
    <col min="11" max="11" width="19.28515625" style="1" customWidth="1"/>
    <col min="12" max="12" width="16.140625" style="1" customWidth="1"/>
    <col min="13" max="13" width="16.140625" style="45" customWidth="1"/>
    <col min="14" max="14" width="21.85546875" style="1" customWidth="1"/>
    <col min="15" max="16384" width="9.140625" style="1"/>
  </cols>
  <sheetData>
    <row r="1" spans="1:14" x14ac:dyDescent="0.2">
      <c r="D1" s="45"/>
      <c r="E1" s="45"/>
      <c r="F1" s="45"/>
      <c r="G1" s="45"/>
      <c r="H1" s="45"/>
      <c r="I1" s="45"/>
      <c r="J1" s="45"/>
      <c r="K1" s="45"/>
      <c r="L1" s="45"/>
      <c r="N1" s="45"/>
    </row>
    <row r="2" spans="1:14" ht="39.75" customHeight="1" x14ac:dyDescent="0.2">
      <c r="A2" s="326" t="s">
        <v>436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</row>
    <row r="3" spans="1:14" x14ac:dyDescent="0.2">
      <c r="C3" s="47"/>
      <c r="D3" s="45"/>
      <c r="E3" s="45"/>
      <c r="F3" s="45"/>
      <c r="G3" s="45"/>
      <c r="H3" s="45"/>
      <c r="I3" s="45"/>
      <c r="J3" s="45"/>
      <c r="N3" s="1" t="s">
        <v>277</v>
      </c>
    </row>
    <row r="4" spans="1:14" s="3" customFormat="1" ht="15.75" customHeight="1" x14ac:dyDescent="0.2">
      <c r="A4" s="302" t="s">
        <v>43</v>
      </c>
      <c r="B4" s="302" t="s">
        <v>55</v>
      </c>
      <c r="C4" s="302" t="s">
        <v>44</v>
      </c>
      <c r="D4" s="439" t="s">
        <v>290</v>
      </c>
      <c r="E4" s="439"/>
      <c r="F4" s="439"/>
      <c r="G4" s="439"/>
      <c r="H4" s="439"/>
      <c r="I4" s="439"/>
      <c r="J4" s="439"/>
      <c r="K4" s="439"/>
      <c r="L4" s="439"/>
      <c r="M4" s="439"/>
      <c r="N4" s="439"/>
    </row>
    <row r="5" spans="1:14" ht="25.5" customHeight="1" x14ac:dyDescent="0.2">
      <c r="A5" s="302"/>
      <c r="B5" s="302"/>
      <c r="C5" s="302"/>
      <c r="D5" s="439" t="s">
        <v>273</v>
      </c>
      <c r="E5" s="440" t="s">
        <v>443</v>
      </c>
      <c r="F5" s="440" t="s">
        <v>444</v>
      </c>
      <c r="G5" s="436" t="s">
        <v>321</v>
      </c>
      <c r="H5" s="436" t="s">
        <v>322</v>
      </c>
      <c r="I5" s="436" t="s">
        <v>323</v>
      </c>
      <c r="J5" s="436" t="s">
        <v>420</v>
      </c>
      <c r="K5" s="439" t="s">
        <v>414</v>
      </c>
      <c r="L5" s="439" t="s">
        <v>291</v>
      </c>
      <c r="M5" s="439"/>
      <c r="N5" s="439"/>
    </row>
    <row r="6" spans="1:14" ht="26.25" customHeight="1" x14ac:dyDescent="0.2">
      <c r="A6" s="302"/>
      <c r="B6" s="302"/>
      <c r="C6" s="302"/>
      <c r="D6" s="439"/>
      <c r="E6" s="441"/>
      <c r="F6" s="441"/>
      <c r="G6" s="437"/>
      <c r="H6" s="437"/>
      <c r="I6" s="437"/>
      <c r="J6" s="437"/>
      <c r="K6" s="439"/>
      <c r="L6" s="439" t="s">
        <v>292</v>
      </c>
      <c r="M6" s="443" t="s">
        <v>315</v>
      </c>
      <c r="N6" s="444"/>
    </row>
    <row r="7" spans="1:14" ht="66.75" customHeight="1" x14ac:dyDescent="0.2">
      <c r="A7" s="302"/>
      <c r="B7" s="302"/>
      <c r="C7" s="302"/>
      <c r="D7" s="439"/>
      <c r="E7" s="442"/>
      <c r="F7" s="442"/>
      <c r="G7" s="438"/>
      <c r="H7" s="438"/>
      <c r="I7" s="438"/>
      <c r="J7" s="438"/>
      <c r="K7" s="439"/>
      <c r="L7" s="439"/>
      <c r="M7" s="254" t="s">
        <v>314</v>
      </c>
      <c r="N7" s="254" t="s">
        <v>471</v>
      </c>
    </row>
    <row r="8" spans="1:14" s="3" customFormat="1" x14ac:dyDescent="0.2">
      <c r="A8" s="433" t="s">
        <v>224</v>
      </c>
      <c r="B8" s="433"/>
      <c r="C8" s="433"/>
      <c r="D8" s="37">
        <f>D11+D10+D9</f>
        <v>8749794428.4799995</v>
      </c>
      <c r="E8" s="37">
        <f t="shared" ref="E8:N8" si="0">E11+E10+E9</f>
        <v>130370254.88</v>
      </c>
      <c r="F8" s="37">
        <f t="shared" si="0"/>
        <v>43714192.5</v>
      </c>
      <c r="G8" s="37">
        <f t="shared" si="0"/>
        <v>464248959.92999995</v>
      </c>
      <c r="H8" s="37">
        <f t="shared" si="0"/>
        <v>6694030</v>
      </c>
      <c r="I8" s="37">
        <f t="shared" si="0"/>
        <v>459164017</v>
      </c>
      <c r="J8" s="37">
        <f t="shared" si="0"/>
        <v>5119776.1000000006</v>
      </c>
      <c r="K8" s="37">
        <f t="shared" si="0"/>
        <v>534974002.61666673</v>
      </c>
      <c r="L8" s="37">
        <f t="shared" si="0"/>
        <v>548260803.95333326</v>
      </c>
      <c r="M8" s="37">
        <f t="shared" si="0"/>
        <v>2260797394.5</v>
      </c>
      <c r="N8" s="37">
        <f t="shared" si="0"/>
        <v>4296450997</v>
      </c>
    </row>
    <row r="9" spans="1:14" s="3" customFormat="1" ht="11.25" customHeight="1" x14ac:dyDescent="0.2">
      <c r="A9" s="258"/>
      <c r="B9" s="258"/>
      <c r="C9" s="11" t="s">
        <v>53</v>
      </c>
      <c r="D9" s="38">
        <v>64238710</v>
      </c>
      <c r="E9" s="38">
        <v>832</v>
      </c>
      <c r="F9" s="38">
        <v>465</v>
      </c>
      <c r="G9" s="38">
        <v>0</v>
      </c>
      <c r="H9" s="38">
        <v>0</v>
      </c>
      <c r="I9" s="38">
        <v>0</v>
      </c>
      <c r="J9" s="38">
        <v>0</v>
      </c>
      <c r="K9" s="42">
        <v>64237413</v>
      </c>
      <c r="L9" s="38">
        <v>0</v>
      </c>
      <c r="M9" s="38">
        <v>0</v>
      </c>
      <c r="N9" s="38">
        <v>0</v>
      </c>
    </row>
    <row r="10" spans="1:14" s="3" customFormat="1" ht="21.75" customHeight="1" x14ac:dyDescent="0.2">
      <c r="A10" s="258"/>
      <c r="B10" s="258"/>
      <c r="C10" s="11" t="s">
        <v>279</v>
      </c>
      <c r="D10" s="38">
        <f t="shared" ref="D10:D11" si="1">G10+H10+I10+J10+K10+L10+M10+N10+E10+F10</f>
        <v>90383518</v>
      </c>
      <c r="E10" s="38"/>
      <c r="F10" s="38"/>
      <c r="G10" s="38"/>
      <c r="H10" s="38"/>
      <c r="I10" s="38"/>
      <c r="J10" s="38"/>
      <c r="K10" s="42"/>
      <c r="L10" s="38"/>
      <c r="M10" s="38"/>
      <c r="N10" s="38">
        <v>90383518</v>
      </c>
    </row>
    <row r="11" spans="1:14" s="3" customFormat="1" x14ac:dyDescent="0.2">
      <c r="A11" s="433" t="s">
        <v>223</v>
      </c>
      <c r="B11" s="433"/>
      <c r="C11" s="433"/>
      <c r="D11" s="77">
        <f t="shared" si="1"/>
        <v>8595172200.4799995</v>
      </c>
      <c r="E11" s="77">
        <f t="shared" ref="E11:N11" si="2">SUM(E12:E148)-E92</f>
        <v>130369422.88</v>
      </c>
      <c r="F11" s="77">
        <f t="shared" si="2"/>
        <v>43713727.5</v>
      </c>
      <c r="G11" s="77">
        <f t="shared" si="2"/>
        <v>464248959.92999995</v>
      </c>
      <c r="H11" s="77">
        <f t="shared" si="2"/>
        <v>6694030</v>
      </c>
      <c r="I11" s="77">
        <f t="shared" si="2"/>
        <v>459164017</v>
      </c>
      <c r="J11" s="77">
        <f t="shared" si="2"/>
        <v>5119776.1000000006</v>
      </c>
      <c r="K11" s="77">
        <f t="shared" si="2"/>
        <v>470736589.61666673</v>
      </c>
      <c r="L11" s="77">
        <f t="shared" si="2"/>
        <v>548260803.95333326</v>
      </c>
      <c r="M11" s="77">
        <f t="shared" si="2"/>
        <v>2260797394.5</v>
      </c>
      <c r="N11" s="77">
        <f t="shared" si="2"/>
        <v>4206067479</v>
      </c>
    </row>
    <row r="12" spans="1:14" ht="12" customHeight="1" x14ac:dyDescent="0.2">
      <c r="A12" s="20">
        <v>1</v>
      </c>
      <c r="B12" s="12" t="s">
        <v>56</v>
      </c>
      <c r="C12" s="10" t="s">
        <v>41</v>
      </c>
      <c r="D12" s="38">
        <f>ROUND(G12+H12+I12+J12+K12+L12+M12+N12+E12+F12,0)</f>
        <v>37986529</v>
      </c>
      <c r="E12" s="38">
        <v>570970</v>
      </c>
      <c r="F12" s="38">
        <v>479033</v>
      </c>
      <c r="G12" s="38">
        <v>2138855.5083333333</v>
      </c>
      <c r="H12" s="38">
        <v>0</v>
      </c>
      <c r="I12" s="38">
        <v>1759436.0749999997</v>
      </c>
      <c r="J12" s="38">
        <v>30895.200000000001</v>
      </c>
      <c r="K12" s="42">
        <v>0</v>
      </c>
      <c r="L12" s="42">
        <v>2729811.5999999996</v>
      </c>
      <c r="M12" s="42">
        <v>10734371</v>
      </c>
      <c r="N12" s="42">
        <v>19543157</v>
      </c>
    </row>
    <row r="13" spans="1:14" x14ac:dyDescent="0.2">
      <c r="A13" s="20">
        <v>2</v>
      </c>
      <c r="B13" s="13" t="s">
        <v>57</v>
      </c>
      <c r="C13" s="10" t="s">
        <v>209</v>
      </c>
      <c r="D13" s="38">
        <f t="shared" ref="D13:D76" si="3">ROUND(G13+H13+I13+J13+K13+L13+M13+N13+E13+F13,0)</f>
        <v>38364620</v>
      </c>
      <c r="E13" s="38">
        <v>574752.19999999995</v>
      </c>
      <c r="F13" s="38">
        <v>684705</v>
      </c>
      <c r="G13" s="38">
        <v>2213027.96</v>
      </c>
      <c r="H13" s="38">
        <v>0</v>
      </c>
      <c r="I13" s="38">
        <v>1715779.72</v>
      </c>
      <c r="J13" s="38">
        <v>0</v>
      </c>
      <c r="K13" s="42">
        <v>0</v>
      </c>
      <c r="L13" s="42">
        <v>2052324</v>
      </c>
      <c r="M13" s="42">
        <v>10860275</v>
      </c>
      <c r="N13" s="42">
        <v>20263756</v>
      </c>
    </row>
    <row r="14" spans="1:14" x14ac:dyDescent="0.2">
      <c r="A14" s="20">
        <v>3</v>
      </c>
      <c r="B14" s="21" t="s">
        <v>58</v>
      </c>
      <c r="C14" s="10" t="s">
        <v>5</v>
      </c>
      <c r="D14" s="38">
        <f t="shared" si="3"/>
        <v>117514331</v>
      </c>
      <c r="E14" s="38">
        <v>1850297</v>
      </c>
      <c r="F14" s="38">
        <v>1159647</v>
      </c>
      <c r="G14" s="38">
        <v>6250259.3166666664</v>
      </c>
      <c r="H14" s="38">
        <v>730413</v>
      </c>
      <c r="I14" s="38">
        <v>6289974.6750000007</v>
      </c>
      <c r="J14" s="38">
        <v>0</v>
      </c>
      <c r="K14" s="42">
        <v>0</v>
      </c>
      <c r="L14" s="42">
        <v>7797974.0599999996</v>
      </c>
      <c r="M14" s="42">
        <v>33727260</v>
      </c>
      <c r="N14" s="42">
        <v>59708506</v>
      </c>
    </row>
    <row r="15" spans="1:14" ht="14.25" customHeight="1" x14ac:dyDescent="0.2">
      <c r="A15" s="20">
        <v>4</v>
      </c>
      <c r="B15" s="12" t="s">
        <v>59</v>
      </c>
      <c r="C15" s="10" t="s">
        <v>210</v>
      </c>
      <c r="D15" s="38">
        <f t="shared" si="3"/>
        <v>40916886</v>
      </c>
      <c r="E15" s="38">
        <v>601220</v>
      </c>
      <c r="F15" s="38">
        <v>605858</v>
      </c>
      <c r="G15" s="38">
        <v>2371736.12</v>
      </c>
      <c r="H15" s="38">
        <v>0</v>
      </c>
      <c r="I15" s="38">
        <v>1624418.72</v>
      </c>
      <c r="J15" s="38">
        <v>0</v>
      </c>
      <c r="K15" s="42">
        <v>0</v>
      </c>
      <c r="L15" s="42">
        <v>1891227.5999999999</v>
      </c>
      <c r="M15" s="42">
        <v>11805161</v>
      </c>
      <c r="N15" s="42">
        <v>22017265</v>
      </c>
    </row>
    <row r="16" spans="1:14" x14ac:dyDescent="0.2">
      <c r="A16" s="20">
        <v>5</v>
      </c>
      <c r="B16" s="12" t="s">
        <v>60</v>
      </c>
      <c r="C16" s="10" t="s">
        <v>8</v>
      </c>
      <c r="D16" s="38">
        <f t="shared" si="3"/>
        <v>44261837</v>
      </c>
      <c r="E16" s="38">
        <v>685248</v>
      </c>
      <c r="F16" s="38">
        <v>641190</v>
      </c>
      <c r="G16" s="38">
        <v>2629673.0916666668</v>
      </c>
      <c r="H16" s="38">
        <v>0</v>
      </c>
      <c r="I16" s="38">
        <v>2087133.45</v>
      </c>
      <c r="J16" s="38">
        <v>26481.599999999999</v>
      </c>
      <c r="K16" s="42">
        <v>0</v>
      </c>
      <c r="L16" s="42">
        <v>1959638.4</v>
      </c>
      <c r="M16" s="42">
        <v>12788161</v>
      </c>
      <c r="N16" s="42">
        <v>23444311</v>
      </c>
    </row>
    <row r="17" spans="1:14" x14ac:dyDescent="0.2">
      <c r="A17" s="20">
        <v>6</v>
      </c>
      <c r="B17" s="21" t="s">
        <v>61</v>
      </c>
      <c r="C17" s="10" t="s">
        <v>62</v>
      </c>
      <c r="D17" s="38">
        <f t="shared" si="3"/>
        <v>313435216</v>
      </c>
      <c r="E17" s="38">
        <v>5174024</v>
      </c>
      <c r="F17" s="38">
        <v>401302</v>
      </c>
      <c r="G17" s="38">
        <v>18406388.281666666</v>
      </c>
      <c r="H17" s="38">
        <v>1569345</v>
      </c>
      <c r="I17" s="38">
        <v>17968846.533333331</v>
      </c>
      <c r="J17" s="38">
        <v>0</v>
      </c>
      <c r="K17" s="42">
        <v>14952514.678333335</v>
      </c>
      <c r="L17" s="42">
        <v>16915122</v>
      </c>
      <c r="M17" s="42">
        <v>86150222</v>
      </c>
      <c r="N17" s="42">
        <v>151897452</v>
      </c>
    </row>
    <row r="18" spans="1:14" x14ac:dyDescent="0.2">
      <c r="A18" s="20">
        <v>7</v>
      </c>
      <c r="B18" s="12" t="s">
        <v>63</v>
      </c>
      <c r="C18" s="10" t="s">
        <v>211</v>
      </c>
      <c r="D18" s="38">
        <f t="shared" si="3"/>
        <v>115193536</v>
      </c>
      <c r="E18" s="38">
        <v>1803241</v>
      </c>
      <c r="F18" s="38">
        <v>762064</v>
      </c>
      <c r="G18" s="38">
        <v>6759253.1983333342</v>
      </c>
      <c r="H18" s="38">
        <v>0</v>
      </c>
      <c r="I18" s="38">
        <v>5483724.0499999998</v>
      </c>
      <c r="J18" s="38">
        <v>22068</v>
      </c>
      <c r="K18" s="42">
        <v>0</v>
      </c>
      <c r="L18" s="42">
        <v>5797341.6799999997</v>
      </c>
      <c r="M18" s="42">
        <v>33469082</v>
      </c>
      <c r="N18" s="42">
        <v>61096762</v>
      </c>
    </row>
    <row r="19" spans="1:14" x14ac:dyDescent="0.2">
      <c r="A19" s="20">
        <v>8</v>
      </c>
      <c r="B19" s="21" t="s">
        <v>64</v>
      </c>
      <c r="C19" s="10" t="s">
        <v>17</v>
      </c>
      <c r="D19" s="38">
        <f t="shared" si="3"/>
        <v>45988366</v>
      </c>
      <c r="E19" s="38">
        <v>721380</v>
      </c>
      <c r="F19" s="38">
        <v>498745</v>
      </c>
      <c r="G19" s="38">
        <v>2801498.541666667</v>
      </c>
      <c r="H19" s="38">
        <v>4174</v>
      </c>
      <c r="I19" s="38">
        <v>2376947.2799999998</v>
      </c>
      <c r="J19" s="38">
        <v>0</v>
      </c>
      <c r="K19" s="42">
        <v>0</v>
      </c>
      <c r="L19" s="42">
        <v>1469728.8</v>
      </c>
      <c r="M19" s="42">
        <v>13481815</v>
      </c>
      <c r="N19" s="42">
        <v>24634077</v>
      </c>
    </row>
    <row r="20" spans="1:14" x14ac:dyDescent="0.2">
      <c r="A20" s="20">
        <v>9</v>
      </c>
      <c r="B20" s="21" t="s">
        <v>65</v>
      </c>
      <c r="C20" s="10" t="s">
        <v>6</v>
      </c>
      <c r="D20" s="38">
        <f t="shared" si="3"/>
        <v>43892035</v>
      </c>
      <c r="E20" s="38">
        <v>638613</v>
      </c>
      <c r="F20" s="38">
        <v>725616</v>
      </c>
      <c r="G20" s="38">
        <v>2493049.7416666662</v>
      </c>
      <c r="H20" s="38">
        <v>20869</v>
      </c>
      <c r="I20" s="38">
        <v>1892891.75</v>
      </c>
      <c r="J20" s="38">
        <v>0</v>
      </c>
      <c r="K20" s="42">
        <v>0</v>
      </c>
      <c r="L20" s="42">
        <v>4056098.4000000004</v>
      </c>
      <c r="M20" s="42">
        <v>12004652</v>
      </c>
      <c r="N20" s="42">
        <v>22060245</v>
      </c>
    </row>
    <row r="21" spans="1:14" x14ac:dyDescent="0.2">
      <c r="A21" s="20">
        <v>10</v>
      </c>
      <c r="B21" s="21" t="s">
        <v>66</v>
      </c>
      <c r="C21" s="10" t="s">
        <v>18</v>
      </c>
      <c r="D21" s="38">
        <f t="shared" si="3"/>
        <v>55708905</v>
      </c>
      <c r="E21" s="38">
        <v>871791</v>
      </c>
      <c r="F21" s="38">
        <v>604742</v>
      </c>
      <c r="G21" s="38">
        <v>3413696.5466666669</v>
      </c>
      <c r="H21" s="38">
        <v>0</v>
      </c>
      <c r="I21" s="38">
        <v>2895979.95</v>
      </c>
      <c r="J21" s="38">
        <v>4413.6000000000004</v>
      </c>
      <c r="K21" s="42">
        <v>0</v>
      </c>
      <c r="L21" s="42">
        <v>3767007.6</v>
      </c>
      <c r="M21" s="42">
        <v>15462484</v>
      </c>
      <c r="N21" s="42">
        <v>28688790</v>
      </c>
    </row>
    <row r="22" spans="1:14" x14ac:dyDescent="0.2">
      <c r="A22" s="20">
        <v>11</v>
      </c>
      <c r="B22" s="21" t="s">
        <v>67</v>
      </c>
      <c r="C22" s="10" t="s">
        <v>7</v>
      </c>
      <c r="D22" s="38">
        <f t="shared" si="3"/>
        <v>43507171</v>
      </c>
      <c r="E22" s="38">
        <v>650797</v>
      </c>
      <c r="F22" s="38">
        <v>656439</v>
      </c>
      <c r="G22" s="38">
        <v>2535290.8433333328</v>
      </c>
      <c r="H22" s="38">
        <v>12522</v>
      </c>
      <c r="I22" s="38">
        <v>2016245.75</v>
      </c>
      <c r="J22" s="38">
        <v>0</v>
      </c>
      <c r="K22" s="42">
        <v>0</v>
      </c>
      <c r="L22" s="42">
        <v>3581636.3999999994</v>
      </c>
      <c r="M22" s="42">
        <v>11899426</v>
      </c>
      <c r="N22" s="42">
        <v>22154814</v>
      </c>
    </row>
    <row r="23" spans="1:14" x14ac:dyDescent="0.2">
      <c r="A23" s="20">
        <v>12</v>
      </c>
      <c r="B23" s="21" t="s">
        <v>68</v>
      </c>
      <c r="C23" s="10" t="s">
        <v>19</v>
      </c>
      <c r="D23" s="38">
        <f t="shared" si="3"/>
        <v>82447472</v>
      </c>
      <c r="E23" s="38">
        <v>1341507</v>
      </c>
      <c r="F23" s="38">
        <v>885913</v>
      </c>
      <c r="G23" s="38">
        <v>5071811.9800000004</v>
      </c>
      <c r="H23" s="38">
        <v>4174</v>
      </c>
      <c r="I23" s="38">
        <v>4167322</v>
      </c>
      <c r="J23" s="38">
        <v>0</v>
      </c>
      <c r="K23" s="42">
        <v>0</v>
      </c>
      <c r="L23" s="42">
        <v>2206800</v>
      </c>
      <c r="M23" s="42">
        <v>24374196</v>
      </c>
      <c r="N23" s="42">
        <v>44395748</v>
      </c>
    </row>
    <row r="24" spans="1:14" x14ac:dyDescent="0.2">
      <c r="A24" s="20">
        <v>13</v>
      </c>
      <c r="B24" s="21" t="s">
        <v>230</v>
      </c>
      <c r="C24" s="10" t="s">
        <v>231</v>
      </c>
      <c r="D24" s="38">
        <f t="shared" si="3"/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42">
        <v>0</v>
      </c>
      <c r="L24" s="42">
        <v>0</v>
      </c>
      <c r="M24" s="42">
        <v>0</v>
      </c>
      <c r="N24" s="42">
        <v>0</v>
      </c>
    </row>
    <row r="25" spans="1:14" x14ac:dyDescent="0.2">
      <c r="A25" s="20">
        <v>14</v>
      </c>
      <c r="B25" s="21" t="s">
        <v>69</v>
      </c>
      <c r="C25" s="10" t="s">
        <v>22</v>
      </c>
      <c r="D25" s="38">
        <f t="shared" si="3"/>
        <v>53972031</v>
      </c>
      <c r="E25" s="38">
        <v>861707</v>
      </c>
      <c r="F25" s="38">
        <v>523663</v>
      </c>
      <c r="G25" s="38">
        <v>3319574.4866666668</v>
      </c>
      <c r="H25" s="38">
        <v>530072</v>
      </c>
      <c r="I25" s="38">
        <v>3038086.6933333334</v>
      </c>
      <c r="J25" s="38">
        <v>48549.599999999999</v>
      </c>
      <c r="K25" s="42">
        <v>0</v>
      </c>
      <c r="L25" s="42">
        <v>983130.51333333342</v>
      </c>
      <c r="M25" s="42">
        <v>16007384.5</v>
      </c>
      <c r="N25" s="42">
        <v>28659863</v>
      </c>
    </row>
    <row r="26" spans="1:14" x14ac:dyDescent="0.2">
      <c r="A26" s="20">
        <v>15</v>
      </c>
      <c r="B26" s="21" t="s">
        <v>70</v>
      </c>
      <c r="C26" s="10" t="s">
        <v>10</v>
      </c>
      <c r="D26" s="38">
        <f t="shared" si="3"/>
        <v>81442186</v>
      </c>
      <c r="E26" s="38">
        <v>1312938</v>
      </c>
      <c r="F26" s="38">
        <v>947652</v>
      </c>
      <c r="G26" s="38">
        <v>4511191.4766666666</v>
      </c>
      <c r="H26" s="38">
        <v>58433</v>
      </c>
      <c r="I26" s="38">
        <v>4513647.92</v>
      </c>
      <c r="J26" s="38">
        <v>15447.6</v>
      </c>
      <c r="K26" s="42">
        <v>0</v>
      </c>
      <c r="L26" s="42">
        <v>3385231.1999999997</v>
      </c>
      <c r="M26" s="42">
        <v>23044318</v>
      </c>
      <c r="N26" s="42">
        <v>43653327</v>
      </c>
    </row>
    <row r="27" spans="1:14" x14ac:dyDescent="0.2">
      <c r="A27" s="20">
        <v>16</v>
      </c>
      <c r="B27" s="21" t="s">
        <v>71</v>
      </c>
      <c r="C27" s="10" t="s">
        <v>342</v>
      </c>
      <c r="D27" s="38">
        <f t="shared" si="3"/>
        <v>100294278</v>
      </c>
      <c r="E27" s="38">
        <v>1667536</v>
      </c>
      <c r="F27" s="38">
        <v>952859</v>
      </c>
      <c r="G27" s="38">
        <v>5615533.6249999991</v>
      </c>
      <c r="H27" s="38">
        <v>4174</v>
      </c>
      <c r="I27" s="38">
        <v>5402477.4749999996</v>
      </c>
      <c r="J27" s="38">
        <v>2206.8000000000002</v>
      </c>
      <c r="K27" s="42">
        <v>0</v>
      </c>
      <c r="L27" s="42">
        <v>2794912.2199999997</v>
      </c>
      <c r="M27" s="42">
        <v>29555873</v>
      </c>
      <c r="N27" s="42">
        <v>54298706</v>
      </c>
    </row>
    <row r="28" spans="1:14" x14ac:dyDescent="0.2">
      <c r="A28" s="20">
        <v>17</v>
      </c>
      <c r="B28" s="21" t="s">
        <v>72</v>
      </c>
      <c r="C28" s="10" t="s">
        <v>9</v>
      </c>
      <c r="D28" s="38">
        <f t="shared" si="3"/>
        <v>184733789</v>
      </c>
      <c r="E28" s="38">
        <v>3107776</v>
      </c>
      <c r="F28" s="38">
        <v>1356764</v>
      </c>
      <c r="G28" s="38">
        <v>9311317.9733333327</v>
      </c>
      <c r="H28" s="38">
        <v>4174</v>
      </c>
      <c r="I28" s="38">
        <v>10172728.050000001</v>
      </c>
      <c r="J28" s="38">
        <v>99306</v>
      </c>
      <c r="K28" s="42">
        <v>0</v>
      </c>
      <c r="L28" s="42">
        <v>9286955.2400000002</v>
      </c>
      <c r="M28" s="42">
        <v>52495779</v>
      </c>
      <c r="N28" s="42">
        <v>98898989</v>
      </c>
    </row>
    <row r="29" spans="1:14" x14ac:dyDescent="0.2">
      <c r="A29" s="20">
        <v>18</v>
      </c>
      <c r="B29" s="12" t="s">
        <v>73</v>
      </c>
      <c r="C29" s="10" t="s">
        <v>11</v>
      </c>
      <c r="D29" s="38">
        <f t="shared" si="3"/>
        <v>33777766</v>
      </c>
      <c r="E29" s="38">
        <v>544081</v>
      </c>
      <c r="F29" s="38">
        <v>493538</v>
      </c>
      <c r="G29" s="38">
        <v>1846283.6850000005</v>
      </c>
      <c r="H29" s="38">
        <v>313034</v>
      </c>
      <c r="I29" s="38">
        <v>1885006.0533333332</v>
      </c>
      <c r="J29" s="38">
        <v>0</v>
      </c>
      <c r="K29" s="42">
        <v>0</v>
      </c>
      <c r="L29" s="42">
        <v>1599930.0000000002</v>
      </c>
      <c r="M29" s="42">
        <v>9361033</v>
      </c>
      <c r="N29" s="42">
        <v>17734860</v>
      </c>
    </row>
    <row r="30" spans="1:14" x14ac:dyDescent="0.2">
      <c r="A30" s="20">
        <v>19</v>
      </c>
      <c r="B30" s="12" t="s">
        <v>74</v>
      </c>
      <c r="C30" s="10" t="s">
        <v>212</v>
      </c>
      <c r="D30" s="38">
        <f t="shared" si="3"/>
        <v>28130869</v>
      </c>
      <c r="E30" s="38">
        <v>417199</v>
      </c>
      <c r="F30" s="38">
        <v>336588</v>
      </c>
      <c r="G30" s="38">
        <v>1659555.8766666665</v>
      </c>
      <c r="H30" s="38">
        <v>8348</v>
      </c>
      <c r="I30" s="38">
        <v>1389920.96</v>
      </c>
      <c r="J30" s="38">
        <v>0</v>
      </c>
      <c r="K30" s="42">
        <v>0</v>
      </c>
      <c r="L30" s="42">
        <v>2526786</v>
      </c>
      <c r="M30" s="42">
        <v>7725320</v>
      </c>
      <c r="N30" s="42">
        <v>14067151</v>
      </c>
    </row>
    <row r="31" spans="1:14" x14ac:dyDescent="0.2">
      <c r="A31" s="20">
        <v>20</v>
      </c>
      <c r="B31" s="12" t="s">
        <v>75</v>
      </c>
      <c r="C31" s="10" t="s">
        <v>343</v>
      </c>
      <c r="D31" s="38">
        <f t="shared" si="3"/>
        <v>138293888</v>
      </c>
      <c r="E31" s="38">
        <v>2205735</v>
      </c>
      <c r="F31" s="38">
        <v>847606</v>
      </c>
      <c r="G31" s="38">
        <v>7435043.956666667</v>
      </c>
      <c r="H31" s="38">
        <v>66780</v>
      </c>
      <c r="I31" s="38">
        <v>7443702.666666666</v>
      </c>
      <c r="J31" s="38">
        <v>0</v>
      </c>
      <c r="K31" s="42">
        <v>0</v>
      </c>
      <c r="L31" s="42">
        <v>9320235.5999999996</v>
      </c>
      <c r="M31" s="42">
        <v>38718999</v>
      </c>
      <c r="N31" s="42">
        <v>72255786</v>
      </c>
    </row>
    <row r="32" spans="1:14" x14ac:dyDescent="0.2">
      <c r="A32" s="20">
        <v>21</v>
      </c>
      <c r="B32" s="12" t="s">
        <v>76</v>
      </c>
      <c r="C32" s="10" t="s">
        <v>38</v>
      </c>
      <c r="D32" s="38">
        <f t="shared" si="3"/>
        <v>114454878</v>
      </c>
      <c r="E32" s="38">
        <v>1909116</v>
      </c>
      <c r="F32" s="38">
        <v>181125</v>
      </c>
      <c r="G32" s="38">
        <v>5654942.291666666</v>
      </c>
      <c r="H32" s="38">
        <v>876496</v>
      </c>
      <c r="I32" s="38">
        <v>6579213.7750000004</v>
      </c>
      <c r="J32" s="38">
        <v>116960</v>
      </c>
      <c r="K32" s="42">
        <v>0</v>
      </c>
      <c r="L32" s="42">
        <v>12174915.6</v>
      </c>
      <c r="M32" s="42">
        <v>31757450</v>
      </c>
      <c r="N32" s="42">
        <v>55204659</v>
      </c>
    </row>
    <row r="33" spans="1:14" x14ac:dyDescent="0.2">
      <c r="A33" s="20">
        <v>22</v>
      </c>
      <c r="B33" s="21" t="s">
        <v>77</v>
      </c>
      <c r="C33" s="10" t="s">
        <v>78</v>
      </c>
      <c r="D33" s="38">
        <f t="shared" si="3"/>
        <v>54032916</v>
      </c>
      <c r="E33" s="38">
        <v>799084</v>
      </c>
      <c r="F33" s="38">
        <v>267893</v>
      </c>
      <c r="G33" s="38">
        <v>3032314.8333333335</v>
      </c>
      <c r="H33" s="38">
        <v>7611</v>
      </c>
      <c r="I33" s="38">
        <v>2853984.1366666667</v>
      </c>
      <c r="J33" s="38">
        <v>0</v>
      </c>
      <c r="K33" s="42">
        <v>0</v>
      </c>
      <c r="L33" s="42">
        <v>5102647.5599999996</v>
      </c>
      <c r="M33" s="42">
        <v>14618007</v>
      </c>
      <c r="N33" s="42">
        <v>27351374</v>
      </c>
    </row>
    <row r="34" spans="1:14" ht="12" customHeight="1" x14ac:dyDescent="0.2">
      <c r="A34" s="20">
        <v>23</v>
      </c>
      <c r="B34" s="21" t="s">
        <v>79</v>
      </c>
      <c r="C34" s="10" t="s">
        <v>80</v>
      </c>
      <c r="D34" s="38">
        <f t="shared" si="3"/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42">
        <v>0</v>
      </c>
      <c r="L34" s="42">
        <v>0</v>
      </c>
      <c r="M34" s="42">
        <v>0</v>
      </c>
      <c r="N34" s="42">
        <v>0</v>
      </c>
    </row>
    <row r="35" spans="1:14" ht="24" x14ac:dyDescent="0.2">
      <c r="A35" s="20">
        <v>24</v>
      </c>
      <c r="B35" s="21" t="s">
        <v>81</v>
      </c>
      <c r="C35" s="10" t="s">
        <v>82</v>
      </c>
      <c r="D35" s="38">
        <f t="shared" si="3"/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42"/>
      <c r="L35" s="42">
        <v>0</v>
      </c>
      <c r="M35" s="42">
        <v>0</v>
      </c>
      <c r="N35" s="42">
        <v>0</v>
      </c>
    </row>
    <row r="36" spans="1:14" x14ac:dyDescent="0.2">
      <c r="A36" s="20">
        <v>25</v>
      </c>
      <c r="B36" s="12" t="s">
        <v>83</v>
      </c>
      <c r="C36" s="10" t="s">
        <v>84</v>
      </c>
      <c r="D36" s="38">
        <f t="shared" si="3"/>
        <v>486072714</v>
      </c>
      <c r="E36" s="261">
        <v>10036723.619999999</v>
      </c>
      <c r="F36" s="261">
        <f>1267131+409856+204928</f>
        <v>1881915</v>
      </c>
      <c r="G36" s="38">
        <v>27457657.831666701</v>
      </c>
      <c r="H36" s="38">
        <v>8348</v>
      </c>
      <c r="I36" s="38">
        <v>35962040.524999999</v>
      </c>
      <c r="J36" s="38">
        <v>17654.400000000001</v>
      </c>
      <c r="K36" s="42">
        <f>35495942.655+793212</f>
        <v>36289154.655000001</v>
      </c>
      <c r="L36" s="42">
        <f>44847723+164378</f>
        <v>45012101</v>
      </c>
      <c r="M36" s="42">
        <v>20524007</v>
      </c>
      <c r="N36" s="42">
        <v>308883112</v>
      </c>
    </row>
    <row r="37" spans="1:14" ht="15.75" customHeight="1" x14ac:dyDescent="0.2">
      <c r="A37" s="20">
        <v>26</v>
      </c>
      <c r="B37" s="21" t="s">
        <v>85</v>
      </c>
      <c r="C37" s="10" t="s">
        <v>86</v>
      </c>
      <c r="D37" s="38">
        <f t="shared" si="3"/>
        <v>0</v>
      </c>
      <c r="E37" s="261"/>
      <c r="F37" s="261"/>
      <c r="G37" s="38">
        <v>0</v>
      </c>
      <c r="H37" s="38">
        <v>0</v>
      </c>
      <c r="I37" s="38">
        <v>0</v>
      </c>
      <c r="J37" s="38">
        <v>0</v>
      </c>
      <c r="K37" s="42"/>
      <c r="L37" s="42"/>
      <c r="M37" s="42">
        <v>0</v>
      </c>
      <c r="N37" s="42">
        <v>0</v>
      </c>
    </row>
    <row r="38" spans="1:14" x14ac:dyDescent="0.2">
      <c r="A38" s="20">
        <v>27</v>
      </c>
      <c r="B38" s="13" t="s">
        <v>87</v>
      </c>
      <c r="C38" s="10" t="s">
        <v>88</v>
      </c>
      <c r="D38" s="38">
        <f t="shared" si="3"/>
        <v>154426066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42">
        <v>0</v>
      </c>
      <c r="L38" s="42">
        <v>10676230.84</v>
      </c>
      <c r="M38" s="42">
        <v>143749835</v>
      </c>
      <c r="N38" s="42">
        <v>0</v>
      </c>
    </row>
    <row r="39" spans="1:14" x14ac:dyDescent="0.2">
      <c r="A39" s="20">
        <v>28</v>
      </c>
      <c r="B39" s="13" t="s">
        <v>89</v>
      </c>
      <c r="C39" s="10" t="s">
        <v>39</v>
      </c>
      <c r="D39" s="38">
        <f t="shared" si="3"/>
        <v>155189842</v>
      </c>
      <c r="E39" s="38">
        <v>2569996</v>
      </c>
      <c r="F39" s="38">
        <v>831613</v>
      </c>
      <c r="G39" s="38">
        <v>9720221.3200000003</v>
      </c>
      <c r="H39" s="38">
        <v>45912</v>
      </c>
      <c r="I39" s="38">
        <v>8404012.1999999993</v>
      </c>
      <c r="J39" s="38">
        <v>22068</v>
      </c>
      <c r="K39" s="42">
        <v>0</v>
      </c>
      <c r="L39" s="42">
        <v>10706798.919999998</v>
      </c>
      <c r="M39" s="42">
        <v>44503518</v>
      </c>
      <c r="N39" s="42">
        <v>78385703</v>
      </c>
    </row>
    <row r="40" spans="1:14" ht="12.75" customHeight="1" x14ac:dyDescent="0.2">
      <c r="A40" s="20">
        <v>29</v>
      </c>
      <c r="B40" s="12" t="s">
        <v>90</v>
      </c>
      <c r="C40" s="10" t="s">
        <v>37</v>
      </c>
      <c r="D40" s="38">
        <f t="shared" si="3"/>
        <v>227609351</v>
      </c>
      <c r="E40" s="38">
        <v>3883354</v>
      </c>
      <c r="F40" s="38">
        <v>293445</v>
      </c>
      <c r="G40" s="38">
        <v>10423168.99</v>
      </c>
      <c r="H40" s="38">
        <v>8348</v>
      </c>
      <c r="I40" s="38">
        <v>13543517.35</v>
      </c>
      <c r="J40" s="38">
        <v>591422.39999999991</v>
      </c>
      <c r="K40" s="42">
        <v>0</v>
      </c>
      <c r="L40" s="42">
        <v>14325290.613333333</v>
      </c>
      <c r="M40" s="42">
        <v>71538963</v>
      </c>
      <c r="N40" s="42">
        <v>113001842</v>
      </c>
    </row>
    <row r="41" spans="1:14" x14ac:dyDescent="0.2">
      <c r="A41" s="20">
        <v>30</v>
      </c>
      <c r="B41" s="13" t="s">
        <v>91</v>
      </c>
      <c r="C41" s="10" t="s">
        <v>16</v>
      </c>
      <c r="D41" s="38">
        <f t="shared" si="3"/>
        <v>48366318</v>
      </c>
      <c r="E41" s="38">
        <v>743228</v>
      </c>
      <c r="F41" s="38">
        <v>562715</v>
      </c>
      <c r="G41" s="38">
        <v>2738397.9233333338</v>
      </c>
      <c r="H41" s="38">
        <v>8348</v>
      </c>
      <c r="I41" s="38">
        <v>2288997.0999999996</v>
      </c>
      <c r="J41" s="38">
        <v>0</v>
      </c>
      <c r="K41" s="42">
        <v>0</v>
      </c>
      <c r="L41" s="42">
        <v>3049797.5999999996</v>
      </c>
      <c r="M41" s="42">
        <v>13970421</v>
      </c>
      <c r="N41" s="42">
        <v>25004413</v>
      </c>
    </row>
    <row r="42" spans="1:14" x14ac:dyDescent="0.2">
      <c r="A42" s="20">
        <v>31</v>
      </c>
      <c r="B42" s="21" t="s">
        <v>92</v>
      </c>
      <c r="C42" s="10" t="s">
        <v>21</v>
      </c>
      <c r="D42" s="38">
        <f t="shared" si="3"/>
        <v>155620808</v>
      </c>
      <c r="E42" s="38">
        <v>2667049</v>
      </c>
      <c r="F42" s="38">
        <v>744584</v>
      </c>
      <c r="G42" s="38">
        <v>7077539.7200000007</v>
      </c>
      <c r="H42" s="38">
        <v>20869</v>
      </c>
      <c r="I42" s="38">
        <v>8852474.4250000007</v>
      </c>
      <c r="J42" s="38">
        <v>22068</v>
      </c>
      <c r="K42" s="42">
        <v>0</v>
      </c>
      <c r="L42" s="42">
        <v>4787163.4000000004</v>
      </c>
      <c r="M42" s="42">
        <v>46202260</v>
      </c>
      <c r="N42" s="42">
        <v>85246800</v>
      </c>
    </row>
    <row r="43" spans="1:14" x14ac:dyDescent="0.2">
      <c r="A43" s="20">
        <v>32</v>
      </c>
      <c r="B43" s="13" t="s">
        <v>93</v>
      </c>
      <c r="C43" s="10" t="s">
        <v>24</v>
      </c>
      <c r="D43" s="38">
        <f t="shared" si="3"/>
        <v>60688067</v>
      </c>
      <c r="E43" s="38">
        <v>986909</v>
      </c>
      <c r="F43" s="38">
        <v>714458</v>
      </c>
      <c r="G43" s="38">
        <v>2837998.5</v>
      </c>
      <c r="H43" s="38">
        <v>0</v>
      </c>
      <c r="I43" s="38">
        <v>3054708.9749999996</v>
      </c>
      <c r="J43" s="38">
        <v>0</v>
      </c>
      <c r="K43" s="42">
        <v>0</v>
      </c>
      <c r="L43" s="42">
        <v>732657.6</v>
      </c>
      <c r="M43" s="42">
        <v>18447846</v>
      </c>
      <c r="N43" s="42">
        <v>33913489</v>
      </c>
    </row>
    <row r="44" spans="1:14" x14ac:dyDescent="0.2">
      <c r="A44" s="20">
        <v>33</v>
      </c>
      <c r="B44" s="12" t="s">
        <v>94</v>
      </c>
      <c r="C44" s="10" t="s">
        <v>213</v>
      </c>
      <c r="D44" s="38">
        <f t="shared" si="3"/>
        <v>153381066</v>
      </c>
      <c r="E44" s="38">
        <v>2588903</v>
      </c>
      <c r="F44" s="38">
        <v>992654</v>
      </c>
      <c r="G44" s="38">
        <v>9497021.0400000028</v>
      </c>
      <c r="H44" s="38">
        <v>0</v>
      </c>
      <c r="I44" s="38">
        <v>8653571.5999999996</v>
      </c>
      <c r="J44" s="38">
        <v>8827.2000000000007</v>
      </c>
      <c r="K44" s="42">
        <v>0</v>
      </c>
      <c r="L44" s="42">
        <v>4431254.4000000004</v>
      </c>
      <c r="M44" s="42">
        <v>44918724</v>
      </c>
      <c r="N44" s="42">
        <v>82290111</v>
      </c>
    </row>
    <row r="45" spans="1:14" x14ac:dyDescent="0.2">
      <c r="A45" s="20">
        <v>34</v>
      </c>
      <c r="B45" s="14" t="s">
        <v>95</v>
      </c>
      <c r="C45" s="15" t="s">
        <v>214</v>
      </c>
      <c r="D45" s="38">
        <f t="shared" si="3"/>
        <v>54013110</v>
      </c>
      <c r="E45" s="38">
        <v>873891</v>
      </c>
      <c r="F45" s="38">
        <v>613296</v>
      </c>
      <c r="G45" s="38">
        <v>3250428.4033333343</v>
      </c>
      <c r="H45" s="38">
        <v>0</v>
      </c>
      <c r="I45" s="38">
        <v>2659695.15</v>
      </c>
      <c r="J45" s="38">
        <v>0</v>
      </c>
      <c r="K45" s="42">
        <v>0</v>
      </c>
      <c r="L45" s="42">
        <v>1672754.4000000001</v>
      </c>
      <c r="M45" s="42">
        <v>15163833</v>
      </c>
      <c r="N45" s="42">
        <v>29779212</v>
      </c>
    </row>
    <row r="46" spans="1:14" x14ac:dyDescent="0.2">
      <c r="A46" s="20">
        <v>35</v>
      </c>
      <c r="B46" s="12" t="s">
        <v>96</v>
      </c>
      <c r="C46" s="10" t="s">
        <v>215</v>
      </c>
      <c r="D46" s="38">
        <f t="shared" si="3"/>
        <v>34182753</v>
      </c>
      <c r="E46" s="38">
        <v>537359</v>
      </c>
      <c r="F46" s="38">
        <v>466016</v>
      </c>
      <c r="G46" s="38">
        <v>2146738.1366666667</v>
      </c>
      <c r="H46" s="38">
        <v>8348</v>
      </c>
      <c r="I46" s="38">
        <v>1523200.1866666665</v>
      </c>
      <c r="J46" s="38">
        <v>0</v>
      </c>
      <c r="K46" s="42">
        <v>0</v>
      </c>
      <c r="L46" s="42">
        <v>335433.60000000003</v>
      </c>
      <c r="M46" s="42">
        <v>10062826</v>
      </c>
      <c r="N46" s="42">
        <v>19102832</v>
      </c>
    </row>
    <row r="47" spans="1:14" x14ac:dyDescent="0.2">
      <c r="A47" s="20">
        <v>36</v>
      </c>
      <c r="B47" s="12" t="s">
        <v>97</v>
      </c>
      <c r="C47" s="10" t="s">
        <v>23</v>
      </c>
      <c r="D47" s="38">
        <f t="shared" si="3"/>
        <v>61836622</v>
      </c>
      <c r="E47" s="38">
        <v>955819</v>
      </c>
      <c r="F47" s="38">
        <v>830497</v>
      </c>
      <c r="G47" s="38">
        <v>3705687.1033333335</v>
      </c>
      <c r="H47" s="38">
        <v>154430</v>
      </c>
      <c r="I47" s="38">
        <v>2718775.5999999996</v>
      </c>
      <c r="J47" s="38">
        <v>0</v>
      </c>
      <c r="K47" s="42">
        <v>0</v>
      </c>
      <c r="L47" s="42">
        <v>2513545.1999999997</v>
      </c>
      <c r="M47" s="42">
        <v>17360643</v>
      </c>
      <c r="N47" s="42">
        <v>33597225</v>
      </c>
    </row>
    <row r="48" spans="1:14" x14ac:dyDescent="0.2">
      <c r="A48" s="20">
        <v>37</v>
      </c>
      <c r="B48" s="21" t="s">
        <v>98</v>
      </c>
      <c r="C48" s="10" t="s">
        <v>20</v>
      </c>
      <c r="D48" s="38">
        <f t="shared" si="3"/>
        <v>28987311</v>
      </c>
      <c r="E48" s="38">
        <v>419300</v>
      </c>
      <c r="F48" s="38">
        <v>457090</v>
      </c>
      <c r="G48" s="38">
        <v>1713963.2233333332</v>
      </c>
      <c r="H48" s="38">
        <v>0</v>
      </c>
      <c r="I48" s="38">
        <v>1235684.1200000001</v>
      </c>
      <c r="J48" s="38">
        <v>83858.400000000009</v>
      </c>
      <c r="K48" s="42">
        <v>0</v>
      </c>
      <c r="L48" s="42">
        <v>2100873.5999999996</v>
      </c>
      <c r="M48" s="42">
        <v>8194975</v>
      </c>
      <c r="N48" s="42">
        <v>14781567</v>
      </c>
    </row>
    <row r="49" spans="1:14" x14ac:dyDescent="0.2">
      <c r="A49" s="20">
        <v>38</v>
      </c>
      <c r="B49" s="13" t="s">
        <v>99</v>
      </c>
      <c r="C49" s="10" t="s">
        <v>100</v>
      </c>
      <c r="D49" s="38">
        <f t="shared" si="3"/>
        <v>20783474</v>
      </c>
      <c r="E49" s="38">
        <v>512571</v>
      </c>
      <c r="F49" s="38">
        <v>7438</v>
      </c>
      <c r="G49" s="38">
        <v>2439643.1066666665</v>
      </c>
      <c r="H49" s="38">
        <v>0</v>
      </c>
      <c r="I49" s="38">
        <v>1769133.65</v>
      </c>
      <c r="J49" s="38">
        <v>0</v>
      </c>
      <c r="K49" s="42">
        <v>0</v>
      </c>
      <c r="L49" s="42">
        <v>132408</v>
      </c>
      <c r="M49" s="42">
        <v>316011</v>
      </c>
      <c r="N49" s="42">
        <v>15606269</v>
      </c>
    </row>
    <row r="50" spans="1:14" x14ac:dyDescent="0.2">
      <c r="A50" s="20">
        <v>39</v>
      </c>
      <c r="B50" s="21" t="s">
        <v>101</v>
      </c>
      <c r="C50" s="10" t="s">
        <v>102</v>
      </c>
      <c r="D50" s="38">
        <f t="shared" si="3"/>
        <v>230970837</v>
      </c>
      <c r="E50" s="178">
        <v>3535478</v>
      </c>
      <c r="F50" s="38">
        <v>408368</v>
      </c>
      <c r="G50" s="38">
        <v>12681900.076666668</v>
      </c>
      <c r="H50" s="38">
        <v>29217</v>
      </c>
      <c r="I50" s="38">
        <v>12206407.85</v>
      </c>
      <c r="J50" s="38">
        <v>52963.199999999997</v>
      </c>
      <c r="K50" s="42">
        <v>16001892</v>
      </c>
      <c r="L50" s="42">
        <v>23152396</v>
      </c>
      <c r="M50" s="42">
        <v>58209443</v>
      </c>
      <c r="N50" s="42">
        <v>104692772</v>
      </c>
    </row>
    <row r="51" spans="1:14" x14ac:dyDescent="0.2">
      <c r="A51" s="20">
        <v>40</v>
      </c>
      <c r="B51" s="12" t="s">
        <v>103</v>
      </c>
      <c r="C51" s="10" t="s">
        <v>220</v>
      </c>
      <c r="D51" s="38">
        <f t="shared" si="3"/>
        <v>49269177</v>
      </c>
      <c r="E51" s="38">
        <v>774318</v>
      </c>
      <c r="F51" s="38">
        <v>734170</v>
      </c>
      <c r="G51" s="38">
        <v>2964212.5550000002</v>
      </c>
      <c r="H51" s="38">
        <v>0</v>
      </c>
      <c r="I51" s="38">
        <v>2167196.1749999998</v>
      </c>
      <c r="J51" s="38">
        <v>4413.6000000000004</v>
      </c>
      <c r="K51" s="42">
        <v>0</v>
      </c>
      <c r="L51" s="42">
        <v>3654460.8</v>
      </c>
      <c r="M51" s="42">
        <v>13632283</v>
      </c>
      <c r="N51" s="42">
        <v>25338123</v>
      </c>
    </row>
    <row r="52" spans="1:14" ht="10.5" customHeight="1" x14ac:dyDescent="0.2">
      <c r="A52" s="20">
        <v>41</v>
      </c>
      <c r="B52" s="12" t="s">
        <v>104</v>
      </c>
      <c r="C52" s="10" t="s">
        <v>2</v>
      </c>
      <c r="D52" s="38">
        <f t="shared" si="3"/>
        <v>166734868</v>
      </c>
      <c r="E52" s="38">
        <v>2760740</v>
      </c>
      <c r="F52" s="38">
        <v>711855</v>
      </c>
      <c r="G52" s="38">
        <v>10360226.503333332</v>
      </c>
      <c r="H52" s="38">
        <v>4174</v>
      </c>
      <c r="I52" s="38">
        <v>8954018.4750000015</v>
      </c>
      <c r="J52" s="38">
        <v>4413.6000000000004</v>
      </c>
      <c r="K52" s="42">
        <v>0</v>
      </c>
      <c r="L52" s="42">
        <v>6810184.7999999998</v>
      </c>
      <c r="M52" s="42">
        <v>47020093</v>
      </c>
      <c r="N52" s="42">
        <v>90109163</v>
      </c>
    </row>
    <row r="53" spans="1:14" x14ac:dyDescent="0.2">
      <c r="A53" s="20">
        <v>42</v>
      </c>
      <c r="B53" s="21" t="s">
        <v>105</v>
      </c>
      <c r="C53" s="10" t="s">
        <v>3</v>
      </c>
      <c r="D53" s="38">
        <f t="shared" si="3"/>
        <v>37803225</v>
      </c>
      <c r="E53" s="38">
        <v>587776</v>
      </c>
      <c r="F53" s="38">
        <v>492422</v>
      </c>
      <c r="G53" s="38">
        <v>2260851.4600000004</v>
      </c>
      <c r="H53" s="38">
        <v>0</v>
      </c>
      <c r="I53" s="38">
        <v>1636717.16</v>
      </c>
      <c r="J53" s="38">
        <v>11034</v>
      </c>
      <c r="K53" s="42">
        <v>0</v>
      </c>
      <c r="L53" s="42">
        <v>1231394.4000000001</v>
      </c>
      <c r="M53" s="42">
        <v>10962196</v>
      </c>
      <c r="N53" s="42">
        <v>20620834</v>
      </c>
    </row>
    <row r="54" spans="1:14" x14ac:dyDescent="0.2">
      <c r="A54" s="20">
        <v>43</v>
      </c>
      <c r="B54" s="13" t="s">
        <v>151</v>
      </c>
      <c r="C54" s="10" t="s">
        <v>32</v>
      </c>
      <c r="D54" s="38">
        <f t="shared" si="3"/>
        <v>51390112</v>
      </c>
      <c r="E54" s="38">
        <v>792384</v>
      </c>
      <c r="F54" s="38">
        <v>663133</v>
      </c>
      <c r="G54" s="38">
        <v>3088778.456666667</v>
      </c>
      <c r="H54" s="38">
        <v>16695</v>
      </c>
      <c r="I54" s="38">
        <v>2408506.84</v>
      </c>
      <c r="J54" s="38">
        <v>37515.599999999999</v>
      </c>
      <c r="K54" s="42">
        <v>0</v>
      </c>
      <c r="L54" s="42">
        <v>4638693.6000000006</v>
      </c>
      <c r="M54" s="42">
        <v>13998591</v>
      </c>
      <c r="N54" s="42">
        <v>25745815</v>
      </c>
    </row>
    <row r="55" spans="1:14" x14ac:dyDescent="0.2">
      <c r="A55" s="20">
        <v>44</v>
      </c>
      <c r="B55" s="21" t="s">
        <v>106</v>
      </c>
      <c r="C55" s="10" t="s">
        <v>216</v>
      </c>
      <c r="D55" s="38">
        <f t="shared" si="3"/>
        <v>57481698</v>
      </c>
      <c r="E55" s="38">
        <v>950357</v>
      </c>
      <c r="F55" s="38">
        <v>786611</v>
      </c>
      <c r="G55" s="38">
        <v>3641164.105</v>
      </c>
      <c r="H55" s="38">
        <v>4174</v>
      </c>
      <c r="I55" s="38">
        <v>2897032.7733333334</v>
      </c>
      <c r="J55" s="38">
        <v>0</v>
      </c>
      <c r="K55" s="42">
        <v>0</v>
      </c>
      <c r="L55" s="42">
        <v>900374.4</v>
      </c>
      <c r="M55" s="42">
        <v>16505629</v>
      </c>
      <c r="N55" s="42">
        <v>31796356</v>
      </c>
    </row>
    <row r="56" spans="1:14" ht="10.5" customHeight="1" x14ac:dyDescent="0.2">
      <c r="A56" s="20">
        <v>45</v>
      </c>
      <c r="B56" s="13" t="s">
        <v>107</v>
      </c>
      <c r="C56" s="10" t="s">
        <v>0</v>
      </c>
      <c r="D56" s="38">
        <f t="shared" si="3"/>
        <v>72950178</v>
      </c>
      <c r="E56" s="38">
        <v>1139420</v>
      </c>
      <c r="F56" s="38">
        <v>801860</v>
      </c>
      <c r="G56" s="38">
        <v>4255846.9166666679</v>
      </c>
      <c r="H56" s="38">
        <v>0</v>
      </c>
      <c r="I56" s="38">
        <v>3728238.5466666669</v>
      </c>
      <c r="J56" s="38">
        <v>44136</v>
      </c>
      <c r="K56" s="42">
        <v>0</v>
      </c>
      <c r="L56" s="42">
        <v>5731059.6000000006</v>
      </c>
      <c r="M56" s="42">
        <v>19910988</v>
      </c>
      <c r="N56" s="42">
        <v>37338629</v>
      </c>
    </row>
    <row r="57" spans="1:14" x14ac:dyDescent="0.2">
      <c r="A57" s="20">
        <v>46</v>
      </c>
      <c r="B57" s="21" t="s">
        <v>108</v>
      </c>
      <c r="C57" s="10" t="s">
        <v>4</v>
      </c>
      <c r="D57" s="38">
        <f t="shared" si="3"/>
        <v>25844232</v>
      </c>
      <c r="E57" s="38">
        <v>379386</v>
      </c>
      <c r="F57" s="38">
        <v>411344</v>
      </c>
      <c r="G57" s="38">
        <v>1577164.0883333334</v>
      </c>
      <c r="H57" s="38">
        <v>0</v>
      </c>
      <c r="I57" s="38">
        <v>1076092.1499999999</v>
      </c>
      <c r="J57" s="38">
        <v>2206.8000000000002</v>
      </c>
      <c r="K57" s="42">
        <v>0</v>
      </c>
      <c r="L57" s="42">
        <v>2058944.4</v>
      </c>
      <c r="M57" s="42">
        <v>7279033</v>
      </c>
      <c r="N57" s="42">
        <v>13060062</v>
      </c>
    </row>
    <row r="58" spans="1:14" x14ac:dyDescent="0.2">
      <c r="A58" s="20">
        <v>47</v>
      </c>
      <c r="B58" s="13" t="s">
        <v>109</v>
      </c>
      <c r="C58" s="10" t="s">
        <v>1</v>
      </c>
      <c r="D58" s="38">
        <f t="shared" si="3"/>
        <v>47575089</v>
      </c>
      <c r="E58" s="38">
        <v>733985</v>
      </c>
      <c r="F58" s="38">
        <v>682845</v>
      </c>
      <c r="G58" s="38">
        <v>2809793.6133333337</v>
      </c>
      <c r="H58" s="38">
        <v>37565</v>
      </c>
      <c r="I58" s="38">
        <v>1912274.25</v>
      </c>
      <c r="J58" s="38">
        <v>0</v>
      </c>
      <c r="K58" s="42">
        <v>0</v>
      </c>
      <c r="L58" s="42">
        <v>1390284</v>
      </c>
      <c r="M58" s="42">
        <v>13965429</v>
      </c>
      <c r="N58" s="42">
        <v>26042913</v>
      </c>
    </row>
    <row r="59" spans="1:14" x14ac:dyDescent="0.2">
      <c r="A59" s="20">
        <v>48</v>
      </c>
      <c r="B59" s="21" t="s">
        <v>110</v>
      </c>
      <c r="C59" s="10" t="s">
        <v>217</v>
      </c>
      <c r="D59" s="38">
        <f t="shared" si="3"/>
        <v>69264138</v>
      </c>
      <c r="E59" s="38">
        <v>1149503</v>
      </c>
      <c r="F59" s="38">
        <v>759089</v>
      </c>
      <c r="G59" s="38">
        <v>4719498.8933333345</v>
      </c>
      <c r="H59" s="38">
        <v>4174</v>
      </c>
      <c r="I59" s="38">
        <v>3460933.4533333331</v>
      </c>
      <c r="J59" s="38">
        <v>11034</v>
      </c>
      <c r="K59" s="42">
        <v>0</v>
      </c>
      <c r="L59" s="42">
        <v>684108</v>
      </c>
      <c r="M59" s="42">
        <v>20238985</v>
      </c>
      <c r="N59" s="42">
        <v>38236813</v>
      </c>
    </row>
    <row r="60" spans="1:14" x14ac:dyDescent="0.2">
      <c r="A60" s="20">
        <v>49</v>
      </c>
      <c r="B60" s="21" t="s">
        <v>111</v>
      </c>
      <c r="C60" s="10" t="s">
        <v>25</v>
      </c>
      <c r="D60" s="38">
        <f t="shared" si="3"/>
        <v>262636932</v>
      </c>
      <c r="E60" s="38">
        <v>4111070</v>
      </c>
      <c r="F60" s="38">
        <v>1015714</v>
      </c>
      <c r="G60" s="38">
        <v>15151593.41</v>
      </c>
      <c r="H60" s="38">
        <v>33390</v>
      </c>
      <c r="I60" s="38">
        <v>13782786.9</v>
      </c>
      <c r="J60" s="38">
        <v>0</v>
      </c>
      <c r="K60" s="42">
        <v>0</v>
      </c>
      <c r="L60" s="42">
        <v>23070228</v>
      </c>
      <c r="M60" s="42">
        <v>72232401</v>
      </c>
      <c r="N60" s="42">
        <v>133239749</v>
      </c>
    </row>
    <row r="61" spans="1:14" x14ac:dyDescent="0.2">
      <c r="A61" s="20">
        <v>50</v>
      </c>
      <c r="B61" s="21" t="s">
        <v>159</v>
      </c>
      <c r="C61" s="10" t="s">
        <v>52</v>
      </c>
      <c r="D61" s="38">
        <f t="shared" si="3"/>
        <v>52606507</v>
      </c>
      <c r="E61" s="38">
        <v>825575</v>
      </c>
      <c r="F61" s="38">
        <v>677638</v>
      </c>
      <c r="G61" s="38">
        <v>3251051.7616666667</v>
      </c>
      <c r="H61" s="38">
        <v>0</v>
      </c>
      <c r="I61" s="38">
        <v>2406018.48</v>
      </c>
      <c r="J61" s="38">
        <v>0</v>
      </c>
      <c r="K61" s="42">
        <v>0</v>
      </c>
      <c r="L61" s="42">
        <v>2692296</v>
      </c>
      <c r="M61" s="42">
        <v>14800446</v>
      </c>
      <c r="N61" s="42">
        <v>27953482</v>
      </c>
    </row>
    <row r="62" spans="1:14" x14ac:dyDescent="0.2">
      <c r="A62" s="20">
        <v>51</v>
      </c>
      <c r="B62" s="21" t="s">
        <v>112</v>
      </c>
      <c r="C62" s="10" t="s">
        <v>218</v>
      </c>
      <c r="D62" s="38">
        <f t="shared" si="3"/>
        <v>38796450</v>
      </c>
      <c r="E62" s="38">
        <v>602061</v>
      </c>
      <c r="F62" s="38">
        <v>589121</v>
      </c>
      <c r="G62" s="38">
        <v>2325785.1349999998</v>
      </c>
      <c r="H62" s="38">
        <v>0</v>
      </c>
      <c r="I62" s="38">
        <v>1820739.5749999997</v>
      </c>
      <c r="J62" s="38">
        <v>0</v>
      </c>
      <c r="K62" s="42">
        <v>0</v>
      </c>
      <c r="L62" s="42">
        <v>1383663.6</v>
      </c>
      <c r="M62" s="42">
        <v>11268647</v>
      </c>
      <c r="N62" s="42">
        <v>20806433</v>
      </c>
    </row>
    <row r="63" spans="1:14" x14ac:dyDescent="0.2">
      <c r="A63" s="20">
        <v>52</v>
      </c>
      <c r="B63" s="13" t="s">
        <v>161</v>
      </c>
      <c r="C63" s="10" t="s">
        <v>219</v>
      </c>
      <c r="D63" s="38">
        <f t="shared" si="3"/>
        <v>43377536</v>
      </c>
      <c r="E63" s="38">
        <v>663401</v>
      </c>
      <c r="F63" s="38">
        <v>172199</v>
      </c>
      <c r="G63" s="38">
        <v>2605374</v>
      </c>
      <c r="H63" s="38">
        <v>4174</v>
      </c>
      <c r="I63" s="38">
        <v>2112124.9</v>
      </c>
      <c r="J63" s="38">
        <v>13240.8</v>
      </c>
      <c r="K63" s="42">
        <v>0</v>
      </c>
      <c r="L63" s="42">
        <v>2489270.4</v>
      </c>
      <c r="M63" s="42">
        <v>12304331</v>
      </c>
      <c r="N63" s="42">
        <v>23013421</v>
      </c>
    </row>
    <row r="64" spans="1:14" x14ac:dyDescent="0.2">
      <c r="A64" s="20">
        <v>53</v>
      </c>
      <c r="B64" s="21" t="s">
        <v>222</v>
      </c>
      <c r="C64" s="10" t="s">
        <v>221</v>
      </c>
      <c r="D64" s="38">
        <f t="shared" si="3"/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42">
        <v>0</v>
      </c>
      <c r="L64" s="42">
        <v>0</v>
      </c>
      <c r="M64" s="42">
        <v>0</v>
      </c>
      <c r="N64" s="42">
        <v>0</v>
      </c>
    </row>
    <row r="65" spans="1:14" x14ac:dyDescent="0.2">
      <c r="A65" s="20">
        <v>54</v>
      </c>
      <c r="B65" s="21" t="s">
        <v>232</v>
      </c>
      <c r="C65" s="10" t="s">
        <v>233</v>
      </c>
      <c r="D65" s="38">
        <f t="shared" si="3"/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42">
        <v>0</v>
      </c>
      <c r="L65" s="42">
        <v>0</v>
      </c>
      <c r="M65" s="42">
        <v>0</v>
      </c>
      <c r="N65" s="42">
        <v>0</v>
      </c>
    </row>
    <row r="66" spans="1:14" ht="23.25" customHeight="1" x14ac:dyDescent="0.2">
      <c r="A66" s="20">
        <v>55</v>
      </c>
      <c r="B66" s="21" t="s">
        <v>113</v>
      </c>
      <c r="C66" s="10" t="s">
        <v>51</v>
      </c>
      <c r="D66" s="38">
        <f t="shared" si="3"/>
        <v>55916367</v>
      </c>
      <c r="E66" s="38">
        <v>1388563</v>
      </c>
      <c r="F66" s="38">
        <v>349233</v>
      </c>
      <c r="G66" s="38">
        <v>0</v>
      </c>
      <c r="H66" s="38">
        <v>0</v>
      </c>
      <c r="I66" s="38">
        <v>0</v>
      </c>
      <c r="J66" s="38">
        <v>441360.00000000006</v>
      </c>
      <c r="K66" s="42">
        <v>0</v>
      </c>
      <c r="L66" s="42">
        <v>1182844.7999999998</v>
      </c>
      <c r="M66" s="42">
        <v>0</v>
      </c>
      <c r="N66" s="42">
        <v>52554366</v>
      </c>
    </row>
    <row r="67" spans="1:14" ht="23.25" customHeight="1" x14ac:dyDescent="0.2">
      <c r="A67" s="20">
        <v>56</v>
      </c>
      <c r="B67" s="13" t="s">
        <v>114</v>
      </c>
      <c r="C67" s="10" t="s">
        <v>234</v>
      </c>
      <c r="D67" s="38">
        <f t="shared" si="3"/>
        <v>43528859</v>
      </c>
      <c r="E67" s="38">
        <v>1067156</v>
      </c>
      <c r="F67" s="38">
        <v>290841</v>
      </c>
      <c r="G67" s="38">
        <v>0</v>
      </c>
      <c r="H67" s="38">
        <v>0</v>
      </c>
      <c r="I67" s="38">
        <v>0</v>
      </c>
      <c r="J67" s="38">
        <v>529632</v>
      </c>
      <c r="K67" s="45"/>
      <c r="L67" s="42">
        <v>662040</v>
      </c>
      <c r="M67" s="42">
        <v>0</v>
      </c>
      <c r="N67" s="42">
        <v>40979190</v>
      </c>
    </row>
    <row r="68" spans="1:14" ht="24" x14ac:dyDescent="0.2">
      <c r="A68" s="20">
        <v>57</v>
      </c>
      <c r="B68" s="12" t="s">
        <v>115</v>
      </c>
      <c r="C68" s="10" t="s">
        <v>116</v>
      </c>
      <c r="D68" s="38">
        <f t="shared" si="3"/>
        <v>0</v>
      </c>
      <c r="E68" s="261"/>
      <c r="F68" s="261"/>
      <c r="G68" s="38">
        <v>0</v>
      </c>
      <c r="H68" s="38">
        <v>0</v>
      </c>
      <c r="I68" s="38">
        <v>0</v>
      </c>
      <c r="J68" s="261"/>
      <c r="K68" s="261"/>
      <c r="L68" s="42"/>
      <c r="M68" s="42">
        <v>0</v>
      </c>
      <c r="N68" s="42">
        <v>0</v>
      </c>
    </row>
    <row r="69" spans="1:14" x14ac:dyDescent="0.2">
      <c r="A69" s="20">
        <v>58</v>
      </c>
      <c r="B69" s="13" t="s">
        <v>117</v>
      </c>
      <c r="C69" s="10" t="s">
        <v>235</v>
      </c>
      <c r="D69" s="38">
        <f t="shared" si="3"/>
        <v>92693085</v>
      </c>
      <c r="E69" s="38">
        <v>2044821</v>
      </c>
      <c r="F69" s="38">
        <v>597304</v>
      </c>
      <c r="G69" s="38">
        <v>0</v>
      </c>
      <c r="H69" s="38">
        <v>0</v>
      </c>
      <c r="I69" s="38">
        <v>0</v>
      </c>
      <c r="J69" s="38">
        <v>308952</v>
      </c>
      <c r="K69" s="42">
        <v>5466149.3466666667</v>
      </c>
      <c r="L69" s="42">
        <v>1489590</v>
      </c>
      <c r="M69" s="42">
        <v>0</v>
      </c>
      <c r="N69" s="42">
        <v>82786269</v>
      </c>
    </row>
    <row r="70" spans="1:14" ht="22.5" customHeight="1" x14ac:dyDescent="0.2">
      <c r="A70" s="20">
        <v>59</v>
      </c>
      <c r="B70" s="21" t="s">
        <v>118</v>
      </c>
      <c r="C70" s="10" t="s">
        <v>325</v>
      </c>
      <c r="D70" s="38">
        <f t="shared" si="3"/>
        <v>0</v>
      </c>
      <c r="E70" s="261"/>
      <c r="F70" s="261"/>
      <c r="G70" s="38">
        <v>0</v>
      </c>
      <c r="H70" s="38">
        <v>0</v>
      </c>
      <c r="I70" s="38">
        <v>0</v>
      </c>
      <c r="J70" s="261"/>
      <c r="K70" s="42">
        <v>0</v>
      </c>
      <c r="L70" s="42"/>
      <c r="M70" s="42">
        <v>0</v>
      </c>
      <c r="N70" s="42">
        <v>0</v>
      </c>
    </row>
    <row r="71" spans="1:14" ht="24" x14ac:dyDescent="0.2">
      <c r="A71" s="20">
        <v>60</v>
      </c>
      <c r="B71" s="12" t="s">
        <v>119</v>
      </c>
      <c r="C71" s="10" t="s">
        <v>236</v>
      </c>
      <c r="D71" s="38">
        <f t="shared" si="3"/>
        <v>104177883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42">
        <v>0</v>
      </c>
      <c r="L71" s="42">
        <v>32853536.520000003</v>
      </c>
      <c r="M71" s="42">
        <v>71324346</v>
      </c>
      <c r="N71" s="42">
        <v>0</v>
      </c>
    </row>
    <row r="72" spans="1:14" ht="24" x14ac:dyDescent="0.2">
      <c r="A72" s="20">
        <v>61</v>
      </c>
      <c r="B72" s="12" t="s">
        <v>120</v>
      </c>
      <c r="C72" s="10" t="s">
        <v>237</v>
      </c>
      <c r="D72" s="38">
        <f t="shared" si="3"/>
        <v>100076529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42">
        <v>0</v>
      </c>
      <c r="L72" s="42">
        <v>38193026.68</v>
      </c>
      <c r="M72" s="42">
        <v>61883502</v>
      </c>
      <c r="N72" s="42">
        <v>0</v>
      </c>
    </row>
    <row r="73" spans="1:14" x14ac:dyDescent="0.2">
      <c r="A73" s="20">
        <v>62</v>
      </c>
      <c r="B73" s="13" t="s">
        <v>121</v>
      </c>
      <c r="C73" s="10" t="s">
        <v>238</v>
      </c>
      <c r="D73" s="38">
        <f t="shared" si="3"/>
        <v>133918586</v>
      </c>
      <c r="E73" s="38">
        <v>2775865</v>
      </c>
      <c r="F73" s="38">
        <v>128684</v>
      </c>
      <c r="G73" s="38">
        <v>13228108.513333332</v>
      </c>
      <c r="H73" s="38">
        <v>20869</v>
      </c>
      <c r="I73" s="38">
        <v>13647297.425000001</v>
      </c>
      <c r="J73" s="38">
        <v>0</v>
      </c>
      <c r="K73" s="42">
        <v>0</v>
      </c>
      <c r="L73" s="42">
        <v>17905975.199999999</v>
      </c>
      <c r="M73" s="42">
        <v>0</v>
      </c>
      <c r="N73" s="42">
        <v>86211787</v>
      </c>
    </row>
    <row r="74" spans="1:14" x14ac:dyDescent="0.2">
      <c r="A74" s="20">
        <v>63</v>
      </c>
      <c r="B74" s="13" t="s">
        <v>122</v>
      </c>
      <c r="C74" s="10" t="s">
        <v>50</v>
      </c>
      <c r="D74" s="38">
        <f t="shared" si="3"/>
        <v>70234805</v>
      </c>
      <c r="E74" s="38">
        <v>1607456</v>
      </c>
      <c r="F74" s="38">
        <v>77731</v>
      </c>
      <c r="G74" s="38">
        <v>7738451.2100000009</v>
      </c>
      <c r="H74" s="38">
        <f>45912+884843</f>
        <v>930755</v>
      </c>
      <c r="I74" s="38">
        <v>7778078.5999999996</v>
      </c>
      <c r="J74" s="38">
        <v>0</v>
      </c>
      <c r="K74" s="42">
        <v>0</v>
      </c>
      <c r="L74" s="42">
        <v>1765440.0000000002</v>
      </c>
      <c r="M74" s="42">
        <v>0</v>
      </c>
      <c r="N74" s="42">
        <v>50336893</v>
      </c>
    </row>
    <row r="75" spans="1:14" x14ac:dyDescent="0.2">
      <c r="A75" s="20">
        <v>64</v>
      </c>
      <c r="B75" s="13" t="s">
        <v>123</v>
      </c>
      <c r="C75" s="10" t="s">
        <v>239</v>
      </c>
      <c r="D75" s="38">
        <f t="shared" si="3"/>
        <v>172015640</v>
      </c>
      <c r="E75" s="38">
        <v>3690510</v>
      </c>
      <c r="F75" s="38">
        <v>164389</v>
      </c>
      <c r="G75" s="38">
        <v>17842990.503333334</v>
      </c>
      <c r="H75" s="38">
        <v>0</v>
      </c>
      <c r="I75" s="38">
        <v>17900640.699999999</v>
      </c>
      <c r="J75" s="38">
        <v>0</v>
      </c>
      <c r="K75" s="42">
        <v>0</v>
      </c>
      <c r="L75" s="42">
        <v>21280172.400000002</v>
      </c>
      <c r="M75" s="42">
        <v>0</v>
      </c>
      <c r="N75" s="42">
        <v>111136937</v>
      </c>
    </row>
    <row r="76" spans="1:14" ht="24" x14ac:dyDescent="0.2">
      <c r="A76" s="20">
        <v>65</v>
      </c>
      <c r="B76" s="13" t="s">
        <v>124</v>
      </c>
      <c r="C76" s="10" t="s">
        <v>240</v>
      </c>
      <c r="D76" s="38">
        <f t="shared" si="3"/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42">
        <v>0</v>
      </c>
      <c r="L76" s="42">
        <v>0</v>
      </c>
      <c r="M76" s="42">
        <v>0</v>
      </c>
      <c r="N76" s="42">
        <v>0</v>
      </c>
    </row>
    <row r="77" spans="1:14" ht="24" x14ac:dyDescent="0.2">
      <c r="A77" s="20">
        <v>66</v>
      </c>
      <c r="B77" s="12" t="s">
        <v>125</v>
      </c>
      <c r="C77" s="10" t="s">
        <v>241</v>
      </c>
      <c r="D77" s="38">
        <f t="shared" ref="D77:D140" si="4">ROUND(G77+H77+I77+J77+K77+L77+M77+N77+E77+F77,0)</f>
        <v>150849081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2">
        <v>0</v>
      </c>
      <c r="L77" s="42">
        <v>0</v>
      </c>
      <c r="M77" s="42">
        <v>150849081</v>
      </c>
      <c r="N77" s="42">
        <v>0</v>
      </c>
    </row>
    <row r="78" spans="1:14" ht="24" x14ac:dyDescent="0.2">
      <c r="A78" s="20">
        <v>67</v>
      </c>
      <c r="B78" s="13" t="s">
        <v>126</v>
      </c>
      <c r="C78" s="10" t="s">
        <v>242</v>
      </c>
      <c r="D78" s="38">
        <f t="shared" si="4"/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2">
        <v>0</v>
      </c>
      <c r="L78" s="42">
        <v>0</v>
      </c>
      <c r="M78" s="42">
        <v>0</v>
      </c>
      <c r="N78" s="42">
        <v>0</v>
      </c>
    </row>
    <row r="79" spans="1:14" ht="22.5" customHeight="1" x14ac:dyDescent="0.2">
      <c r="A79" s="20">
        <v>68</v>
      </c>
      <c r="B79" s="13" t="s">
        <v>127</v>
      </c>
      <c r="C79" s="10" t="s">
        <v>243</v>
      </c>
      <c r="D79" s="38">
        <f t="shared" si="4"/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42">
        <v>0</v>
      </c>
      <c r="L79" s="42">
        <v>0</v>
      </c>
      <c r="M79" s="42">
        <v>0</v>
      </c>
      <c r="N79" s="42">
        <v>0</v>
      </c>
    </row>
    <row r="80" spans="1:14" ht="24" x14ac:dyDescent="0.2">
      <c r="A80" s="20">
        <v>69</v>
      </c>
      <c r="B80" s="12" t="s">
        <v>128</v>
      </c>
      <c r="C80" s="10" t="s">
        <v>244</v>
      </c>
      <c r="D80" s="38">
        <f t="shared" si="4"/>
        <v>236545027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42">
        <v>0</v>
      </c>
      <c r="L80" s="42">
        <v>7789276</v>
      </c>
      <c r="M80" s="42">
        <v>228755751</v>
      </c>
      <c r="N80" s="42">
        <v>0</v>
      </c>
    </row>
    <row r="81" spans="1:14" ht="24" x14ac:dyDescent="0.2">
      <c r="A81" s="20">
        <v>70</v>
      </c>
      <c r="B81" s="12" t="s">
        <v>129</v>
      </c>
      <c r="C81" s="10" t="s">
        <v>245</v>
      </c>
      <c r="D81" s="38">
        <f t="shared" si="4"/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42">
        <v>0</v>
      </c>
      <c r="L81" s="42">
        <v>0</v>
      </c>
      <c r="M81" s="42">
        <v>0</v>
      </c>
      <c r="N81" s="42">
        <v>0</v>
      </c>
    </row>
    <row r="82" spans="1:14" ht="24" x14ac:dyDescent="0.2">
      <c r="A82" s="20">
        <v>71</v>
      </c>
      <c r="B82" s="12" t="s">
        <v>130</v>
      </c>
      <c r="C82" s="10" t="s">
        <v>246</v>
      </c>
      <c r="D82" s="38">
        <f t="shared" si="4"/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45"/>
      <c r="L82" s="42">
        <v>0</v>
      </c>
      <c r="M82" s="42">
        <v>0</v>
      </c>
      <c r="N82" s="42">
        <v>0</v>
      </c>
    </row>
    <row r="83" spans="1:14" x14ac:dyDescent="0.2">
      <c r="A83" s="20">
        <v>72</v>
      </c>
      <c r="B83" s="21" t="s">
        <v>131</v>
      </c>
      <c r="C83" s="10" t="s">
        <v>132</v>
      </c>
      <c r="D83" s="38">
        <f t="shared" si="4"/>
        <v>178724994</v>
      </c>
      <c r="E83" s="38">
        <v>3067862</v>
      </c>
      <c r="F83" s="38">
        <v>357043</v>
      </c>
      <c r="G83" s="38">
        <v>10617327.141666666</v>
      </c>
      <c r="H83" s="38">
        <v>58433</v>
      </c>
      <c r="I83" s="38">
        <v>11668632.448333334</v>
      </c>
      <c r="J83" s="38">
        <v>66204</v>
      </c>
      <c r="K83" s="42">
        <v>3520300.9866666668</v>
      </c>
      <c r="L83" s="42">
        <v>6686604</v>
      </c>
      <c r="M83" s="42">
        <v>51033794</v>
      </c>
      <c r="N83" s="42">
        <v>91648793</v>
      </c>
    </row>
    <row r="84" spans="1:14" ht="13.5" customHeight="1" x14ac:dyDescent="0.2">
      <c r="A84" s="20">
        <v>73</v>
      </c>
      <c r="B84" s="12" t="s">
        <v>133</v>
      </c>
      <c r="C84" s="10" t="s">
        <v>247</v>
      </c>
      <c r="D84" s="38">
        <f t="shared" si="4"/>
        <v>246675698</v>
      </c>
      <c r="E84" s="38">
        <v>5304268</v>
      </c>
      <c r="F84" s="38">
        <v>264063</v>
      </c>
      <c r="G84" s="38">
        <v>25548356.275000002</v>
      </c>
      <c r="H84" s="38">
        <v>4174</v>
      </c>
      <c r="I84" s="38">
        <v>28075118.391666666</v>
      </c>
      <c r="J84" s="38">
        <v>0</v>
      </c>
      <c r="K84" s="42">
        <v>5753981.0399999991</v>
      </c>
      <c r="L84" s="42">
        <v>22950720</v>
      </c>
      <c r="M84" s="42">
        <v>0</v>
      </c>
      <c r="N84" s="42">
        <v>158775017</v>
      </c>
    </row>
    <row r="85" spans="1:14" ht="14.25" customHeight="1" x14ac:dyDescent="0.2">
      <c r="A85" s="20">
        <v>74</v>
      </c>
      <c r="B85" s="21" t="s">
        <v>134</v>
      </c>
      <c r="C85" s="10" t="s">
        <v>35</v>
      </c>
      <c r="D85" s="38">
        <f t="shared" si="4"/>
        <v>174401478</v>
      </c>
      <c r="E85" s="178">
        <v>2824601</v>
      </c>
      <c r="F85" s="38">
        <v>135007</v>
      </c>
      <c r="G85" s="38">
        <v>13695917.273333333</v>
      </c>
      <c r="H85" s="38">
        <v>29217</v>
      </c>
      <c r="I85" s="38">
        <v>13643619.599999998</v>
      </c>
      <c r="J85" s="38">
        <v>0</v>
      </c>
      <c r="K85" s="42">
        <v>24713582.484999999</v>
      </c>
      <c r="L85" s="42">
        <v>4634280</v>
      </c>
      <c r="M85" s="42">
        <v>29763089</v>
      </c>
      <c r="N85" s="42">
        <v>84962165</v>
      </c>
    </row>
    <row r="86" spans="1:14" ht="31.5" customHeight="1" x14ac:dyDescent="0.2">
      <c r="A86" s="20">
        <v>75</v>
      </c>
      <c r="B86" s="12" t="s">
        <v>135</v>
      </c>
      <c r="C86" s="10" t="s">
        <v>413</v>
      </c>
      <c r="D86" s="38">
        <f t="shared" si="4"/>
        <v>193033493</v>
      </c>
      <c r="E86" s="262">
        <f>2711583.56+397032.3</f>
        <v>3108615.86</v>
      </c>
      <c r="F86" s="261">
        <f>155834+200464.88+100418.2</f>
        <v>456717.08</v>
      </c>
      <c r="G86" s="38">
        <v>9119349.8566666674</v>
      </c>
      <c r="H86" s="38">
        <v>54260</v>
      </c>
      <c r="I86" s="38">
        <v>9855018.4499999993</v>
      </c>
      <c r="J86" s="261">
        <f>863596.5+427382</f>
        <v>1290978.5</v>
      </c>
      <c r="K86" s="42"/>
      <c r="L86" s="42">
        <f>7040669.1+782437</f>
        <v>7823106.0999999996</v>
      </c>
      <c r="M86" s="42">
        <v>45259531</v>
      </c>
      <c r="N86" s="42">
        <v>116065916</v>
      </c>
    </row>
    <row r="87" spans="1:14" x14ac:dyDescent="0.2">
      <c r="A87" s="20">
        <v>76</v>
      </c>
      <c r="B87" s="12" t="s">
        <v>136</v>
      </c>
      <c r="C87" s="10" t="s">
        <v>36</v>
      </c>
      <c r="D87" s="38">
        <f>ROUND(G87+H87+I87+J87+K87+L87+M87+N87+E87+F87,0)</f>
        <v>277130842</v>
      </c>
      <c r="E87" s="178">
        <v>4783714</v>
      </c>
      <c r="F87" s="38">
        <v>782892</v>
      </c>
      <c r="G87" s="38">
        <v>22696596.978333335</v>
      </c>
      <c r="H87" s="38">
        <v>325556</v>
      </c>
      <c r="I87" s="38">
        <v>23442368.399999999</v>
      </c>
      <c r="J87" s="38">
        <v>0</v>
      </c>
      <c r="K87" s="42">
        <v>19091974.468333334</v>
      </c>
      <c r="L87" s="42">
        <v>19861200</v>
      </c>
      <c r="M87" s="42">
        <v>40016744</v>
      </c>
      <c r="N87" s="42">
        <v>146129796</v>
      </c>
    </row>
    <row r="88" spans="1:14" x14ac:dyDescent="0.2">
      <c r="A88" s="20">
        <v>77</v>
      </c>
      <c r="B88" s="12" t="s">
        <v>137</v>
      </c>
      <c r="C88" s="10" t="s">
        <v>49</v>
      </c>
      <c r="D88" s="38">
        <f t="shared" ref="D88" si="5">ROUND(G88+H88+I88+J88+K88+L88+M88+N88+E88+F88,0)</f>
        <v>158720200</v>
      </c>
      <c r="E88" s="261">
        <f>2115404.9+502067.3</f>
        <v>2617472.1999999997</v>
      </c>
      <c r="F88" s="261">
        <f>451510.2+116411.3</f>
        <v>567921.5</v>
      </c>
      <c r="G88" s="38">
        <v>0</v>
      </c>
      <c r="H88" s="38">
        <v>0</v>
      </c>
      <c r="I88" s="38">
        <v>0</v>
      </c>
      <c r="J88" s="261">
        <f>108133.2+531444+263004</f>
        <v>902581.2</v>
      </c>
      <c r="K88" s="45">
        <f>3435785.46+1709372</f>
        <v>5145157.46</v>
      </c>
      <c r="L88" s="42">
        <f>11551908.04+2657959</f>
        <v>14209867.039999999</v>
      </c>
      <c r="M88" s="42">
        <v>35677388</v>
      </c>
      <c r="N88" s="42">
        <v>99599813</v>
      </c>
    </row>
    <row r="89" spans="1:14" x14ac:dyDescent="0.2">
      <c r="A89" s="20">
        <v>78</v>
      </c>
      <c r="B89" s="12" t="s">
        <v>138</v>
      </c>
      <c r="C89" s="10" t="s">
        <v>228</v>
      </c>
      <c r="D89" s="38">
        <f>ROUND(G89+H89+I89+J89+K89+L89+M89+N89+E89+F89,0)</f>
        <v>186946357</v>
      </c>
      <c r="E89" s="38">
        <v>3849323</v>
      </c>
      <c r="F89" s="38">
        <v>165876</v>
      </c>
      <c r="G89" s="38">
        <v>18414770.564999998</v>
      </c>
      <c r="H89" s="38">
        <v>4174</v>
      </c>
      <c r="I89" s="38">
        <v>19877668.324999999</v>
      </c>
      <c r="J89" s="38">
        <v>0</v>
      </c>
      <c r="K89" s="42">
        <v>0</v>
      </c>
      <c r="L89" s="42">
        <v>12203604</v>
      </c>
      <c r="M89" s="42">
        <v>18583087</v>
      </c>
      <c r="N89" s="42">
        <v>113847854</v>
      </c>
    </row>
    <row r="90" spans="1:14" x14ac:dyDescent="0.2">
      <c r="A90" s="20">
        <v>79</v>
      </c>
      <c r="B90" s="12" t="s">
        <v>139</v>
      </c>
      <c r="C90" s="10" t="s">
        <v>309</v>
      </c>
      <c r="D90" s="38">
        <f>ROUND(G90+H90+I90+J90+K90+L90+M90+N90+E90+F90,0)</f>
        <v>53867017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42">
        <v>53867017.319999993</v>
      </c>
      <c r="L90" s="42">
        <v>0</v>
      </c>
      <c r="M90" s="42">
        <v>0</v>
      </c>
      <c r="N90" s="42">
        <v>0</v>
      </c>
    </row>
    <row r="91" spans="1:14" x14ac:dyDescent="0.2">
      <c r="A91" s="20">
        <v>80</v>
      </c>
      <c r="B91" s="13" t="s">
        <v>140</v>
      </c>
      <c r="C91" s="10" t="s">
        <v>258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45"/>
      <c r="L91" s="42">
        <v>0</v>
      </c>
      <c r="M91" s="42">
        <v>0</v>
      </c>
      <c r="N91" s="42">
        <v>0</v>
      </c>
    </row>
    <row r="92" spans="1:14" ht="24" x14ac:dyDescent="0.2">
      <c r="A92" s="434">
        <v>81</v>
      </c>
      <c r="B92" s="435" t="s">
        <v>141</v>
      </c>
      <c r="C92" s="16" t="s">
        <v>248</v>
      </c>
      <c r="D92" s="38">
        <f>D95+D94+D93</f>
        <v>38665690</v>
      </c>
      <c r="E92" s="38">
        <f t="shared" ref="E92:L92" si="6">E95+E94+E93</f>
        <v>208389</v>
      </c>
      <c r="F92" s="38">
        <f t="shared" si="6"/>
        <v>371.92</v>
      </c>
      <c r="G92" s="38">
        <f t="shared" si="6"/>
        <v>706932</v>
      </c>
      <c r="H92" s="38">
        <f t="shared" si="6"/>
        <v>0</v>
      </c>
      <c r="I92" s="38">
        <f t="shared" si="6"/>
        <v>1517980</v>
      </c>
      <c r="J92" s="38">
        <f t="shared" si="6"/>
        <v>0</v>
      </c>
      <c r="K92" s="38">
        <f t="shared" si="6"/>
        <v>28036048.711666666</v>
      </c>
      <c r="L92" s="38">
        <f t="shared" si="6"/>
        <v>1302012</v>
      </c>
      <c r="M92" s="42">
        <v>0</v>
      </c>
      <c r="N92" s="42">
        <v>6893956</v>
      </c>
    </row>
    <row r="93" spans="1:14" ht="36" x14ac:dyDescent="0.2">
      <c r="A93" s="285"/>
      <c r="B93" s="288"/>
      <c r="C93" s="10" t="s">
        <v>307</v>
      </c>
      <c r="D93" s="38">
        <f t="shared" si="4"/>
        <v>10629641</v>
      </c>
      <c r="E93" s="38">
        <v>208389</v>
      </c>
      <c r="F93" s="38">
        <v>371.92</v>
      </c>
      <c r="G93" s="38">
        <v>706932</v>
      </c>
      <c r="H93" s="38">
        <v>0</v>
      </c>
      <c r="I93" s="38">
        <v>1517980</v>
      </c>
      <c r="J93" s="38">
        <v>0</v>
      </c>
      <c r="K93" s="42">
        <v>0</v>
      </c>
      <c r="L93" s="42">
        <v>1302012</v>
      </c>
      <c r="M93" s="42">
        <v>0</v>
      </c>
      <c r="N93" s="42">
        <v>6893956</v>
      </c>
    </row>
    <row r="94" spans="1:14" ht="24" x14ac:dyDescent="0.2">
      <c r="A94" s="285"/>
      <c r="B94" s="288"/>
      <c r="C94" s="10" t="s">
        <v>249</v>
      </c>
      <c r="D94" s="38">
        <f t="shared" si="4"/>
        <v>8418908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42">
        <v>8418907.7599999998</v>
      </c>
      <c r="L94" s="42">
        <v>0</v>
      </c>
      <c r="M94" s="42">
        <v>0</v>
      </c>
      <c r="N94" s="42">
        <v>0</v>
      </c>
    </row>
    <row r="95" spans="1:14" ht="36" x14ac:dyDescent="0.2">
      <c r="A95" s="286"/>
      <c r="B95" s="289"/>
      <c r="C95" s="108" t="s">
        <v>308</v>
      </c>
      <c r="D95" s="38">
        <f t="shared" si="4"/>
        <v>19617141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42">
        <v>19617140.951666668</v>
      </c>
      <c r="L95" s="42">
        <v>0</v>
      </c>
      <c r="M95" s="42">
        <v>0</v>
      </c>
      <c r="N95" s="42">
        <v>0</v>
      </c>
    </row>
    <row r="96" spans="1:14" ht="24" x14ac:dyDescent="0.2">
      <c r="A96" s="20">
        <v>82</v>
      </c>
      <c r="B96" s="13" t="s">
        <v>142</v>
      </c>
      <c r="C96" s="10" t="s">
        <v>48</v>
      </c>
      <c r="D96" s="38">
        <f t="shared" si="4"/>
        <v>1470630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42">
        <v>1470630.2516666669</v>
      </c>
      <c r="L96" s="42">
        <v>0</v>
      </c>
      <c r="M96" s="42">
        <v>0</v>
      </c>
      <c r="N96" s="42">
        <v>0</v>
      </c>
    </row>
    <row r="97" spans="1:14" x14ac:dyDescent="0.2">
      <c r="A97" s="20">
        <v>83</v>
      </c>
      <c r="B97" s="13" t="s">
        <v>143</v>
      </c>
      <c r="C97" s="10" t="s">
        <v>144</v>
      </c>
      <c r="D97" s="38">
        <f t="shared" si="4"/>
        <v>9495288</v>
      </c>
      <c r="E97" s="38">
        <v>165115</v>
      </c>
      <c r="F97" s="38">
        <v>0</v>
      </c>
      <c r="G97" s="38">
        <v>794719.32833333325</v>
      </c>
      <c r="H97" s="38">
        <v>0</v>
      </c>
      <c r="I97" s="38">
        <v>615840.54999999993</v>
      </c>
      <c r="J97" s="38">
        <v>0</v>
      </c>
      <c r="K97" s="42">
        <v>0</v>
      </c>
      <c r="L97" s="42">
        <v>1103400</v>
      </c>
      <c r="M97" s="42">
        <v>1075328</v>
      </c>
      <c r="N97" s="42">
        <v>5740885</v>
      </c>
    </row>
    <row r="98" spans="1:14" x14ac:dyDescent="0.2">
      <c r="A98" s="20">
        <v>84</v>
      </c>
      <c r="B98" s="21" t="s">
        <v>145</v>
      </c>
      <c r="C98" s="10" t="s">
        <v>146</v>
      </c>
      <c r="D98" s="38">
        <f t="shared" si="4"/>
        <v>61508674</v>
      </c>
      <c r="E98" s="38">
        <v>1027662</v>
      </c>
      <c r="F98" s="38">
        <v>69921</v>
      </c>
      <c r="G98" s="38">
        <v>4956048.9216666669</v>
      </c>
      <c r="H98" s="38">
        <v>300512</v>
      </c>
      <c r="I98" s="38">
        <v>4883446.8499999996</v>
      </c>
      <c r="J98" s="38">
        <v>0</v>
      </c>
      <c r="K98" s="42">
        <v>0</v>
      </c>
      <c r="L98" s="42">
        <v>4000928.4</v>
      </c>
      <c r="M98" s="42">
        <v>15198085</v>
      </c>
      <c r="N98" s="42">
        <v>31072070</v>
      </c>
    </row>
    <row r="99" spans="1:14" x14ac:dyDescent="0.2">
      <c r="A99" s="20">
        <v>85</v>
      </c>
      <c r="B99" s="13" t="s">
        <v>147</v>
      </c>
      <c r="C99" s="10" t="s">
        <v>27</v>
      </c>
      <c r="D99" s="38">
        <f t="shared" si="4"/>
        <v>33303211</v>
      </c>
      <c r="E99" s="38">
        <v>512991</v>
      </c>
      <c r="F99" s="38">
        <v>464156</v>
      </c>
      <c r="G99" s="38">
        <v>1947656.6933333331</v>
      </c>
      <c r="H99" s="38">
        <v>4174</v>
      </c>
      <c r="I99" s="38">
        <v>1652162.4666666666</v>
      </c>
      <c r="J99" s="38">
        <v>11034</v>
      </c>
      <c r="K99" s="42">
        <v>0</v>
      </c>
      <c r="L99" s="42">
        <v>1566828</v>
      </c>
      <c r="M99" s="42">
        <v>9191070</v>
      </c>
      <c r="N99" s="42">
        <v>17953139</v>
      </c>
    </row>
    <row r="100" spans="1:14" x14ac:dyDescent="0.2">
      <c r="A100" s="20">
        <v>86</v>
      </c>
      <c r="B100" s="21" t="s">
        <v>148</v>
      </c>
      <c r="C100" s="10" t="s">
        <v>12</v>
      </c>
      <c r="D100" s="38">
        <f t="shared" si="4"/>
        <v>34413332</v>
      </c>
      <c r="E100" s="38">
        <v>543241</v>
      </c>
      <c r="F100" s="38">
        <v>323570</v>
      </c>
      <c r="G100" s="38">
        <v>1996584.0766666669</v>
      </c>
      <c r="H100" s="38">
        <v>25043</v>
      </c>
      <c r="I100" s="38">
        <v>1696429.625</v>
      </c>
      <c r="J100" s="38">
        <v>52963.199999999997</v>
      </c>
      <c r="K100" s="42">
        <v>0</v>
      </c>
      <c r="L100" s="42">
        <v>1730131.2000000002</v>
      </c>
      <c r="M100" s="42">
        <v>9684330</v>
      </c>
      <c r="N100" s="42">
        <v>18361040</v>
      </c>
    </row>
    <row r="101" spans="1:14" x14ac:dyDescent="0.2">
      <c r="A101" s="20">
        <v>87</v>
      </c>
      <c r="B101" s="21" t="s">
        <v>149</v>
      </c>
      <c r="C101" s="10" t="s">
        <v>26</v>
      </c>
      <c r="D101" s="38">
        <f t="shared" si="4"/>
        <v>93320412</v>
      </c>
      <c r="E101" s="38">
        <v>1551157</v>
      </c>
      <c r="F101" s="38">
        <v>569410</v>
      </c>
      <c r="G101" s="38">
        <v>5596297.7733333334</v>
      </c>
      <c r="H101" s="38">
        <v>79302</v>
      </c>
      <c r="I101" s="38">
        <v>5566495.0999999996</v>
      </c>
      <c r="J101" s="38">
        <v>22068</v>
      </c>
      <c r="K101" s="42">
        <v>0</v>
      </c>
      <c r="L101" s="42">
        <v>3226341.5999999996</v>
      </c>
      <c r="M101" s="42">
        <v>26835839</v>
      </c>
      <c r="N101" s="42">
        <v>49873502</v>
      </c>
    </row>
    <row r="102" spans="1:14" x14ac:dyDescent="0.2">
      <c r="A102" s="20">
        <v>88</v>
      </c>
      <c r="B102" s="13" t="s">
        <v>150</v>
      </c>
      <c r="C102" s="10" t="s">
        <v>42</v>
      </c>
      <c r="D102" s="38">
        <f t="shared" si="4"/>
        <v>41067876</v>
      </c>
      <c r="E102" s="38">
        <v>634411</v>
      </c>
      <c r="F102" s="38">
        <v>507299</v>
      </c>
      <c r="G102" s="38">
        <v>2390934.21</v>
      </c>
      <c r="H102" s="38">
        <v>137735</v>
      </c>
      <c r="I102" s="38">
        <v>1893920.6500000001</v>
      </c>
      <c r="J102" s="38">
        <v>0</v>
      </c>
      <c r="K102" s="42">
        <v>0</v>
      </c>
      <c r="L102" s="42">
        <v>1507244.4000000001</v>
      </c>
      <c r="M102" s="42">
        <v>11720033</v>
      </c>
      <c r="N102" s="42">
        <v>22276299</v>
      </c>
    </row>
    <row r="103" spans="1:14" x14ac:dyDescent="0.2">
      <c r="A103" s="20">
        <v>89</v>
      </c>
      <c r="B103" s="12" t="s">
        <v>152</v>
      </c>
      <c r="C103" s="10" t="s">
        <v>28</v>
      </c>
      <c r="D103" s="38">
        <f t="shared" si="4"/>
        <v>133108527</v>
      </c>
      <c r="E103" s="38">
        <v>2030116</v>
      </c>
      <c r="F103" s="38">
        <v>808182</v>
      </c>
      <c r="G103" s="38">
        <v>7492163.8033333328</v>
      </c>
      <c r="H103" s="38">
        <v>8348</v>
      </c>
      <c r="I103" s="38">
        <v>7414246.9866666663</v>
      </c>
      <c r="J103" s="38">
        <v>0</v>
      </c>
      <c r="K103" s="42">
        <v>0</v>
      </c>
      <c r="L103" s="42">
        <v>12875776.000000002</v>
      </c>
      <c r="M103" s="42">
        <v>34467328</v>
      </c>
      <c r="N103" s="42">
        <v>68012366</v>
      </c>
    </row>
    <row r="104" spans="1:14" x14ac:dyDescent="0.2">
      <c r="A104" s="20">
        <v>90</v>
      </c>
      <c r="B104" s="12" t="s">
        <v>153</v>
      </c>
      <c r="C104" s="10" t="s">
        <v>29</v>
      </c>
      <c r="D104" s="38">
        <f t="shared" si="4"/>
        <v>90525740</v>
      </c>
      <c r="E104" s="38">
        <v>1448223</v>
      </c>
      <c r="F104" s="38">
        <v>1014226</v>
      </c>
      <c r="G104" s="38">
        <v>5315001.791666666</v>
      </c>
      <c r="H104" s="38">
        <v>0</v>
      </c>
      <c r="I104" s="38">
        <v>4893459.3866666667</v>
      </c>
      <c r="J104" s="38">
        <v>6620.4</v>
      </c>
      <c r="K104" s="42">
        <v>0</v>
      </c>
      <c r="L104" s="42">
        <v>1348959.3666666667</v>
      </c>
      <c r="M104" s="42">
        <v>26454349</v>
      </c>
      <c r="N104" s="42">
        <v>50044901</v>
      </c>
    </row>
    <row r="105" spans="1:14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4"/>
        <v>31266020</v>
      </c>
      <c r="E105" s="38">
        <v>492404</v>
      </c>
      <c r="F105" s="38">
        <v>502092</v>
      </c>
      <c r="G105" s="38">
        <v>1899026.56</v>
      </c>
      <c r="H105" s="38">
        <v>0</v>
      </c>
      <c r="I105" s="38">
        <v>1582646.2933333332</v>
      </c>
      <c r="J105" s="38">
        <v>0</v>
      </c>
      <c r="K105" s="42">
        <v>0</v>
      </c>
      <c r="L105" s="42">
        <v>783414</v>
      </c>
      <c r="M105" s="42">
        <v>9047444</v>
      </c>
      <c r="N105" s="42">
        <v>16958993</v>
      </c>
    </row>
    <row r="106" spans="1:14" x14ac:dyDescent="0.2">
      <c r="A106" s="20">
        <v>92</v>
      </c>
      <c r="B106" s="12" t="s">
        <v>155</v>
      </c>
      <c r="C106" s="10" t="s">
        <v>30</v>
      </c>
      <c r="D106" s="38">
        <f t="shared" si="4"/>
        <v>52752974</v>
      </c>
      <c r="E106" s="38">
        <v>775158</v>
      </c>
      <c r="F106" s="38">
        <v>607717</v>
      </c>
      <c r="G106" s="38">
        <v>2932979.1683333335</v>
      </c>
      <c r="H106" s="38">
        <v>0</v>
      </c>
      <c r="I106" s="38">
        <v>2338489.5333333332</v>
      </c>
      <c r="J106" s="38">
        <v>81651.599999999991</v>
      </c>
      <c r="K106" s="42">
        <v>0</v>
      </c>
      <c r="L106" s="42">
        <v>3976653.5999999996</v>
      </c>
      <c r="M106" s="42">
        <v>14403124</v>
      </c>
      <c r="N106" s="42">
        <v>27637201</v>
      </c>
    </row>
    <row r="107" spans="1:14" x14ac:dyDescent="0.2">
      <c r="A107" s="20">
        <v>93</v>
      </c>
      <c r="B107" s="12" t="s">
        <v>156</v>
      </c>
      <c r="C107" s="10" t="s">
        <v>15</v>
      </c>
      <c r="D107" s="38">
        <f t="shared" si="4"/>
        <v>46191557</v>
      </c>
      <c r="E107" s="38">
        <v>737346</v>
      </c>
      <c r="F107" s="38">
        <v>519572</v>
      </c>
      <c r="G107" s="38">
        <v>2810630.9100000006</v>
      </c>
      <c r="H107" s="38">
        <v>4174</v>
      </c>
      <c r="I107" s="38">
        <v>2281277.0500000003</v>
      </c>
      <c r="J107" s="38">
        <v>0</v>
      </c>
      <c r="K107" s="42">
        <v>0</v>
      </c>
      <c r="L107" s="42">
        <v>1290978</v>
      </c>
      <c r="M107" s="42">
        <v>13603426</v>
      </c>
      <c r="N107" s="42">
        <v>24944153</v>
      </c>
    </row>
    <row r="108" spans="1:14" x14ac:dyDescent="0.2">
      <c r="A108" s="20">
        <v>94</v>
      </c>
      <c r="B108" s="13" t="s">
        <v>157</v>
      </c>
      <c r="C108" s="10" t="s">
        <v>13</v>
      </c>
      <c r="D108" s="38">
        <f t="shared" si="4"/>
        <v>56394589</v>
      </c>
      <c r="E108" s="38">
        <v>910864</v>
      </c>
      <c r="F108" s="38">
        <v>386797</v>
      </c>
      <c r="G108" s="38">
        <v>2987180.0600000005</v>
      </c>
      <c r="H108" s="38">
        <v>0</v>
      </c>
      <c r="I108" s="38">
        <v>2963816.5249999999</v>
      </c>
      <c r="J108" s="38">
        <v>110340.00000000001</v>
      </c>
      <c r="K108" s="42">
        <v>0</v>
      </c>
      <c r="L108" s="42">
        <v>1324080</v>
      </c>
      <c r="M108" s="42">
        <v>16308342</v>
      </c>
      <c r="N108" s="42">
        <v>31403169</v>
      </c>
    </row>
    <row r="109" spans="1:14" x14ac:dyDescent="0.2">
      <c r="A109" s="20">
        <v>95</v>
      </c>
      <c r="B109" s="21" t="s">
        <v>158</v>
      </c>
      <c r="C109" s="10" t="s">
        <v>31</v>
      </c>
      <c r="D109" s="38">
        <f t="shared" si="4"/>
        <v>37408939</v>
      </c>
      <c r="E109" s="38">
        <v>568029</v>
      </c>
      <c r="F109" s="38">
        <v>368945</v>
      </c>
      <c r="G109" s="38">
        <v>2075500.4433333334</v>
      </c>
      <c r="H109" s="38">
        <v>4174</v>
      </c>
      <c r="I109" s="38">
        <v>1730473.9249999998</v>
      </c>
      <c r="J109" s="38">
        <v>2206.8000000000002</v>
      </c>
      <c r="K109" s="42">
        <v>0</v>
      </c>
      <c r="L109" s="42">
        <v>2107494.2000000002</v>
      </c>
      <c r="M109" s="42">
        <v>10724576</v>
      </c>
      <c r="N109" s="42">
        <v>19827540</v>
      </c>
    </row>
    <row r="110" spans="1:14" x14ac:dyDescent="0.2">
      <c r="A110" s="20">
        <v>96</v>
      </c>
      <c r="B110" s="12" t="s">
        <v>160</v>
      </c>
      <c r="C110" s="10" t="s">
        <v>33</v>
      </c>
      <c r="D110" s="38">
        <f t="shared" si="4"/>
        <v>92800050</v>
      </c>
      <c r="E110" s="38">
        <v>1475952</v>
      </c>
      <c r="F110" s="38">
        <v>923105</v>
      </c>
      <c r="G110" s="38">
        <v>5489196.9900000002</v>
      </c>
      <c r="H110" s="38">
        <v>8348</v>
      </c>
      <c r="I110" s="38">
        <v>4744007.9000000004</v>
      </c>
      <c r="J110" s="38">
        <v>0</v>
      </c>
      <c r="K110" s="42">
        <v>0</v>
      </c>
      <c r="L110" s="42">
        <v>4214988</v>
      </c>
      <c r="M110" s="42">
        <v>26586464</v>
      </c>
      <c r="N110" s="42">
        <v>49357988</v>
      </c>
    </row>
    <row r="111" spans="1:14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4"/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42">
        <v>0</v>
      </c>
      <c r="L111" s="42">
        <v>0</v>
      </c>
      <c r="M111" s="42">
        <v>0</v>
      </c>
      <c r="N111" s="42">
        <v>0</v>
      </c>
    </row>
    <row r="112" spans="1:14" x14ac:dyDescent="0.2">
      <c r="A112" s="20">
        <v>98</v>
      </c>
      <c r="B112" s="12" t="s">
        <v>164</v>
      </c>
      <c r="C112" s="10" t="s">
        <v>165</v>
      </c>
      <c r="D112" s="38">
        <f t="shared" si="4"/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42">
        <v>0</v>
      </c>
      <c r="L112" s="42">
        <v>0</v>
      </c>
      <c r="M112" s="42">
        <v>0</v>
      </c>
      <c r="N112" s="42">
        <v>0</v>
      </c>
    </row>
    <row r="113" spans="1:14" x14ac:dyDescent="0.2">
      <c r="A113" s="20">
        <v>99</v>
      </c>
      <c r="B113" s="21" t="s">
        <v>166</v>
      </c>
      <c r="C113" s="10" t="s">
        <v>167</v>
      </c>
      <c r="D113" s="38">
        <f t="shared" si="4"/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42">
        <v>0</v>
      </c>
      <c r="L113" s="42">
        <v>0</v>
      </c>
      <c r="M113" s="42">
        <v>0</v>
      </c>
      <c r="N113" s="42">
        <v>0</v>
      </c>
    </row>
    <row r="114" spans="1:14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4"/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42">
        <v>0</v>
      </c>
      <c r="L114" s="42">
        <v>0</v>
      </c>
      <c r="M114" s="42">
        <v>0</v>
      </c>
      <c r="N114" s="42">
        <v>0</v>
      </c>
    </row>
    <row r="115" spans="1:14" ht="24" x14ac:dyDescent="0.2">
      <c r="A115" s="20">
        <v>101</v>
      </c>
      <c r="B115" s="21" t="s">
        <v>170</v>
      </c>
      <c r="C115" s="10" t="s">
        <v>171</v>
      </c>
      <c r="D115" s="38">
        <f t="shared" si="4"/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42">
        <v>0</v>
      </c>
      <c r="L115" s="42">
        <v>0</v>
      </c>
      <c r="M115" s="42">
        <v>0</v>
      </c>
      <c r="N115" s="42">
        <v>0</v>
      </c>
    </row>
    <row r="116" spans="1:14" x14ac:dyDescent="0.2">
      <c r="A116" s="20">
        <v>102</v>
      </c>
      <c r="B116" s="21" t="s">
        <v>172</v>
      </c>
      <c r="C116" s="10" t="s">
        <v>173</v>
      </c>
      <c r="D116" s="38">
        <f t="shared" si="4"/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42">
        <v>0</v>
      </c>
      <c r="L116" s="42">
        <v>0</v>
      </c>
      <c r="M116" s="42">
        <v>0</v>
      </c>
      <c r="N116" s="42">
        <v>0</v>
      </c>
    </row>
    <row r="117" spans="1:14" x14ac:dyDescent="0.2">
      <c r="A117" s="20">
        <v>103</v>
      </c>
      <c r="B117" s="21" t="s">
        <v>174</v>
      </c>
      <c r="C117" s="10" t="s">
        <v>175</v>
      </c>
      <c r="D117" s="38">
        <f t="shared" si="4"/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42">
        <v>0</v>
      </c>
      <c r="L117" s="42">
        <v>0</v>
      </c>
      <c r="M117" s="42">
        <v>0</v>
      </c>
      <c r="N117" s="42">
        <v>0</v>
      </c>
    </row>
    <row r="118" spans="1:14" x14ac:dyDescent="0.2">
      <c r="A118" s="20">
        <v>104</v>
      </c>
      <c r="B118" s="17" t="s">
        <v>176</v>
      </c>
      <c r="C118" s="15" t="s">
        <v>177</v>
      </c>
      <c r="D118" s="38">
        <f t="shared" si="4"/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42">
        <v>0</v>
      </c>
      <c r="L118" s="42">
        <v>0</v>
      </c>
      <c r="M118" s="42">
        <v>0</v>
      </c>
      <c r="N118" s="42">
        <v>0</v>
      </c>
    </row>
    <row r="119" spans="1:14" x14ac:dyDescent="0.2">
      <c r="A119" s="20">
        <v>105</v>
      </c>
      <c r="B119" s="13" t="s">
        <v>178</v>
      </c>
      <c r="C119" s="10" t="s">
        <v>179</v>
      </c>
      <c r="D119" s="38">
        <f t="shared" si="4"/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42">
        <v>0</v>
      </c>
      <c r="L119" s="42">
        <v>0</v>
      </c>
      <c r="M119" s="42">
        <v>0</v>
      </c>
      <c r="N119" s="42">
        <v>0</v>
      </c>
    </row>
    <row r="120" spans="1:14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4"/>
        <v>35309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42">
        <v>35308.800000000003</v>
      </c>
      <c r="L120" s="42">
        <v>0</v>
      </c>
      <c r="M120" s="42">
        <v>0</v>
      </c>
      <c r="N120" s="42">
        <v>0</v>
      </c>
    </row>
    <row r="121" spans="1:14" x14ac:dyDescent="0.2">
      <c r="A121" s="20">
        <v>107</v>
      </c>
      <c r="B121" s="12" t="s">
        <v>182</v>
      </c>
      <c r="C121" s="18" t="s">
        <v>183</v>
      </c>
      <c r="D121" s="38">
        <f t="shared" si="4"/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42">
        <v>0</v>
      </c>
      <c r="L121" s="42">
        <v>0</v>
      </c>
      <c r="M121" s="42">
        <v>0</v>
      </c>
      <c r="N121" s="42">
        <v>0</v>
      </c>
    </row>
    <row r="122" spans="1:14" x14ac:dyDescent="0.2">
      <c r="A122" s="20">
        <v>108</v>
      </c>
      <c r="B122" s="21" t="s">
        <v>184</v>
      </c>
      <c r="C122" s="10" t="s">
        <v>261</v>
      </c>
      <c r="D122" s="38">
        <f t="shared" si="4"/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42">
        <v>0</v>
      </c>
      <c r="L122" s="42">
        <v>0</v>
      </c>
      <c r="M122" s="42">
        <v>0</v>
      </c>
      <c r="N122" s="42">
        <v>0</v>
      </c>
    </row>
    <row r="123" spans="1:14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4"/>
        <v>111088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42">
        <v>111088.32000000001</v>
      </c>
      <c r="L123" s="42">
        <v>0</v>
      </c>
      <c r="M123" s="42">
        <v>0</v>
      </c>
      <c r="N123" s="42">
        <v>0</v>
      </c>
    </row>
    <row r="124" spans="1:14" x14ac:dyDescent="0.2">
      <c r="A124" s="20">
        <v>110</v>
      </c>
      <c r="B124" s="12" t="s">
        <v>329</v>
      </c>
      <c r="C124" s="10" t="s">
        <v>317</v>
      </c>
      <c r="D124" s="38">
        <f t="shared" si="4"/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42">
        <v>0</v>
      </c>
      <c r="L124" s="42">
        <v>0</v>
      </c>
      <c r="M124" s="42">
        <v>0</v>
      </c>
      <c r="N124" s="42">
        <v>0</v>
      </c>
    </row>
    <row r="125" spans="1:14" x14ac:dyDescent="0.2">
      <c r="A125" s="20">
        <v>111</v>
      </c>
      <c r="B125" s="53" t="s">
        <v>418</v>
      </c>
      <c r="C125" s="15" t="s">
        <v>419</v>
      </c>
      <c r="D125" s="38">
        <f t="shared" si="4"/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42">
        <v>0</v>
      </c>
      <c r="L125" s="42">
        <v>0</v>
      </c>
      <c r="M125" s="42">
        <v>0</v>
      </c>
      <c r="N125" s="42">
        <v>0</v>
      </c>
    </row>
    <row r="126" spans="1:14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4"/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42">
        <v>0</v>
      </c>
      <c r="L126" s="42">
        <v>0</v>
      </c>
      <c r="M126" s="42">
        <v>0</v>
      </c>
      <c r="N126" s="42">
        <v>0</v>
      </c>
    </row>
    <row r="127" spans="1:14" x14ac:dyDescent="0.2">
      <c r="A127" s="20">
        <v>113</v>
      </c>
      <c r="B127" s="21" t="s">
        <v>187</v>
      </c>
      <c r="C127" s="10" t="s">
        <v>188</v>
      </c>
      <c r="D127" s="38">
        <f t="shared" si="4"/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42">
        <v>0</v>
      </c>
      <c r="L127" s="42">
        <v>0</v>
      </c>
      <c r="M127" s="42">
        <v>0</v>
      </c>
      <c r="N127" s="42">
        <v>0</v>
      </c>
    </row>
    <row r="128" spans="1:14" ht="24" x14ac:dyDescent="0.2">
      <c r="A128" s="20">
        <v>114</v>
      </c>
      <c r="B128" s="21" t="s">
        <v>189</v>
      </c>
      <c r="C128" s="35" t="s">
        <v>306</v>
      </c>
      <c r="D128" s="38">
        <f t="shared" si="4"/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42">
        <v>0</v>
      </c>
      <c r="L128" s="42">
        <v>0</v>
      </c>
      <c r="M128" s="42">
        <v>0</v>
      </c>
      <c r="N128" s="42">
        <v>0</v>
      </c>
    </row>
    <row r="129" spans="1:14" x14ac:dyDescent="0.2">
      <c r="A129" s="20">
        <v>115</v>
      </c>
      <c r="B129" s="21" t="s">
        <v>190</v>
      </c>
      <c r="C129" s="10" t="s">
        <v>225</v>
      </c>
      <c r="D129" s="38">
        <f t="shared" si="4"/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42">
        <v>0</v>
      </c>
      <c r="L129" s="42">
        <v>0</v>
      </c>
      <c r="M129" s="42">
        <v>0</v>
      </c>
      <c r="N129" s="42">
        <v>0</v>
      </c>
    </row>
    <row r="130" spans="1:14" ht="10.5" customHeight="1" x14ac:dyDescent="0.2">
      <c r="A130" s="20">
        <v>116</v>
      </c>
      <c r="B130" s="21" t="s">
        <v>191</v>
      </c>
      <c r="C130" s="10" t="s">
        <v>192</v>
      </c>
      <c r="D130" s="38">
        <f t="shared" si="4"/>
        <v>60908556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42">
        <v>60908556.133333333</v>
      </c>
      <c r="L130" s="42">
        <v>0</v>
      </c>
      <c r="M130" s="42">
        <v>0</v>
      </c>
      <c r="N130" s="42">
        <v>0</v>
      </c>
    </row>
    <row r="131" spans="1:14" x14ac:dyDescent="0.2">
      <c r="A131" s="20">
        <v>117</v>
      </c>
      <c r="B131" s="21" t="s">
        <v>193</v>
      </c>
      <c r="C131" s="10" t="s">
        <v>40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45"/>
      <c r="L131" s="42">
        <v>0</v>
      </c>
      <c r="M131" s="42">
        <v>0</v>
      </c>
      <c r="N131" s="42">
        <v>0</v>
      </c>
    </row>
    <row r="132" spans="1:14" x14ac:dyDescent="0.2">
      <c r="A132" s="20">
        <v>118</v>
      </c>
      <c r="B132" s="12" t="s">
        <v>194</v>
      </c>
      <c r="C132" s="10" t="s">
        <v>45</v>
      </c>
      <c r="D132" s="38">
        <f t="shared" si="4"/>
        <v>8746370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42">
        <v>8746369.5199999996</v>
      </c>
      <c r="L132" s="42">
        <v>0</v>
      </c>
      <c r="M132" s="42">
        <v>0</v>
      </c>
      <c r="N132" s="42">
        <v>0</v>
      </c>
    </row>
    <row r="133" spans="1:14" x14ac:dyDescent="0.2">
      <c r="A133" s="20">
        <v>119</v>
      </c>
      <c r="B133" s="12" t="s">
        <v>195</v>
      </c>
      <c r="C133" s="10" t="s">
        <v>227</v>
      </c>
      <c r="D133" s="38">
        <f t="shared" si="4"/>
        <v>56199456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42">
        <v>56199455.600000001</v>
      </c>
      <c r="L133" s="42">
        <v>0</v>
      </c>
      <c r="M133" s="42">
        <v>0</v>
      </c>
      <c r="N133" s="42">
        <v>0</v>
      </c>
    </row>
    <row r="134" spans="1:14" x14ac:dyDescent="0.2">
      <c r="A134" s="20">
        <v>120</v>
      </c>
      <c r="B134" s="12" t="s">
        <v>196</v>
      </c>
      <c r="C134" s="10" t="s">
        <v>47</v>
      </c>
      <c r="D134" s="38">
        <f>ROUND(G134+H134+I134+J134+K134+L134+M134+N134+E134+F134,0)</f>
        <v>51934831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42">
        <v>51934831</v>
      </c>
      <c r="L134" s="42">
        <v>0</v>
      </c>
      <c r="M134" s="42">
        <v>0</v>
      </c>
      <c r="N134" s="42">
        <v>0</v>
      </c>
    </row>
    <row r="135" spans="1:14" x14ac:dyDescent="0.2">
      <c r="A135" s="20">
        <v>121</v>
      </c>
      <c r="B135" s="21" t="s">
        <v>197</v>
      </c>
      <c r="C135" s="10" t="s">
        <v>46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45"/>
      <c r="L135" s="42">
        <v>0</v>
      </c>
      <c r="M135" s="42">
        <v>0</v>
      </c>
      <c r="N135" s="42">
        <v>0</v>
      </c>
    </row>
    <row r="136" spans="1:14" x14ac:dyDescent="0.2">
      <c r="A136" s="20">
        <v>122</v>
      </c>
      <c r="B136" s="21" t="s">
        <v>198</v>
      </c>
      <c r="C136" s="10" t="s">
        <v>199</v>
      </c>
      <c r="D136" s="38">
        <f t="shared" si="4"/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42">
        <v>0</v>
      </c>
      <c r="L136" s="42">
        <v>0</v>
      </c>
      <c r="M136" s="42">
        <v>0</v>
      </c>
      <c r="N136" s="42">
        <v>0</v>
      </c>
    </row>
    <row r="137" spans="1:14" x14ac:dyDescent="0.2">
      <c r="A137" s="20">
        <v>123</v>
      </c>
      <c r="B137" s="21" t="s">
        <v>200</v>
      </c>
      <c r="C137" s="10" t="s">
        <v>468</v>
      </c>
      <c r="D137" s="38">
        <f t="shared" si="4"/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42">
        <v>0</v>
      </c>
      <c r="L137" s="42">
        <v>0</v>
      </c>
      <c r="M137" s="42">
        <v>0</v>
      </c>
      <c r="N137" s="42">
        <v>0</v>
      </c>
    </row>
    <row r="138" spans="1:14" x14ac:dyDescent="0.2">
      <c r="A138" s="20">
        <v>124</v>
      </c>
      <c r="B138" s="12" t="s">
        <v>201</v>
      </c>
      <c r="C138" s="10" t="s">
        <v>226</v>
      </c>
      <c r="D138" s="38">
        <f t="shared" si="4"/>
        <v>89073636</v>
      </c>
      <c r="E138" s="38">
        <v>1987262</v>
      </c>
      <c r="F138" s="38">
        <v>135007</v>
      </c>
      <c r="G138" s="38">
        <v>9504950.7483333349</v>
      </c>
      <c r="H138" s="38">
        <v>95997</v>
      </c>
      <c r="I138" s="38">
        <v>9959753.3499999996</v>
      </c>
      <c r="J138" s="38">
        <v>0</v>
      </c>
      <c r="K138" s="42"/>
      <c r="L138" s="42">
        <v>6501232.7999999989</v>
      </c>
      <c r="M138" s="42">
        <v>0</v>
      </c>
      <c r="N138" s="42">
        <v>60889433</v>
      </c>
    </row>
    <row r="139" spans="1:14" ht="24" x14ac:dyDescent="0.2">
      <c r="A139" s="20">
        <v>125</v>
      </c>
      <c r="B139" s="13" t="s">
        <v>202</v>
      </c>
      <c r="C139" s="10" t="s">
        <v>459</v>
      </c>
      <c r="D139" s="38">
        <f t="shared" si="4"/>
        <v>183554576</v>
      </c>
      <c r="E139" s="38">
        <v>3081307</v>
      </c>
      <c r="F139" s="38">
        <v>860623</v>
      </c>
      <c r="G139" s="38">
        <v>12279282.526666665</v>
      </c>
      <c r="H139" s="38">
        <v>0</v>
      </c>
      <c r="I139" s="38">
        <v>12748762.375</v>
      </c>
      <c r="J139" s="38">
        <v>0</v>
      </c>
      <c r="K139" s="42">
        <v>33241635</v>
      </c>
      <c r="L139" s="42">
        <v>6145938</v>
      </c>
      <c r="M139" s="42">
        <v>15027718</v>
      </c>
      <c r="N139" s="42">
        <v>100169310</v>
      </c>
    </row>
    <row r="140" spans="1:14" x14ac:dyDescent="0.2">
      <c r="A140" s="20">
        <v>126</v>
      </c>
      <c r="B140" s="21" t="s">
        <v>203</v>
      </c>
      <c r="C140" s="10" t="s">
        <v>204</v>
      </c>
      <c r="D140" s="38">
        <f t="shared" si="4"/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42">
        <v>0</v>
      </c>
      <c r="L140" s="42">
        <v>0</v>
      </c>
      <c r="M140" s="42">
        <v>0</v>
      </c>
      <c r="N140" s="42">
        <v>0</v>
      </c>
    </row>
    <row r="141" spans="1:14" x14ac:dyDescent="0.2">
      <c r="A141" s="20">
        <v>127</v>
      </c>
      <c r="B141" s="12" t="s">
        <v>205</v>
      </c>
      <c r="C141" s="10" t="s">
        <v>206</v>
      </c>
      <c r="D141" s="38">
        <f t="shared" ref="D141:D149" si="7">ROUND(G141+H141+I141+J141+K141+L141+M141+N141+E141+F141,0)</f>
        <v>45250942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42">
        <v>45250941.840000004</v>
      </c>
      <c r="L141" s="42">
        <v>0</v>
      </c>
      <c r="M141" s="42">
        <v>0</v>
      </c>
      <c r="N141" s="42">
        <v>0</v>
      </c>
    </row>
    <row r="142" spans="1:14" x14ac:dyDescent="0.2">
      <c r="A142" s="20">
        <v>128</v>
      </c>
      <c r="B142" s="21" t="s">
        <v>207</v>
      </c>
      <c r="C142" s="10" t="s">
        <v>208</v>
      </c>
      <c r="D142" s="38">
        <f t="shared" si="7"/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42">
        <v>0</v>
      </c>
      <c r="L142" s="42">
        <v>0</v>
      </c>
      <c r="M142" s="42">
        <v>0</v>
      </c>
      <c r="N142" s="42">
        <v>0</v>
      </c>
    </row>
    <row r="143" spans="1:14" x14ac:dyDescent="0.2">
      <c r="A143" s="20">
        <v>129</v>
      </c>
      <c r="B143" s="86" t="s">
        <v>251</v>
      </c>
      <c r="C143" s="88" t="s">
        <v>252</v>
      </c>
      <c r="D143" s="38">
        <f t="shared" si="7"/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42">
        <v>0</v>
      </c>
      <c r="L143" s="42">
        <v>0</v>
      </c>
      <c r="M143" s="42">
        <v>0</v>
      </c>
      <c r="N143" s="42">
        <v>0</v>
      </c>
    </row>
    <row r="144" spans="1:14" x14ac:dyDescent="0.2">
      <c r="A144" s="20">
        <v>130</v>
      </c>
      <c r="B144" s="89" t="s">
        <v>253</v>
      </c>
      <c r="C144" s="41" t="s">
        <v>254</v>
      </c>
      <c r="D144" s="38">
        <f t="shared" si="7"/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42">
        <v>0</v>
      </c>
      <c r="L144" s="42">
        <v>0</v>
      </c>
      <c r="M144" s="42">
        <v>0</v>
      </c>
      <c r="N144" s="42">
        <v>0</v>
      </c>
    </row>
    <row r="145" spans="1:14" x14ac:dyDescent="0.2">
      <c r="A145" s="20">
        <v>131</v>
      </c>
      <c r="B145" s="257" t="s">
        <v>255</v>
      </c>
      <c r="C145" s="141" t="s">
        <v>416</v>
      </c>
      <c r="D145" s="38">
        <f t="shared" si="7"/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42">
        <v>0</v>
      </c>
      <c r="L145" s="42">
        <v>0</v>
      </c>
      <c r="M145" s="42">
        <v>0</v>
      </c>
      <c r="N145" s="42">
        <v>0</v>
      </c>
    </row>
    <row r="146" spans="1:14" x14ac:dyDescent="0.2">
      <c r="A146" s="20">
        <v>132</v>
      </c>
      <c r="B146" s="20" t="s">
        <v>259</v>
      </c>
      <c r="C146" s="28" t="s">
        <v>260</v>
      </c>
      <c r="D146" s="38">
        <f t="shared" si="7"/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42">
        <v>0</v>
      </c>
      <c r="L146" s="42">
        <v>0</v>
      </c>
      <c r="M146" s="42">
        <v>0</v>
      </c>
      <c r="N146" s="42">
        <v>0</v>
      </c>
    </row>
    <row r="147" spans="1:14" x14ac:dyDescent="0.2">
      <c r="A147" s="20">
        <v>133</v>
      </c>
      <c r="B147" s="53" t="s">
        <v>311</v>
      </c>
      <c r="C147" s="28" t="s">
        <v>310</v>
      </c>
      <c r="D147" s="38">
        <f t="shared" si="7"/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42">
        <v>0</v>
      </c>
      <c r="L147" s="42">
        <v>0</v>
      </c>
      <c r="M147" s="42">
        <v>0</v>
      </c>
      <c r="N147" s="42">
        <v>0</v>
      </c>
    </row>
    <row r="148" spans="1:14" x14ac:dyDescent="0.2">
      <c r="A148" s="20">
        <v>134</v>
      </c>
      <c r="B148" s="53" t="s">
        <v>319</v>
      </c>
      <c r="C148" s="28" t="s">
        <v>316</v>
      </c>
      <c r="D148" s="38">
        <f t="shared" si="7"/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42">
        <v>0</v>
      </c>
      <c r="L148" s="42">
        <v>0</v>
      </c>
      <c r="M148" s="42">
        <v>0</v>
      </c>
      <c r="N148" s="42">
        <v>0</v>
      </c>
    </row>
    <row r="149" spans="1:14" ht="15.75" customHeight="1" x14ac:dyDescent="0.2">
      <c r="A149" s="20">
        <v>135</v>
      </c>
      <c r="B149" s="53" t="s">
        <v>411</v>
      </c>
      <c r="C149" s="15" t="s">
        <v>412</v>
      </c>
      <c r="D149" s="38">
        <f t="shared" si="7"/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42">
        <v>0</v>
      </c>
      <c r="L149" s="42">
        <v>0</v>
      </c>
      <c r="M149" s="42">
        <v>0</v>
      </c>
      <c r="N149" s="42">
        <v>0</v>
      </c>
    </row>
    <row r="150" spans="1:14" x14ac:dyDescent="0.2">
      <c r="I150" s="45"/>
    </row>
    <row r="151" spans="1:14" x14ac:dyDescent="0.2">
      <c r="D151" s="45"/>
      <c r="E151" s="45"/>
      <c r="F151" s="45"/>
      <c r="G151" s="45"/>
      <c r="H151" s="45"/>
      <c r="I151" s="45"/>
      <c r="J151" s="45"/>
      <c r="K151" s="45"/>
      <c r="L151" s="45"/>
      <c r="N151" s="45"/>
    </row>
  </sheetData>
  <mergeCells count="20">
    <mergeCell ref="A2:N2"/>
    <mergeCell ref="A4:A7"/>
    <mergeCell ref="B4:B7"/>
    <mergeCell ref="C4:C7"/>
    <mergeCell ref="D4:N4"/>
    <mergeCell ref="D5:D7"/>
    <mergeCell ref="E5:E7"/>
    <mergeCell ref="F5:F7"/>
    <mergeCell ref="G5:G7"/>
    <mergeCell ref="H5:H7"/>
    <mergeCell ref="J5:J7"/>
    <mergeCell ref="K5:K7"/>
    <mergeCell ref="L5:N5"/>
    <mergeCell ref="L6:L7"/>
    <mergeCell ref="M6:N6"/>
    <mergeCell ref="A8:C8"/>
    <mergeCell ref="A11:C11"/>
    <mergeCell ref="A92:A95"/>
    <mergeCell ref="B92:B95"/>
    <mergeCell ref="I5:I7"/>
  </mergeCells>
  <pageMargins left="0" right="0" top="0" bottom="0" header="0" footer="0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149"/>
  <sheetViews>
    <sheetView zoomScaleNormal="100" workbookViewId="0">
      <pane xSplit="3" ySplit="8" topLeftCell="D137" activePane="bottomRight" state="frozen"/>
      <selection activeCell="E134" activeCellId="1" sqref="E134 E134"/>
      <selection pane="topRight" activeCell="E134" activeCellId="1" sqref="E134 E134"/>
      <selection pane="bottomLeft" activeCell="E134" activeCellId="1" sqref="E134 E134"/>
      <selection pane="bottomRight" activeCell="N148" sqref="N148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7" width="13.85546875" style="1" customWidth="1"/>
    <col min="8" max="16384" width="9.140625" style="1"/>
  </cols>
  <sheetData>
    <row r="2" spans="1:7" ht="42" customHeight="1" x14ac:dyDescent="0.2">
      <c r="A2" s="326" t="s">
        <v>425</v>
      </c>
      <c r="B2" s="326"/>
      <c r="C2" s="326"/>
      <c r="D2" s="326"/>
      <c r="E2" s="326"/>
      <c r="F2" s="326"/>
      <c r="G2" s="326"/>
    </row>
    <row r="3" spans="1:7" x14ac:dyDescent="0.2">
      <c r="C3" s="47"/>
      <c r="G3" s="1" t="s">
        <v>277</v>
      </c>
    </row>
    <row r="4" spans="1:7" s="3" customFormat="1" ht="28.5" customHeight="1" x14ac:dyDescent="0.2">
      <c r="A4" s="302" t="s">
        <v>43</v>
      </c>
      <c r="B4" s="302" t="s">
        <v>55</v>
      </c>
      <c r="C4" s="302" t="s">
        <v>44</v>
      </c>
      <c r="D4" s="445" t="s">
        <v>288</v>
      </c>
      <c r="E4" s="446"/>
      <c r="F4" s="446"/>
      <c r="G4" s="447"/>
    </row>
    <row r="5" spans="1:7" ht="18" customHeight="1" x14ac:dyDescent="0.2">
      <c r="A5" s="302"/>
      <c r="B5" s="302"/>
      <c r="C5" s="302"/>
      <c r="D5" s="278" t="s">
        <v>262</v>
      </c>
      <c r="E5" s="445" t="s">
        <v>274</v>
      </c>
      <c r="F5" s="446"/>
      <c r="G5" s="447"/>
    </row>
    <row r="6" spans="1:7" ht="14.25" customHeight="1" x14ac:dyDescent="0.2">
      <c r="A6" s="302"/>
      <c r="B6" s="302"/>
      <c r="C6" s="302"/>
      <c r="D6" s="279"/>
      <c r="E6" s="278" t="s">
        <v>257</v>
      </c>
      <c r="F6" s="278" t="s">
        <v>256</v>
      </c>
      <c r="G6" s="278" t="s">
        <v>289</v>
      </c>
    </row>
    <row r="7" spans="1:7" ht="21.75" customHeight="1" x14ac:dyDescent="0.2">
      <c r="A7" s="302"/>
      <c r="B7" s="302"/>
      <c r="C7" s="302"/>
      <c r="D7" s="280"/>
      <c r="E7" s="280"/>
      <c r="F7" s="280"/>
      <c r="G7" s="280"/>
    </row>
    <row r="8" spans="1:7" s="3" customFormat="1" x14ac:dyDescent="0.2">
      <c r="A8" s="296" t="s">
        <v>224</v>
      </c>
      <c r="B8" s="296"/>
      <c r="C8" s="296"/>
      <c r="D8" s="48">
        <f>D11+D10+D9</f>
        <v>2345162734</v>
      </c>
      <c r="E8" s="48">
        <f t="shared" ref="E8:G8" si="0">E11+E10+E9</f>
        <v>389635490</v>
      </c>
      <c r="F8" s="48">
        <f t="shared" si="0"/>
        <v>357610410</v>
      </c>
      <c r="G8" s="48">
        <f t="shared" si="0"/>
        <v>1597916834</v>
      </c>
    </row>
    <row r="9" spans="1:7" s="3" customFormat="1" ht="11.25" customHeight="1" x14ac:dyDescent="0.2">
      <c r="A9" s="55"/>
      <c r="B9" s="55"/>
      <c r="C9" s="11" t="s">
        <v>53</v>
      </c>
      <c r="D9" s="38">
        <v>20312246</v>
      </c>
      <c r="E9" s="37">
        <v>131694</v>
      </c>
      <c r="F9" s="37">
        <v>15549606</v>
      </c>
      <c r="G9" s="37">
        <v>4630946</v>
      </c>
    </row>
    <row r="10" spans="1:7" s="3" customFormat="1" ht="11.25" customHeight="1" x14ac:dyDescent="0.2">
      <c r="A10" s="55"/>
      <c r="B10" s="55"/>
      <c r="C10" s="11" t="s">
        <v>279</v>
      </c>
      <c r="D10" s="38">
        <f t="shared" ref="D10:D70" si="1">E10+F10+G10</f>
        <v>0</v>
      </c>
      <c r="E10" s="37"/>
      <c r="F10" s="37"/>
      <c r="G10" s="37"/>
    </row>
    <row r="11" spans="1:7" s="3" customFormat="1" x14ac:dyDescent="0.2">
      <c r="A11" s="296" t="s">
        <v>223</v>
      </c>
      <c r="B11" s="296"/>
      <c r="C11" s="296"/>
      <c r="D11" s="48">
        <f>SUM(D12:D148)-D92</f>
        <v>2324850488</v>
      </c>
      <c r="E11" s="48">
        <f>SUM(E12:E149)</f>
        <v>389503796</v>
      </c>
      <c r="F11" s="48">
        <f>SUM(F12:F148)-F92</f>
        <v>342060804</v>
      </c>
      <c r="G11" s="48">
        <f>SUM(G12:G148)-G92</f>
        <v>1593285888</v>
      </c>
    </row>
    <row r="12" spans="1:7" ht="12" customHeight="1" x14ac:dyDescent="0.2">
      <c r="A12" s="20">
        <v>1</v>
      </c>
      <c r="B12" s="12" t="s">
        <v>56</v>
      </c>
      <c r="C12" s="10" t="s">
        <v>41</v>
      </c>
      <c r="D12" s="38">
        <f t="shared" si="1"/>
        <v>0</v>
      </c>
      <c r="E12" s="38"/>
      <c r="F12" s="38"/>
      <c r="G12" s="38">
        <v>0</v>
      </c>
    </row>
    <row r="13" spans="1:7" x14ac:dyDescent="0.2">
      <c r="A13" s="20">
        <v>2</v>
      </c>
      <c r="B13" s="13" t="s">
        <v>57</v>
      </c>
      <c r="C13" s="10" t="s">
        <v>209</v>
      </c>
      <c r="D13" s="38">
        <f t="shared" si="1"/>
        <v>0</v>
      </c>
      <c r="E13" s="38"/>
      <c r="F13" s="38"/>
      <c r="G13" s="38">
        <v>0</v>
      </c>
    </row>
    <row r="14" spans="1:7" x14ac:dyDescent="0.2">
      <c r="A14" s="20">
        <v>3</v>
      </c>
      <c r="B14" s="21" t="s">
        <v>58</v>
      </c>
      <c r="C14" s="10" t="s">
        <v>5</v>
      </c>
      <c r="D14" s="38">
        <f t="shared" si="1"/>
        <v>14914171</v>
      </c>
      <c r="E14" s="38">
        <v>10213155</v>
      </c>
      <c r="F14" s="38">
        <v>4701016</v>
      </c>
      <c r="G14" s="38">
        <v>0</v>
      </c>
    </row>
    <row r="15" spans="1:7" ht="14.25" customHeight="1" x14ac:dyDescent="0.2">
      <c r="A15" s="20">
        <v>4</v>
      </c>
      <c r="B15" s="12" t="s">
        <v>59</v>
      </c>
      <c r="C15" s="10" t="s">
        <v>210</v>
      </c>
      <c r="D15" s="38">
        <f t="shared" si="1"/>
        <v>0</v>
      </c>
      <c r="E15" s="38"/>
      <c r="F15" s="38"/>
      <c r="G15" s="38">
        <v>0</v>
      </c>
    </row>
    <row r="16" spans="1:7" x14ac:dyDescent="0.2">
      <c r="A16" s="20">
        <v>5</v>
      </c>
      <c r="B16" s="12" t="s">
        <v>60</v>
      </c>
      <c r="C16" s="10" t="s">
        <v>8</v>
      </c>
      <c r="D16" s="38">
        <f t="shared" si="1"/>
        <v>0</v>
      </c>
      <c r="E16" s="38"/>
      <c r="F16" s="38"/>
      <c r="G16" s="38">
        <v>0</v>
      </c>
    </row>
    <row r="17" spans="1:7" x14ac:dyDescent="0.2">
      <c r="A17" s="20">
        <v>6</v>
      </c>
      <c r="B17" s="21" t="s">
        <v>61</v>
      </c>
      <c r="C17" s="10" t="s">
        <v>62</v>
      </c>
      <c r="D17" s="38">
        <f t="shared" si="1"/>
        <v>40985934</v>
      </c>
      <c r="E17" s="38">
        <v>873416</v>
      </c>
      <c r="F17" s="38">
        <v>8273132</v>
      </c>
      <c r="G17" s="38">
        <v>31839386</v>
      </c>
    </row>
    <row r="18" spans="1:7" x14ac:dyDescent="0.2">
      <c r="A18" s="20">
        <v>7</v>
      </c>
      <c r="B18" s="12" t="s">
        <v>63</v>
      </c>
      <c r="C18" s="10" t="s">
        <v>211</v>
      </c>
      <c r="D18" s="38">
        <f t="shared" si="1"/>
        <v>23711818</v>
      </c>
      <c r="E18" s="38">
        <v>14547502</v>
      </c>
      <c r="F18" s="38">
        <v>9164316</v>
      </c>
      <c r="G18" s="38">
        <v>0</v>
      </c>
    </row>
    <row r="19" spans="1:7" x14ac:dyDescent="0.2">
      <c r="A19" s="20">
        <v>8</v>
      </c>
      <c r="B19" s="21" t="s">
        <v>64</v>
      </c>
      <c r="C19" s="10" t="s">
        <v>17</v>
      </c>
      <c r="D19" s="38">
        <f t="shared" si="1"/>
        <v>0</v>
      </c>
      <c r="E19" s="38"/>
      <c r="F19" s="38"/>
      <c r="G19" s="38">
        <v>0</v>
      </c>
    </row>
    <row r="20" spans="1:7" x14ac:dyDescent="0.2">
      <c r="A20" s="20">
        <v>9</v>
      </c>
      <c r="B20" s="21" t="s">
        <v>65</v>
      </c>
      <c r="C20" s="10" t="s">
        <v>6</v>
      </c>
      <c r="D20" s="38">
        <f t="shared" si="1"/>
        <v>0</v>
      </c>
      <c r="E20" s="38"/>
      <c r="F20" s="38"/>
      <c r="G20" s="38">
        <v>0</v>
      </c>
    </row>
    <row r="21" spans="1:7" x14ac:dyDescent="0.2">
      <c r="A21" s="20">
        <v>10</v>
      </c>
      <c r="B21" s="21" t="s">
        <v>66</v>
      </c>
      <c r="C21" s="10" t="s">
        <v>18</v>
      </c>
      <c r="D21" s="38">
        <f t="shared" si="1"/>
        <v>0</v>
      </c>
      <c r="E21" s="38"/>
      <c r="F21" s="38"/>
      <c r="G21" s="38">
        <v>0</v>
      </c>
    </row>
    <row r="22" spans="1:7" x14ac:dyDescent="0.2">
      <c r="A22" s="20">
        <v>11</v>
      </c>
      <c r="B22" s="21" t="s">
        <v>67</v>
      </c>
      <c r="C22" s="10" t="s">
        <v>7</v>
      </c>
      <c r="D22" s="38">
        <f t="shared" si="1"/>
        <v>0</v>
      </c>
      <c r="E22" s="38"/>
      <c r="F22" s="38"/>
      <c r="G22" s="38">
        <v>0</v>
      </c>
    </row>
    <row r="23" spans="1:7" x14ac:dyDescent="0.2">
      <c r="A23" s="20">
        <v>12</v>
      </c>
      <c r="B23" s="21" t="s">
        <v>68</v>
      </c>
      <c r="C23" s="10" t="s">
        <v>19</v>
      </c>
      <c r="D23" s="38">
        <f t="shared" si="1"/>
        <v>0</v>
      </c>
      <c r="E23" s="38"/>
      <c r="F23" s="38"/>
      <c r="G23" s="38">
        <v>0</v>
      </c>
    </row>
    <row r="24" spans="1:7" x14ac:dyDescent="0.2">
      <c r="A24" s="20">
        <v>13</v>
      </c>
      <c r="B24" s="21" t="s">
        <v>230</v>
      </c>
      <c r="C24" s="10" t="s">
        <v>231</v>
      </c>
      <c r="D24" s="38">
        <f t="shared" si="1"/>
        <v>0</v>
      </c>
      <c r="E24" s="38"/>
      <c r="F24" s="38"/>
      <c r="G24" s="38">
        <v>0</v>
      </c>
    </row>
    <row r="25" spans="1:7" x14ac:dyDescent="0.2">
      <c r="A25" s="20">
        <v>14</v>
      </c>
      <c r="B25" s="21" t="s">
        <v>69</v>
      </c>
      <c r="C25" s="10" t="s">
        <v>22</v>
      </c>
      <c r="D25" s="38">
        <f t="shared" si="1"/>
        <v>0</v>
      </c>
      <c r="E25" s="38"/>
      <c r="F25" s="38"/>
      <c r="G25" s="38">
        <v>0</v>
      </c>
    </row>
    <row r="26" spans="1:7" x14ac:dyDescent="0.2">
      <c r="A26" s="20">
        <v>15</v>
      </c>
      <c r="B26" s="21" t="s">
        <v>70</v>
      </c>
      <c r="C26" s="10" t="s">
        <v>10</v>
      </c>
      <c r="D26" s="38">
        <f t="shared" si="1"/>
        <v>0</v>
      </c>
      <c r="E26" s="38"/>
      <c r="F26" s="38"/>
      <c r="G26" s="38">
        <v>0</v>
      </c>
    </row>
    <row r="27" spans="1:7" x14ac:dyDescent="0.2">
      <c r="A27" s="20">
        <v>16</v>
      </c>
      <c r="B27" s="21" t="s">
        <v>71</v>
      </c>
      <c r="C27" s="10" t="s">
        <v>342</v>
      </c>
      <c r="D27" s="38">
        <f t="shared" si="1"/>
        <v>0</v>
      </c>
      <c r="E27" s="38"/>
      <c r="F27" s="38"/>
      <c r="G27" s="38">
        <v>0</v>
      </c>
    </row>
    <row r="28" spans="1:7" x14ac:dyDescent="0.2">
      <c r="A28" s="20">
        <v>17</v>
      </c>
      <c r="B28" s="21" t="s">
        <v>72</v>
      </c>
      <c r="C28" s="10" t="s">
        <v>9</v>
      </c>
      <c r="D28" s="38">
        <f t="shared" si="1"/>
        <v>50803791</v>
      </c>
      <c r="E28" s="38">
        <v>10121403</v>
      </c>
      <c r="F28" s="38">
        <v>15239651</v>
      </c>
      <c r="G28" s="38">
        <v>25442737</v>
      </c>
    </row>
    <row r="29" spans="1:7" x14ac:dyDescent="0.2">
      <c r="A29" s="20">
        <v>18</v>
      </c>
      <c r="B29" s="12" t="s">
        <v>73</v>
      </c>
      <c r="C29" s="10" t="s">
        <v>11</v>
      </c>
      <c r="D29" s="38">
        <f t="shared" si="1"/>
        <v>0</v>
      </c>
      <c r="E29" s="38"/>
      <c r="F29" s="38"/>
      <c r="G29" s="38">
        <v>0</v>
      </c>
    </row>
    <row r="30" spans="1:7" x14ac:dyDescent="0.2">
      <c r="A30" s="20">
        <v>19</v>
      </c>
      <c r="B30" s="12" t="s">
        <v>74</v>
      </c>
      <c r="C30" s="10" t="s">
        <v>212</v>
      </c>
      <c r="D30" s="38">
        <f t="shared" si="1"/>
        <v>0</v>
      </c>
      <c r="E30" s="38"/>
      <c r="F30" s="38"/>
      <c r="G30" s="38">
        <v>0</v>
      </c>
    </row>
    <row r="31" spans="1:7" x14ac:dyDescent="0.2">
      <c r="A31" s="20">
        <v>20</v>
      </c>
      <c r="B31" s="12" t="s">
        <v>75</v>
      </c>
      <c r="C31" s="10" t="s">
        <v>343</v>
      </c>
      <c r="D31" s="38">
        <f t="shared" si="1"/>
        <v>22042480</v>
      </c>
      <c r="E31" s="38">
        <v>3021670</v>
      </c>
      <c r="F31" s="38"/>
      <c r="G31" s="38">
        <v>19020810</v>
      </c>
    </row>
    <row r="32" spans="1:7" x14ac:dyDescent="0.2">
      <c r="A32" s="20">
        <v>21</v>
      </c>
      <c r="B32" s="12" t="s">
        <v>76</v>
      </c>
      <c r="C32" s="10" t="s">
        <v>38</v>
      </c>
      <c r="D32" s="38">
        <f t="shared" si="1"/>
        <v>11710477</v>
      </c>
      <c r="E32" s="38"/>
      <c r="F32" s="38"/>
      <c r="G32" s="38">
        <v>11710477</v>
      </c>
    </row>
    <row r="33" spans="1:7" x14ac:dyDescent="0.2">
      <c r="A33" s="20">
        <v>22</v>
      </c>
      <c r="B33" s="21" t="s">
        <v>77</v>
      </c>
      <c r="C33" s="10" t="s">
        <v>78</v>
      </c>
      <c r="D33" s="38">
        <f t="shared" si="1"/>
        <v>1639047</v>
      </c>
      <c r="E33" s="38">
        <v>1639047</v>
      </c>
      <c r="F33" s="38"/>
      <c r="G33" s="38">
        <v>0</v>
      </c>
    </row>
    <row r="34" spans="1:7" ht="12" customHeight="1" x14ac:dyDescent="0.2">
      <c r="A34" s="20">
        <v>23</v>
      </c>
      <c r="B34" s="21" t="s">
        <v>79</v>
      </c>
      <c r="C34" s="10" t="s">
        <v>80</v>
      </c>
      <c r="D34" s="38">
        <f t="shared" si="1"/>
        <v>0</v>
      </c>
      <c r="E34" s="38"/>
      <c r="F34" s="38"/>
      <c r="G34" s="38">
        <v>0</v>
      </c>
    </row>
    <row r="35" spans="1:7" ht="24" x14ac:dyDescent="0.2">
      <c r="A35" s="20">
        <v>24</v>
      </c>
      <c r="B35" s="21" t="s">
        <v>81</v>
      </c>
      <c r="C35" s="10" t="s">
        <v>82</v>
      </c>
      <c r="D35" s="38">
        <f t="shared" si="1"/>
        <v>23894435</v>
      </c>
      <c r="E35" s="38"/>
      <c r="F35" s="38">
        <v>23894435</v>
      </c>
      <c r="G35" s="38">
        <v>0</v>
      </c>
    </row>
    <row r="36" spans="1:7" x14ac:dyDescent="0.2">
      <c r="A36" s="20">
        <v>25</v>
      </c>
      <c r="B36" s="12" t="s">
        <v>83</v>
      </c>
      <c r="C36" s="10" t="s">
        <v>84</v>
      </c>
      <c r="D36" s="38">
        <f t="shared" si="1"/>
        <v>96771244</v>
      </c>
      <c r="E36" s="38"/>
      <c r="F36" s="38"/>
      <c r="G36" s="38">
        <v>96771244</v>
      </c>
    </row>
    <row r="37" spans="1:7" ht="15.75" customHeight="1" x14ac:dyDescent="0.2">
      <c r="A37" s="20">
        <v>26</v>
      </c>
      <c r="B37" s="21" t="s">
        <v>85</v>
      </c>
      <c r="C37" s="10" t="s">
        <v>86</v>
      </c>
      <c r="D37" s="38">
        <f t="shared" si="1"/>
        <v>0</v>
      </c>
      <c r="E37" s="38"/>
      <c r="F37" s="38"/>
      <c r="G37" s="38">
        <v>0</v>
      </c>
    </row>
    <row r="38" spans="1:7" x14ac:dyDescent="0.2">
      <c r="A38" s="20">
        <v>27</v>
      </c>
      <c r="B38" s="13" t="s">
        <v>87</v>
      </c>
      <c r="C38" s="10" t="s">
        <v>88</v>
      </c>
      <c r="D38" s="38">
        <f t="shared" si="1"/>
        <v>0</v>
      </c>
      <c r="E38" s="38"/>
      <c r="F38" s="38"/>
      <c r="G38" s="38">
        <v>0</v>
      </c>
    </row>
    <row r="39" spans="1:7" x14ac:dyDescent="0.2">
      <c r="A39" s="20">
        <v>28</v>
      </c>
      <c r="B39" s="13" t="s">
        <v>89</v>
      </c>
      <c r="C39" s="10" t="s">
        <v>39</v>
      </c>
      <c r="D39" s="38">
        <f t="shared" si="1"/>
        <v>23454157</v>
      </c>
      <c r="E39" s="38"/>
      <c r="F39" s="38"/>
      <c r="G39" s="38">
        <v>23454157</v>
      </c>
    </row>
    <row r="40" spans="1:7" x14ac:dyDescent="0.2">
      <c r="A40" s="20">
        <v>29</v>
      </c>
      <c r="B40" s="12" t="s">
        <v>90</v>
      </c>
      <c r="C40" s="10" t="s">
        <v>37</v>
      </c>
      <c r="D40" s="38">
        <f t="shared" si="1"/>
        <v>8070200</v>
      </c>
      <c r="E40" s="38">
        <v>8070200</v>
      </c>
      <c r="F40" s="38"/>
      <c r="G40" s="38">
        <v>0</v>
      </c>
    </row>
    <row r="41" spans="1:7" x14ac:dyDescent="0.2">
      <c r="A41" s="20">
        <v>30</v>
      </c>
      <c r="B41" s="13" t="s">
        <v>91</v>
      </c>
      <c r="C41" s="10" t="s">
        <v>16</v>
      </c>
      <c r="D41" s="38">
        <f t="shared" si="1"/>
        <v>0</v>
      </c>
      <c r="E41" s="38"/>
      <c r="F41" s="38"/>
      <c r="G41" s="38">
        <v>0</v>
      </c>
    </row>
    <row r="42" spans="1:7" x14ac:dyDescent="0.2">
      <c r="A42" s="20">
        <v>31</v>
      </c>
      <c r="B42" s="21" t="s">
        <v>92</v>
      </c>
      <c r="C42" s="10" t="s">
        <v>21</v>
      </c>
      <c r="D42" s="38">
        <f t="shared" si="1"/>
        <v>20164337</v>
      </c>
      <c r="E42" s="38">
        <v>6743777</v>
      </c>
      <c r="F42" s="38">
        <v>13420560</v>
      </c>
      <c r="G42" s="38">
        <v>0</v>
      </c>
    </row>
    <row r="43" spans="1:7" x14ac:dyDescent="0.2">
      <c r="A43" s="20">
        <v>32</v>
      </c>
      <c r="B43" s="13" t="s">
        <v>93</v>
      </c>
      <c r="C43" s="10" t="s">
        <v>24</v>
      </c>
      <c r="D43" s="38">
        <f t="shared" si="1"/>
        <v>0</v>
      </c>
      <c r="E43" s="38"/>
      <c r="F43" s="38"/>
      <c r="G43" s="38">
        <v>0</v>
      </c>
    </row>
    <row r="44" spans="1:7" x14ac:dyDescent="0.2">
      <c r="A44" s="20">
        <v>33</v>
      </c>
      <c r="B44" s="12" t="s">
        <v>94</v>
      </c>
      <c r="C44" s="10" t="s">
        <v>213</v>
      </c>
      <c r="D44" s="38">
        <f t="shared" si="1"/>
        <v>5709288</v>
      </c>
      <c r="E44" s="38">
        <v>5709288</v>
      </c>
      <c r="F44" s="38"/>
      <c r="G44" s="38">
        <v>0</v>
      </c>
    </row>
    <row r="45" spans="1:7" x14ac:dyDescent="0.2">
      <c r="A45" s="20">
        <v>34</v>
      </c>
      <c r="B45" s="14" t="s">
        <v>95</v>
      </c>
      <c r="C45" s="15" t="s">
        <v>214</v>
      </c>
      <c r="D45" s="38">
        <f t="shared" si="1"/>
        <v>0</v>
      </c>
      <c r="E45" s="38"/>
      <c r="F45" s="38"/>
      <c r="G45" s="38">
        <v>0</v>
      </c>
    </row>
    <row r="46" spans="1:7" x14ac:dyDescent="0.2">
      <c r="A46" s="20">
        <v>35</v>
      </c>
      <c r="B46" s="12" t="s">
        <v>96</v>
      </c>
      <c r="C46" s="10" t="s">
        <v>215</v>
      </c>
      <c r="D46" s="38">
        <f t="shared" si="1"/>
        <v>0</v>
      </c>
      <c r="E46" s="38"/>
      <c r="F46" s="38"/>
      <c r="G46" s="38">
        <v>0</v>
      </c>
    </row>
    <row r="47" spans="1:7" x14ac:dyDescent="0.2">
      <c r="A47" s="20">
        <v>36</v>
      </c>
      <c r="B47" s="12" t="s">
        <v>97</v>
      </c>
      <c r="C47" s="10" t="s">
        <v>23</v>
      </c>
      <c r="D47" s="38">
        <f t="shared" si="1"/>
        <v>1870929</v>
      </c>
      <c r="E47" s="38">
        <v>1870929</v>
      </c>
      <c r="F47" s="38"/>
      <c r="G47" s="38">
        <v>0</v>
      </c>
    </row>
    <row r="48" spans="1:7" x14ac:dyDescent="0.2">
      <c r="A48" s="20">
        <v>37</v>
      </c>
      <c r="B48" s="21" t="s">
        <v>98</v>
      </c>
      <c r="C48" s="10" t="s">
        <v>20</v>
      </c>
      <c r="D48" s="38">
        <f t="shared" si="1"/>
        <v>0</v>
      </c>
      <c r="E48" s="38"/>
      <c r="F48" s="38"/>
      <c r="G48" s="38">
        <v>0</v>
      </c>
    </row>
    <row r="49" spans="1:7" x14ac:dyDescent="0.2">
      <c r="A49" s="20">
        <v>38</v>
      </c>
      <c r="B49" s="13" t="s">
        <v>99</v>
      </c>
      <c r="C49" s="10" t="s">
        <v>100</v>
      </c>
      <c r="D49" s="38">
        <f t="shared" si="1"/>
        <v>0</v>
      </c>
      <c r="E49" s="38"/>
      <c r="F49" s="38"/>
      <c r="G49" s="38">
        <v>0</v>
      </c>
    </row>
    <row r="50" spans="1:7" x14ac:dyDescent="0.2">
      <c r="A50" s="20">
        <v>39</v>
      </c>
      <c r="B50" s="21" t="s">
        <v>101</v>
      </c>
      <c r="C50" s="10" t="s">
        <v>102</v>
      </c>
      <c r="D50" s="38">
        <f t="shared" si="1"/>
        <v>38521296</v>
      </c>
      <c r="E50" s="38">
        <v>893166</v>
      </c>
      <c r="F50" s="38">
        <v>12500520</v>
      </c>
      <c r="G50" s="38">
        <v>25127610</v>
      </c>
    </row>
    <row r="51" spans="1:7" x14ac:dyDescent="0.2">
      <c r="A51" s="20">
        <v>40</v>
      </c>
      <c r="B51" s="12" t="s">
        <v>103</v>
      </c>
      <c r="C51" s="10" t="s">
        <v>220</v>
      </c>
      <c r="D51" s="38">
        <f t="shared" si="1"/>
        <v>1811635</v>
      </c>
      <c r="E51" s="38">
        <v>1811635</v>
      </c>
      <c r="F51" s="38"/>
      <c r="G51" s="38">
        <v>0</v>
      </c>
    </row>
    <row r="52" spans="1:7" ht="10.5" customHeight="1" x14ac:dyDescent="0.2">
      <c r="A52" s="20">
        <v>41</v>
      </c>
      <c r="B52" s="12" t="s">
        <v>104</v>
      </c>
      <c r="C52" s="10" t="s">
        <v>2</v>
      </c>
      <c r="D52" s="38">
        <f t="shared" si="1"/>
        <v>0</v>
      </c>
      <c r="E52" s="38"/>
      <c r="F52" s="38"/>
      <c r="G52" s="38">
        <v>0</v>
      </c>
    </row>
    <row r="53" spans="1:7" x14ac:dyDescent="0.2">
      <c r="A53" s="20">
        <v>42</v>
      </c>
      <c r="B53" s="21" t="s">
        <v>105</v>
      </c>
      <c r="C53" s="10" t="s">
        <v>3</v>
      </c>
      <c r="D53" s="38">
        <f t="shared" si="1"/>
        <v>0</v>
      </c>
      <c r="E53" s="38"/>
      <c r="F53" s="38"/>
      <c r="G53" s="38">
        <v>0</v>
      </c>
    </row>
    <row r="54" spans="1:7" x14ac:dyDescent="0.2">
      <c r="A54" s="20">
        <v>43</v>
      </c>
      <c r="B54" s="13" t="s">
        <v>151</v>
      </c>
      <c r="C54" s="10" t="s">
        <v>32</v>
      </c>
      <c r="D54" s="38">
        <f t="shared" si="1"/>
        <v>1929052</v>
      </c>
      <c r="E54" s="38">
        <v>1929052</v>
      </c>
      <c r="F54" s="38"/>
      <c r="G54" s="38">
        <v>0</v>
      </c>
    </row>
    <row r="55" spans="1:7" x14ac:dyDescent="0.2">
      <c r="A55" s="20">
        <v>44</v>
      </c>
      <c r="B55" s="21" t="s">
        <v>106</v>
      </c>
      <c r="C55" s="10" t="s">
        <v>216</v>
      </c>
      <c r="D55" s="38">
        <f t="shared" si="1"/>
        <v>3180996</v>
      </c>
      <c r="E55" s="38">
        <v>3180996</v>
      </c>
      <c r="F55" s="38"/>
      <c r="G55" s="38">
        <v>0</v>
      </c>
    </row>
    <row r="56" spans="1:7" ht="10.5" customHeight="1" x14ac:dyDescent="0.2">
      <c r="A56" s="20">
        <v>45</v>
      </c>
      <c r="B56" s="13" t="s">
        <v>107</v>
      </c>
      <c r="C56" s="10" t="s">
        <v>0</v>
      </c>
      <c r="D56" s="38">
        <f t="shared" si="1"/>
        <v>2986415</v>
      </c>
      <c r="E56" s="38">
        <v>2986415</v>
      </c>
      <c r="F56" s="38"/>
      <c r="G56" s="38">
        <v>0</v>
      </c>
    </row>
    <row r="57" spans="1:7" x14ac:dyDescent="0.2">
      <c r="A57" s="20">
        <v>46</v>
      </c>
      <c r="B57" s="21" t="s">
        <v>108</v>
      </c>
      <c r="C57" s="10" t="s">
        <v>4</v>
      </c>
      <c r="D57" s="38">
        <f t="shared" si="1"/>
        <v>0</v>
      </c>
      <c r="E57" s="38"/>
      <c r="F57" s="38"/>
      <c r="G57" s="38">
        <v>0</v>
      </c>
    </row>
    <row r="58" spans="1:7" x14ac:dyDescent="0.2">
      <c r="A58" s="20">
        <v>47</v>
      </c>
      <c r="B58" s="13" t="s">
        <v>109</v>
      </c>
      <c r="C58" s="10" t="s">
        <v>1</v>
      </c>
      <c r="D58" s="38">
        <f t="shared" si="1"/>
        <v>0</v>
      </c>
      <c r="E58" s="38"/>
      <c r="F58" s="38"/>
      <c r="G58" s="38">
        <v>0</v>
      </c>
    </row>
    <row r="59" spans="1:7" x14ac:dyDescent="0.2">
      <c r="A59" s="20">
        <v>48</v>
      </c>
      <c r="B59" s="21" t="s">
        <v>110</v>
      </c>
      <c r="C59" s="10" t="s">
        <v>217</v>
      </c>
      <c r="D59" s="38">
        <f t="shared" si="1"/>
        <v>0</v>
      </c>
      <c r="E59" s="38"/>
      <c r="F59" s="38"/>
      <c r="G59" s="38">
        <v>0</v>
      </c>
    </row>
    <row r="60" spans="1:7" x14ac:dyDescent="0.2">
      <c r="A60" s="20">
        <v>49</v>
      </c>
      <c r="B60" s="21" t="s">
        <v>111</v>
      </c>
      <c r="C60" s="10" t="s">
        <v>25</v>
      </c>
      <c r="D60" s="38">
        <f t="shared" si="1"/>
        <v>0</v>
      </c>
      <c r="E60" s="38"/>
      <c r="F60" s="38"/>
      <c r="G60" s="38">
        <v>0</v>
      </c>
    </row>
    <row r="61" spans="1:7" x14ac:dyDescent="0.2">
      <c r="A61" s="20">
        <v>50</v>
      </c>
      <c r="B61" s="21" t="s">
        <v>159</v>
      </c>
      <c r="C61" s="10" t="s">
        <v>52</v>
      </c>
      <c r="D61" s="38">
        <f t="shared" si="1"/>
        <v>0</v>
      </c>
      <c r="E61" s="38"/>
      <c r="F61" s="38"/>
      <c r="G61" s="38">
        <v>0</v>
      </c>
    </row>
    <row r="62" spans="1:7" x14ac:dyDescent="0.2">
      <c r="A62" s="20">
        <v>51</v>
      </c>
      <c r="B62" s="21" t="s">
        <v>112</v>
      </c>
      <c r="C62" s="10" t="s">
        <v>218</v>
      </c>
      <c r="D62" s="38">
        <f t="shared" si="1"/>
        <v>0</v>
      </c>
      <c r="E62" s="38"/>
      <c r="F62" s="38"/>
      <c r="G62" s="38">
        <v>0</v>
      </c>
    </row>
    <row r="63" spans="1:7" x14ac:dyDescent="0.2">
      <c r="A63" s="20">
        <v>52</v>
      </c>
      <c r="B63" s="13" t="s">
        <v>161</v>
      </c>
      <c r="C63" s="10" t="s">
        <v>219</v>
      </c>
      <c r="D63" s="38">
        <f t="shared" si="1"/>
        <v>4969874</v>
      </c>
      <c r="E63" s="38">
        <v>4969874</v>
      </c>
      <c r="F63" s="38"/>
      <c r="G63" s="38">
        <v>0</v>
      </c>
    </row>
    <row r="64" spans="1:7" x14ac:dyDescent="0.2">
      <c r="A64" s="20">
        <v>53</v>
      </c>
      <c r="B64" s="21" t="s">
        <v>222</v>
      </c>
      <c r="C64" s="10" t="s">
        <v>221</v>
      </c>
      <c r="D64" s="38">
        <f t="shared" si="1"/>
        <v>0</v>
      </c>
      <c r="E64" s="38"/>
      <c r="F64" s="38"/>
      <c r="G64" s="38">
        <v>0</v>
      </c>
    </row>
    <row r="65" spans="1:7" x14ac:dyDescent="0.2">
      <c r="A65" s="20">
        <v>54</v>
      </c>
      <c r="B65" s="21" t="s">
        <v>232</v>
      </c>
      <c r="C65" s="10" t="s">
        <v>233</v>
      </c>
      <c r="D65" s="38">
        <f t="shared" si="1"/>
        <v>9587447</v>
      </c>
      <c r="E65" s="38"/>
      <c r="F65" s="38">
        <v>9587447</v>
      </c>
      <c r="G65" s="38">
        <v>0</v>
      </c>
    </row>
    <row r="66" spans="1:7" ht="23.25" customHeight="1" x14ac:dyDescent="0.2">
      <c r="A66" s="20">
        <v>55</v>
      </c>
      <c r="B66" s="21" t="s">
        <v>113</v>
      </c>
      <c r="C66" s="10" t="s">
        <v>51</v>
      </c>
      <c r="D66" s="38">
        <f t="shared" si="1"/>
        <v>9575656</v>
      </c>
      <c r="E66" s="38">
        <v>9575656</v>
      </c>
      <c r="F66" s="38"/>
      <c r="G66" s="38">
        <v>0</v>
      </c>
    </row>
    <row r="67" spans="1:7" ht="21.75" customHeight="1" x14ac:dyDescent="0.2">
      <c r="A67" s="20">
        <v>56</v>
      </c>
      <c r="B67" s="13" t="s">
        <v>114</v>
      </c>
      <c r="C67" s="10" t="s">
        <v>234</v>
      </c>
      <c r="D67" s="38">
        <f t="shared" si="1"/>
        <v>9255451</v>
      </c>
      <c r="E67" s="38">
        <v>9255451</v>
      </c>
      <c r="F67" s="38"/>
      <c r="G67" s="38">
        <v>0</v>
      </c>
    </row>
    <row r="68" spans="1:7" ht="24" x14ac:dyDescent="0.2">
      <c r="A68" s="20">
        <v>57</v>
      </c>
      <c r="B68" s="12" t="s">
        <v>115</v>
      </c>
      <c r="C68" s="10" t="s">
        <v>116</v>
      </c>
      <c r="D68" s="38">
        <f t="shared" si="1"/>
        <v>0</v>
      </c>
      <c r="E68" s="38"/>
      <c r="F68" s="38"/>
      <c r="G68" s="38">
        <v>0</v>
      </c>
    </row>
    <row r="69" spans="1:7" x14ac:dyDescent="0.2">
      <c r="A69" s="20">
        <v>58</v>
      </c>
      <c r="B69" s="13" t="s">
        <v>117</v>
      </c>
      <c r="C69" s="10" t="s">
        <v>235</v>
      </c>
      <c r="D69" s="38">
        <f t="shared" si="1"/>
        <v>10404298</v>
      </c>
      <c r="E69" s="38">
        <v>10404298</v>
      </c>
      <c r="F69" s="38"/>
      <c r="G69" s="38">
        <v>0</v>
      </c>
    </row>
    <row r="70" spans="1:7" x14ac:dyDescent="0.2">
      <c r="A70" s="20">
        <v>59</v>
      </c>
      <c r="B70" s="21" t="s">
        <v>118</v>
      </c>
      <c r="C70" s="10" t="s">
        <v>325</v>
      </c>
      <c r="D70" s="38">
        <f t="shared" si="1"/>
        <v>0</v>
      </c>
      <c r="E70" s="38">
        <v>0</v>
      </c>
      <c r="F70" s="38"/>
      <c r="G70" s="38">
        <v>0</v>
      </c>
    </row>
    <row r="71" spans="1:7" ht="24" x14ac:dyDescent="0.2">
      <c r="A71" s="20">
        <v>60</v>
      </c>
      <c r="B71" s="12" t="s">
        <v>119</v>
      </c>
      <c r="C71" s="10" t="s">
        <v>236</v>
      </c>
      <c r="D71" s="38">
        <f t="shared" ref="D71:D134" si="2">E71+F71+G71</f>
        <v>0</v>
      </c>
      <c r="E71" s="38"/>
      <c r="F71" s="38"/>
      <c r="G71" s="38">
        <v>0</v>
      </c>
    </row>
    <row r="72" spans="1:7" ht="24" x14ac:dyDescent="0.2">
      <c r="A72" s="20">
        <v>61</v>
      </c>
      <c r="B72" s="12" t="s">
        <v>120</v>
      </c>
      <c r="C72" s="10" t="s">
        <v>237</v>
      </c>
      <c r="D72" s="38">
        <f t="shared" si="2"/>
        <v>0</v>
      </c>
      <c r="E72" s="38"/>
      <c r="F72" s="38"/>
      <c r="G72" s="38">
        <v>0</v>
      </c>
    </row>
    <row r="73" spans="1:7" x14ac:dyDescent="0.2">
      <c r="A73" s="20">
        <v>62</v>
      </c>
      <c r="B73" s="13" t="s">
        <v>121</v>
      </c>
      <c r="C73" s="10" t="s">
        <v>238</v>
      </c>
      <c r="D73" s="38">
        <f t="shared" si="2"/>
        <v>4351897</v>
      </c>
      <c r="E73" s="38">
        <v>4351897</v>
      </c>
      <c r="F73" s="38"/>
      <c r="G73" s="38">
        <v>0</v>
      </c>
    </row>
    <row r="74" spans="1:7" x14ac:dyDescent="0.2">
      <c r="A74" s="20">
        <v>63</v>
      </c>
      <c r="B74" s="13" t="s">
        <v>122</v>
      </c>
      <c r="C74" s="10" t="s">
        <v>50</v>
      </c>
      <c r="D74" s="38">
        <f t="shared" si="2"/>
        <v>14949088</v>
      </c>
      <c r="E74" s="38">
        <v>5011460</v>
      </c>
      <c r="F74" s="38">
        <v>9937628</v>
      </c>
      <c r="G74" s="38">
        <v>0</v>
      </c>
    </row>
    <row r="75" spans="1:7" x14ac:dyDescent="0.2">
      <c r="A75" s="20">
        <v>64</v>
      </c>
      <c r="B75" s="13" t="s">
        <v>123</v>
      </c>
      <c r="C75" s="10" t="s">
        <v>239</v>
      </c>
      <c r="D75" s="38">
        <f t="shared" si="2"/>
        <v>8215129</v>
      </c>
      <c r="E75" s="38">
        <v>8215129</v>
      </c>
      <c r="F75" s="38"/>
      <c r="G75" s="38">
        <v>0</v>
      </c>
    </row>
    <row r="76" spans="1:7" ht="24" x14ac:dyDescent="0.2">
      <c r="A76" s="20">
        <v>65</v>
      </c>
      <c r="B76" s="13" t="s">
        <v>124</v>
      </c>
      <c r="C76" s="10" t="s">
        <v>240</v>
      </c>
      <c r="D76" s="38">
        <f t="shared" si="2"/>
        <v>0</v>
      </c>
      <c r="E76" s="38"/>
      <c r="F76" s="38"/>
      <c r="G76" s="38">
        <v>0</v>
      </c>
    </row>
    <row r="77" spans="1:7" ht="24" x14ac:dyDescent="0.2">
      <c r="A77" s="20">
        <v>66</v>
      </c>
      <c r="B77" s="12" t="s">
        <v>125</v>
      </c>
      <c r="C77" s="10" t="s">
        <v>241</v>
      </c>
      <c r="D77" s="38">
        <f t="shared" si="2"/>
        <v>0</v>
      </c>
      <c r="E77" s="38"/>
      <c r="F77" s="38"/>
      <c r="G77" s="38">
        <v>0</v>
      </c>
    </row>
    <row r="78" spans="1:7" ht="24" x14ac:dyDescent="0.2">
      <c r="A78" s="20">
        <v>67</v>
      </c>
      <c r="B78" s="13" t="s">
        <v>126</v>
      </c>
      <c r="C78" s="10" t="s">
        <v>242</v>
      </c>
      <c r="D78" s="38">
        <f t="shared" si="2"/>
        <v>0</v>
      </c>
      <c r="E78" s="38"/>
      <c r="F78" s="38"/>
      <c r="G78" s="38">
        <v>0</v>
      </c>
    </row>
    <row r="79" spans="1:7" ht="24" x14ac:dyDescent="0.2">
      <c r="A79" s="20">
        <v>68</v>
      </c>
      <c r="B79" s="13" t="s">
        <v>127</v>
      </c>
      <c r="C79" s="10" t="s">
        <v>243</v>
      </c>
      <c r="D79" s="38">
        <f t="shared" si="2"/>
        <v>0</v>
      </c>
      <c r="E79" s="38"/>
      <c r="F79" s="38"/>
      <c r="G79" s="38">
        <v>0</v>
      </c>
    </row>
    <row r="80" spans="1:7" ht="24" x14ac:dyDescent="0.2">
      <c r="A80" s="20">
        <v>69</v>
      </c>
      <c r="B80" s="12" t="s">
        <v>128</v>
      </c>
      <c r="C80" s="10" t="s">
        <v>244</v>
      </c>
      <c r="D80" s="38">
        <f t="shared" si="2"/>
        <v>0</v>
      </c>
      <c r="E80" s="38"/>
      <c r="F80" s="38"/>
      <c r="G80" s="38">
        <v>0</v>
      </c>
    </row>
    <row r="81" spans="1:7" ht="24" x14ac:dyDescent="0.2">
      <c r="A81" s="20">
        <v>70</v>
      </c>
      <c r="B81" s="12" t="s">
        <v>129</v>
      </c>
      <c r="C81" s="10" t="s">
        <v>245</v>
      </c>
      <c r="D81" s="38">
        <f t="shared" si="2"/>
        <v>0</v>
      </c>
      <c r="E81" s="38"/>
      <c r="F81" s="38"/>
      <c r="G81" s="38">
        <v>0</v>
      </c>
    </row>
    <row r="82" spans="1:7" ht="24" x14ac:dyDescent="0.2">
      <c r="A82" s="20">
        <v>71</v>
      </c>
      <c r="B82" s="12" t="s">
        <v>130</v>
      </c>
      <c r="C82" s="10" t="s">
        <v>246</v>
      </c>
      <c r="D82" s="38">
        <f t="shared" si="2"/>
        <v>0</v>
      </c>
      <c r="E82" s="38"/>
      <c r="F82" s="38"/>
      <c r="G82" s="38">
        <v>0</v>
      </c>
    </row>
    <row r="83" spans="1:7" x14ac:dyDescent="0.2">
      <c r="A83" s="20">
        <v>72</v>
      </c>
      <c r="B83" s="21" t="s">
        <v>131</v>
      </c>
      <c r="C83" s="10" t="s">
        <v>132</v>
      </c>
      <c r="D83" s="38">
        <f t="shared" si="2"/>
        <v>9463419</v>
      </c>
      <c r="E83" s="38"/>
      <c r="F83" s="38"/>
      <c r="G83" s="38">
        <v>9463419</v>
      </c>
    </row>
    <row r="84" spans="1:7" ht="13.5" customHeight="1" x14ac:dyDescent="0.2">
      <c r="A84" s="20">
        <v>73</v>
      </c>
      <c r="B84" s="12" t="s">
        <v>133</v>
      </c>
      <c r="C84" s="10" t="s">
        <v>247</v>
      </c>
      <c r="D84" s="38">
        <f t="shared" si="2"/>
        <v>87506760</v>
      </c>
      <c r="E84" s="38">
        <v>3628140</v>
      </c>
      <c r="F84" s="38">
        <v>13815986</v>
      </c>
      <c r="G84" s="38">
        <v>70062634</v>
      </c>
    </row>
    <row r="85" spans="1:7" ht="14.25" customHeight="1" x14ac:dyDescent="0.2">
      <c r="A85" s="20">
        <v>74</v>
      </c>
      <c r="B85" s="21" t="s">
        <v>134</v>
      </c>
      <c r="C85" s="10" t="s">
        <v>35</v>
      </c>
      <c r="D85" s="38">
        <f t="shared" si="2"/>
        <v>72212637</v>
      </c>
      <c r="E85" s="38">
        <v>6973840</v>
      </c>
      <c r="F85" s="38">
        <v>7353749</v>
      </c>
      <c r="G85" s="38">
        <v>57885048</v>
      </c>
    </row>
    <row r="86" spans="1:7" x14ac:dyDescent="0.2">
      <c r="A86" s="20">
        <v>75</v>
      </c>
      <c r="B86" s="12" t="s">
        <v>135</v>
      </c>
      <c r="C86" s="10" t="s">
        <v>413</v>
      </c>
      <c r="D86" s="38">
        <f t="shared" si="2"/>
        <v>19161825</v>
      </c>
      <c r="E86" s="38">
        <v>19161825</v>
      </c>
      <c r="F86" s="38"/>
      <c r="G86" s="38">
        <v>0</v>
      </c>
    </row>
    <row r="87" spans="1:7" x14ac:dyDescent="0.2">
      <c r="A87" s="20">
        <v>76</v>
      </c>
      <c r="B87" s="12" t="s">
        <v>136</v>
      </c>
      <c r="C87" s="10" t="s">
        <v>36</v>
      </c>
      <c r="D87" s="38">
        <f t="shared" si="2"/>
        <v>75729494</v>
      </c>
      <c r="E87" s="38">
        <v>6403809</v>
      </c>
      <c r="F87" s="38">
        <v>14990625</v>
      </c>
      <c r="G87" s="38">
        <v>54335060</v>
      </c>
    </row>
    <row r="88" spans="1:7" x14ac:dyDescent="0.2">
      <c r="A88" s="20">
        <v>77</v>
      </c>
      <c r="B88" s="12" t="s">
        <v>137</v>
      </c>
      <c r="C88" s="10" t="s">
        <v>49</v>
      </c>
      <c r="D88" s="38">
        <f t="shared" si="2"/>
        <v>238948860</v>
      </c>
      <c r="E88" s="38">
        <v>10820877</v>
      </c>
      <c r="F88" s="38">
        <v>10279116</v>
      </c>
      <c r="G88" s="38">
        <v>217848867</v>
      </c>
    </row>
    <row r="89" spans="1:7" x14ac:dyDescent="0.2">
      <c r="A89" s="20">
        <v>78</v>
      </c>
      <c r="B89" s="12" t="s">
        <v>138</v>
      </c>
      <c r="C89" s="10" t="s">
        <v>228</v>
      </c>
      <c r="D89" s="38">
        <f t="shared" si="2"/>
        <v>135558110</v>
      </c>
      <c r="E89" s="38">
        <v>3292681</v>
      </c>
      <c r="F89" s="38"/>
      <c r="G89" s="38">
        <v>132265429</v>
      </c>
    </row>
    <row r="90" spans="1:7" x14ac:dyDescent="0.2">
      <c r="A90" s="20">
        <v>79</v>
      </c>
      <c r="B90" s="12" t="s">
        <v>139</v>
      </c>
      <c r="C90" s="10" t="s">
        <v>309</v>
      </c>
      <c r="D90" s="38">
        <f t="shared" si="2"/>
        <v>0</v>
      </c>
      <c r="E90" s="38"/>
      <c r="F90" s="38"/>
      <c r="G90" s="38">
        <v>0</v>
      </c>
    </row>
    <row r="91" spans="1:7" x14ac:dyDescent="0.2">
      <c r="A91" s="20">
        <v>80</v>
      </c>
      <c r="B91" s="13" t="s">
        <v>140</v>
      </c>
      <c r="C91" s="10" t="s">
        <v>258</v>
      </c>
      <c r="D91" s="38">
        <f t="shared" si="2"/>
        <v>0</v>
      </c>
      <c r="E91" s="38"/>
      <c r="F91" s="38"/>
      <c r="G91" s="38">
        <v>0</v>
      </c>
    </row>
    <row r="92" spans="1:7" ht="24" x14ac:dyDescent="0.2">
      <c r="A92" s="284">
        <v>81</v>
      </c>
      <c r="B92" s="287" t="s">
        <v>141</v>
      </c>
      <c r="C92" s="16" t="s">
        <v>248</v>
      </c>
      <c r="D92" s="38">
        <f t="shared" si="2"/>
        <v>0</v>
      </c>
      <c r="E92" s="38"/>
      <c r="F92" s="38"/>
      <c r="G92" s="38">
        <v>0</v>
      </c>
    </row>
    <row r="93" spans="1:7" ht="36" x14ac:dyDescent="0.2">
      <c r="A93" s="285"/>
      <c r="B93" s="288"/>
      <c r="C93" s="10" t="s">
        <v>307</v>
      </c>
      <c r="D93" s="38">
        <f t="shared" si="2"/>
        <v>0</v>
      </c>
      <c r="E93" s="38"/>
      <c r="F93" s="38"/>
      <c r="G93" s="38">
        <v>0</v>
      </c>
    </row>
    <row r="94" spans="1:7" ht="24" x14ac:dyDescent="0.2">
      <c r="A94" s="285"/>
      <c r="B94" s="288"/>
      <c r="C94" s="10" t="s">
        <v>249</v>
      </c>
      <c r="D94" s="38">
        <f t="shared" si="2"/>
        <v>0</v>
      </c>
      <c r="E94" s="38"/>
      <c r="F94" s="38"/>
      <c r="G94" s="38">
        <v>0</v>
      </c>
    </row>
    <row r="95" spans="1:7" ht="36" x14ac:dyDescent="0.2">
      <c r="A95" s="286"/>
      <c r="B95" s="289"/>
      <c r="C95" s="22" t="s">
        <v>308</v>
      </c>
      <c r="D95" s="38">
        <f t="shared" si="2"/>
        <v>0</v>
      </c>
      <c r="E95" s="38"/>
      <c r="F95" s="38"/>
      <c r="G95" s="38">
        <v>0</v>
      </c>
    </row>
    <row r="96" spans="1:7" ht="24" x14ac:dyDescent="0.2">
      <c r="A96" s="20">
        <v>82</v>
      </c>
      <c r="B96" s="13" t="s">
        <v>142</v>
      </c>
      <c r="C96" s="10" t="s">
        <v>48</v>
      </c>
      <c r="D96" s="38">
        <f t="shared" si="2"/>
        <v>0</v>
      </c>
      <c r="E96" s="38"/>
      <c r="F96" s="38"/>
      <c r="G96" s="38">
        <v>0</v>
      </c>
    </row>
    <row r="97" spans="1:7" x14ac:dyDescent="0.2">
      <c r="A97" s="20">
        <v>83</v>
      </c>
      <c r="B97" s="13" t="s">
        <v>143</v>
      </c>
      <c r="C97" s="10" t="s">
        <v>144</v>
      </c>
      <c r="D97" s="38">
        <f t="shared" si="2"/>
        <v>0</v>
      </c>
      <c r="E97" s="38"/>
      <c r="F97" s="38"/>
      <c r="G97" s="38">
        <v>0</v>
      </c>
    </row>
    <row r="98" spans="1:7" x14ac:dyDescent="0.2">
      <c r="A98" s="20">
        <v>84</v>
      </c>
      <c r="B98" s="21" t="s">
        <v>145</v>
      </c>
      <c r="C98" s="10" t="s">
        <v>146</v>
      </c>
      <c r="D98" s="38">
        <f t="shared" si="2"/>
        <v>68795857</v>
      </c>
      <c r="E98" s="38">
        <v>6715394</v>
      </c>
      <c r="F98" s="38">
        <v>11962137</v>
      </c>
      <c r="G98" s="38">
        <v>50118326</v>
      </c>
    </row>
    <row r="99" spans="1:7" x14ac:dyDescent="0.2">
      <c r="A99" s="20">
        <v>85</v>
      </c>
      <c r="B99" s="13" t="s">
        <v>147</v>
      </c>
      <c r="C99" s="10" t="s">
        <v>27</v>
      </c>
      <c r="D99" s="38">
        <f t="shared" si="2"/>
        <v>0</v>
      </c>
      <c r="E99" s="38"/>
      <c r="F99" s="38"/>
      <c r="G99" s="38">
        <v>0</v>
      </c>
    </row>
    <row r="100" spans="1:7" x14ac:dyDescent="0.2">
      <c r="A100" s="20">
        <v>86</v>
      </c>
      <c r="B100" s="21" t="s">
        <v>148</v>
      </c>
      <c r="C100" s="10" t="s">
        <v>12</v>
      </c>
      <c r="D100" s="38">
        <f t="shared" si="2"/>
        <v>1559191</v>
      </c>
      <c r="E100" s="38">
        <v>1559191</v>
      </c>
      <c r="F100" s="38"/>
      <c r="G100" s="38">
        <v>0</v>
      </c>
    </row>
    <row r="101" spans="1:7" x14ac:dyDescent="0.2">
      <c r="A101" s="20">
        <v>87</v>
      </c>
      <c r="B101" s="21" t="s">
        <v>149</v>
      </c>
      <c r="C101" s="10" t="s">
        <v>26</v>
      </c>
      <c r="D101" s="38">
        <f t="shared" si="2"/>
        <v>0</v>
      </c>
      <c r="E101" s="38"/>
      <c r="F101" s="38"/>
      <c r="G101" s="38">
        <v>0</v>
      </c>
    </row>
    <row r="102" spans="1:7" x14ac:dyDescent="0.2">
      <c r="A102" s="20">
        <v>88</v>
      </c>
      <c r="B102" s="13" t="s">
        <v>150</v>
      </c>
      <c r="C102" s="10" t="s">
        <v>42</v>
      </c>
      <c r="D102" s="38">
        <f t="shared" si="2"/>
        <v>0</v>
      </c>
      <c r="E102" s="38"/>
      <c r="F102" s="38"/>
      <c r="G102" s="38">
        <v>0</v>
      </c>
    </row>
    <row r="103" spans="1:7" x14ac:dyDescent="0.2">
      <c r="A103" s="20">
        <v>89</v>
      </c>
      <c r="B103" s="12" t="s">
        <v>152</v>
      </c>
      <c r="C103" s="10" t="s">
        <v>28</v>
      </c>
      <c r="D103" s="38">
        <f t="shared" si="2"/>
        <v>0</v>
      </c>
      <c r="E103" s="38"/>
      <c r="F103" s="38"/>
      <c r="G103" s="38">
        <v>0</v>
      </c>
    </row>
    <row r="104" spans="1:7" x14ac:dyDescent="0.2">
      <c r="A104" s="20">
        <v>90</v>
      </c>
      <c r="B104" s="12" t="s">
        <v>153</v>
      </c>
      <c r="C104" s="10" t="s">
        <v>29</v>
      </c>
      <c r="D104" s="38">
        <f t="shared" si="2"/>
        <v>0</v>
      </c>
      <c r="E104" s="38"/>
      <c r="F104" s="38"/>
      <c r="G104" s="38">
        <v>0</v>
      </c>
    </row>
    <row r="105" spans="1:7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2"/>
        <v>0</v>
      </c>
      <c r="E105" s="38"/>
      <c r="F105" s="38"/>
      <c r="G105" s="38">
        <v>0</v>
      </c>
    </row>
    <row r="106" spans="1:7" x14ac:dyDescent="0.2">
      <c r="A106" s="20">
        <v>92</v>
      </c>
      <c r="B106" s="12" t="s">
        <v>155</v>
      </c>
      <c r="C106" s="10" t="s">
        <v>30</v>
      </c>
      <c r="D106" s="38">
        <f t="shared" si="2"/>
        <v>0</v>
      </c>
      <c r="E106" s="38"/>
      <c r="F106" s="38"/>
      <c r="G106" s="38">
        <v>0</v>
      </c>
    </row>
    <row r="107" spans="1:7" x14ac:dyDescent="0.2">
      <c r="A107" s="20">
        <v>93</v>
      </c>
      <c r="B107" s="12" t="s">
        <v>156</v>
      </c>
      <c r="C107" s="10" t="s">
        <v>15</v>
      </c>
      <c r="D107" s="38">
        <f t="shared" si="2"/>
        <v>0</v>
      </c>
      <c r="E107" s="38"/>
      <c r="F107" s="38"/>
      <c r="G107" s="38">
        <v>0</v>
      </c>
    </row>
    <row r="108" spans="1:7" x14ac:dyDescent="0.2">
      <c r="A108" s="20">
        <v>94</v>
      </c>
      <c r="B108" s="13" t="s">
        <v>157</v>
      </c>
      <c r="C108" s="10" t="s">
        <v>13</v>
      </c>
      <c r="D108" s="38">
        <f t="shared" si="2"/>
        <v>37022176</v>
      </c>
      <c r="E108" s="38">
        <v>6997423</v>
      </c>
      <c r="F108" s="38">
        <v>13551383</v>
      </c>
      <c r="G108" s="38">
        <v>16473370</v>
      </c>
    </row>
    <row r="109" spans="1:7" x14ac:dyDescent="0.2">
      <c r="A109" s="20">
        <v>95</v>
      </c>
      <c r="B109" s="21" t="s">
        <v>158</v>
      </c>
      <c r="C109" s="10" t="s">
        <v>31</v>
      </c>
      <c r="D109" s="38">
        <f t="shared" si="2"/>
        <v>0</v>
      </c>
      <c r="E109" s="38"/>
      <c r="F109" s="38"/>
      <c r="G109" s="38">
        <v>0</v>
      </c>
    </row>
    <row r="110" spans="1:7" x14ac:dyDescent="0.2">
      <c r="A110" s="20">
        <v>96</v>
      </c>
      <c r="B110" s="12" t="s">
        <v>160</v>
      </c>
      <c r="C110" s="10" t="s">
        <v>33</v>
      </c>
      <c r="D110" s="38">
        <f t="shared" si="2"/>
        <v>0</v>
      </c>
      <c r="E110" s="38"/>
      <c r="F110" s="38"/>
      <c r="G110" s="38">
        <v>0</v>
      </c>
    </row>
    <row r="111" spans="1:7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2"/>
        <v>0</v>
      </c>
      <c r="E111" s="38"/>
      <c r="F111" s="38"/>
      <c r="G111" s="38">
        <v>0</v>
      </c>
    </row>
    <row r="112" spans="1:7" x14ac:dyDescent="0.2">
      <c r="A112" s="20">
        <v>98</v>
      </c>
      <c r="B112" s="12" t="s">
        <v>164</v>
      </c>
      <c r="C112" s="10" t="s">
        <v>165</v>
      </c>
      <c r="D112" s="38">
        <f t="shared" si="2"/>
        <v>0</v>
      </c>
      <c r="E112" s="38"/>
      <c r="F112" s="38"/>
      <c r="G112" s="38">
        <v>0</v>
      </c>
    </row>
    <row r="113" spans="1:7" x14ac:dyDescent="0.2">
      <c r="A113" s="20">
        <v>99</v>
      </c>
      <c r="B113" s="21" t="s">
        <v>166</v>
      </c>
      <c r="C113" s="10" t="s">
        <v>167</v>
      </c>
      <c r="D113" s="38">
        <f t="shared" si="2"/>
        <v>0</v>
      </c>
      <c r="E113" s="38"/>
      <c r="F113" s="38"/>
      <c r="G113" s="38">
        <v>0</v>
      </c>
    </row>
    <row r="114" spans="1:7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2"/>
        <v>0</v>
      </c>
      <c r="E114" s="38"/>
      <c r="F114" s="38"/>
      <c r="G114" s="38">
        <v>0</v>
      </c>
    </row>
    <row r="115" spans="1:7" ht="24" x14ac:dyDescent="0.2">
      <c r="A115" s="20">
        <v>101</v>
      </c>
      <c r="B115" s="21" t="s">
        <v>170</v>
      </c>
      <c r="C115" s="10" t="s">
        <v>171</v>
      </c>
      <c r="D115" s="38">
        <f t="shared" si="2"/>
        <v>0</v>
      </c>
      <c r="E115" s="38"/>
      <c r="F115" s="38"/>
      <c r="G115" s="38">
        <v>0</v>
      </c>
    </row>
    <row r="116" spans="1:7" x14ac:dyDescent="0.2">
      <c r="A116" s="20">
        <v>102</v>
      </c>
      <c r="B116" s="21" t="s">
        <v>172</v>
      </c>
      <c r="C116" s="10" t="s">
        <v>173</v>
      </c>
      <c r="D116" s="38">
        <f t="shared" si="2"/>
        <v>0</v>
      </c>
      <c r="E116" s="38"/>
      <c r="F116" s="38"/>
      <c r="G116" s="38">
        <v>0</v>
      </c>
    </row>
    <row r="117" spans="1:7" x14ac:dyDescent="0.2">
      <c r="A117" s="20">
        <v>103</v>
      </c>
      <c r="B117" s="21" t="s">
        <v>174</v>
      </c>
      <c r="C117" s="10" t="s">
        <v>175</v>
      </c>
      <c r="D117" s="38">
        <f t="shared" si="2"/>
        <v>0</v>
      </c>
      <c r="E117" s="38"/>
      <c r="F117" s="38"/>
      <c r="G117" s="38">
        <v>0</v>
      </c>
    </row>
    <row r="118" spans="1:7" x14ac:dyDescent="0.2">
      <c r="A118" s="20">
        <v>104</v>
      </c>
      <c r="B118" s="17" t="s">
        <v>176</v>
      </c>
      <c r="C118" s="15" t="s">
        <v>177</v>
      </c>
      <c r="D118" s="38">
        <f t="shared" si="2"/>
        <v>0</v>
      </c>
      <c r="E118" s="38"/>
      <c r="F118" s="38"/>
      <c r="G118" s="38">
        <v>0</v>
      </c>
    </row>
    <row r="119" spans="1:7" x14ac:dyDescent="0.2">
      <c r="A119" s="20">
        <v>105</v>
      </c>
      <c r="B119" s="13" t="s">
        <v>178</v>
      </c>
      <c r="C119" s="10" t="s">
        <v>179</v>
      </c>
      <c r="D119" s="38">
        <f t="shared" si="2"/>
        <v>0</v>
      </c>
      <c r="E119" s="38"/>
      <c r="F119" s="38"/>
      <c r="G119" s="38">
        <v>0</v>
      </c>
    </row>
    <row r="120" spans="1:7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2"/>
        <v>0</v>
      </c>
      <c r="E120" s="38"/>
      <c r="F120" s="38"/>
      <c r="G120" s="38">
        <v>0</v>
      </c>
    </row>
    <row r="121" spans="1:7" x14ac:dyDescent="0.2">
      <c r="A121" s="20">
        <v>107</v>
      </c>
      <c r="B121" s="12" t="s">
        <v>182</v>
      </c>
      <c r="C121" s="18" t="s">
        <v>183</v>
      </c>
      <c r="D121" s="38">
        <f t="shared" si="2"/>
        <v>0</v>
      </c>
      <c r="E121" s="38"/>
      <c r="F121" s="38"/>
      <c r="G121" s="38">
        <v>0</v>
      </c>
    </row>
    <row r="122" spans="1:7" x14ac:dyDescent="0.2">
      <c r="A122" s="20">
        <v>108</v>
      </c>
      <c r="B122" s="21" t="s">
        <v>184</v>
      </c>
      <c r="C122" s="10" t="s">
        <v>261</v>
      </c>
      <c r="D122" s="38">
        <f t="shared" si="2"/>
        <v>0</v>
      </c>
      <c r="E122" s="38"/>
      <c r="F122" s="38"/>
      <c r="G122" s="38">
        <v>0</v>
      </c>
    </row>
    <row r="123" spans="1:7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2"/>
        <v>0</v>
      </c>
      <c r="E123" s="38"/>
      <c r="F123" s="38"/>
      <c r="G123" s="38">
        <v>0</v>
      </c>
    </row>
    <row r="124" spans="1:7" x14ac:dyDescent="0.2">
      <c r="A124" s="20">
        <v>110</v>
      </c>
      <c r="B124" s="12" t="s">
        <v>329</v>
      </c>
      <c r="C124" s="10" t="s">
        <v>317</v>
      </c>
      <c r="D124" s="38">
        <f t="shared" si="2"/>
        <v>0</v>
      </c>
      <c r="E124" s="38"/>
      <c r="F124" s="38"/>
      <c r="G124" s="38">
        <v>0</v>
      </c>
    </row>
    <row r="125" spans="1:7" x14ac:dyDescent="0.2">
      <c r="A125" s="20">
        <v>111</v>
      </c>
      <c r="B125" s="53" t="s">
        <v>418</v>
      </c>
      <c r="C125" s="15" t="s">
        <v>419</v>
      </c>
      <c r="D125" s="38">
        <f t="shared" si="2"/>
        <v>0</v>
      </c>
      <c r="E125" s="38"/>
      <c r="F125" s="38"/>
      <c r="G125" s="38">
        <v>0</v>
      </c>
    </row>
    <row r="126" spans="1:7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2"/>
        <v>0</v>
      </c>
      <c r="E126" s="38"/>
      <c r="F126" s="38"/>
      <c r="G126" s="38">
        <v>0</v>
      </c>
    </row>
    <row r="127" spans="1:7" x14ac:dyDescent="0.2">
      <c r="A127" s="20">
        <v>113</v>
      </c>
      <c r="B127" s="21" t="s">
        <v>187</v>
      </c>
      <c r="C127" s="10" t="s">
        <v>188</v>
      </c>
      <c r="D127" s="38">
        <f t="shared" si="2"/>
        <v>0</v>
      </c>
      <c r="E127" s="38"/>
      <c r="F127" s="38"/>
      <c r="G127" s="38">
        <v>0</v>
      </c>
    </row>
    <row r="128" spans="1:7" ht="24" x14ac:dyDescent="0.2">
      <c r="A128" s="20">
        <v>114</v>
      </c>
      <c r="B128" s="21" t="s">
        <v>189</v>
      </c>
      <c r="C128" s="35" t="s">
        <v>306</v>
      </c>
      <c r="D128" s="38">
        <f t="shared" si="2"/>
        <v>0</v>
      </c>
      <c r="E128" s="38"/>
      <c r="F128" s="38"/>
      <c r="G128" s="38">
        <v>0</v>
      </c>
    </row>
    <row r="129" spans="1:7" x14ac:dyDescent="0.2">
      <c r="A129" s="20">
        <v>115</v>
      </c>
      <c r="B129" s="21" t="s">
        <v>190</v>
      </c>
      <c r="C129" s="10" t="s">
        <v>225</v>
      </c>
      <c r="D129" s="38">
        <f t="shared" si="2"/>
        <v>108148046</v>
      </c>
      <c r="E129" s="38"/>
      <c r="F129" s="38"/>
      <c r="G129" s="38">
        <v>108148046</v>
      </c>
    </row>
    <row r="130" spans="1:7" ht="10.5" customHeight="1" x14ac:dyDescent="0.2">
      <c r="A130" s="20">
        <v>116</v>
      </c>
      <c r="B130" s="21" t="s">
        <v>191</v>
      </c>
      <c r="C130" s="10" t="s">
        <v>192</v>
      </c>
      <c r="D130" s="38">
        <f t="shared" si="2"/>
        <v>21306325</v>
      </c>
      <c r="E130" s="38">
        <v>15709488</v>
      </c>
      <c r="F130" s="38"/>
      <c r="G130" s="38">
        <v>5596837</v>
      </c>
    </row>
    <row r="131" spans="1:7" x14ac:dyDescent="0.2">
      <c r="A131" s="20">
        <v>117</v>
      </c>
      <c r="B131" s="21" t="s">
        <v>193</v>
      </c>
      <c r="C131" s="10" t="s">
        <v>40</v>
      </c>
      <c r="D131" s="38">
        <f t="shared" si="2"/>
        <v>50340983</v>
      </c>
      <c r="E131" s="38">
        <v>6550388</v>
      </c>
      <c r="F131" s="38"/>
      <c r="G131" s="38">
        <v>43790595</v>
      </c>
    </row>
    <row r="132" spans="1:7" x14ac:dyDescent="0.2">
      <c r="A132" s="20">
        <v>118</v>
      </c>
      <c r="B132" s="12" t="s">
        <v>194</v>
      </c>
      <c r="C132" s="10" t="s">
        <v>45</v>
      </c>
      <c r="D132" s="38">
        <f t="shared" si="2"/>
        <v>145181940</v>
      </c>
      <c r="E132" s="38">
        <v>14473972</v>
      </c>
      <c r="F132" s="38">
        <v>22541920</v>
      </c>
      <c r="G132" s="38">
        <v>108166048</v>
      </c>
    </row>
    <row r="133" spans="1:7" x14ac:dyDescent="0.2">
      <c r="A133" s="20">
        <v>119</v>
      </c>
      <c r="B133" s="12" t="s">
        <v>195</v>
      </c>
      <c r="C133" s="10" t="s">
        <v>227</v>
      </c>
      <c r="D133" s="38">
        <f t="shared" si="2"/>
        <v>0</v>
      </c>
      <c r="E133" s="38"/>
      <c r="F133" s="38"/>
      <c r="G133" s="38">
        <v>0</v>
      </c>
    </row>
    <row r="134" spans="1:7" x14ac:dyDescent="0.2">
      <c r="A134" s="20">
        <v>120</v>
      </c>
      <c r="B134" s="12" t="s">
        <v>196</v>
      </c>
      <c r="C134" s="10" t="s">
        <v>47</v>
      </c>
      <c r="D134" s="38">
        <f t="shared" si="2"/>
        <v>0</v>
      </c>
      <c r="E134" s="38"/>
      <c r="F134" s="38"/>
      <c r="G134" s="38">
        <v>0</v>
      </c>
    </row>
    <row r="135" spans="1:7" x14ac:dyDescent="0.2">
      <c r="A135" s="20">
        <v>121</v>
      </c>
      <c r="B135" s="21" t="s">
        <v>197</v>
      </c>
      <c r="C135" s="10" t="s">
        <v>46</v>
      </c>
      <c r="D135" s="38">
        <f t="shared" ref="D135:D148" si="3">E135+F135+G135</f>
        <v>0</v>
      </c>
      <c r="E135" s="38"/>
      <c r="F135" s="38"/>
      <c r="G135" s="38">
        <v>0</v>
      </c>
    </row>
    <row r="136" spans="1:7" x14ac:dyDescent="0.2">
      <c r="A136" s="20">
        <v>122</v>
      </c>
      <c r="B136" s="21" t="s">
        <v>198</v>
      </c>
      <c r="C136" s="10" t="s">
        <v>199</v>
      </c>
      <c r="D136" s="38">
        <f t="shared" si="3"/>
        <v>190878781</v>
      </c>
      <c r="E136" s="38">
        <v>115919427</v>
      </c>
      <c r="F136" s="38">
        <v>74959354</v>
      </c>
      <c r="G136" s="38">
        <v>0</v>
      </c>
    </row>
    <row r="137" spans="1:7" x14ac:dyDescent="0.2">
      <c r="A137" s="20">
        <v>123</v>
      </c>
      <c r="B137" s="21" t="s">
        <v>200</v>
      </c>
      <c r="C137" s="10" t="s">
        <v>468</v>
      </c>
      <c r="D137" s="38">
        <f t="shared" si="3"/>
        <v>334946084</v>
      </c>
      <c r="E137" s="38">
        <v>29928219</v>
      </c>
      <c r="F137" s="38">
        <v>52874991</v>
      </c>
      <c r="G137" s="38">
        <v>252142874</v>
      </c>
    </row>
    <row r="138" spans="1:7" x14ac:dyDescent="0.2">
      <c r="A138" s="20">
        <v>124</v>
      </c>
      <c r="B138" s="12" t="s">
        <v>201</v>
      </c>
      <c r="C138" s="10" t="s">
        <v>226</v>
      </c>
      <c r="D138" s="38">
        <f t="shared" si="3"/>
        <v>116887884</v>
      </c>
      <c r="E138" s="38">
        <v>10238984</v>
      </c>
      <c r="F138" s="38"/>
      <c r="G138" s="38">
        <v>106648900</v>
      </c>
    </row>
    <row r="139" spans="1:7" ht="24" x14ac:dyDescent="0.2">
      <c r="A139" s="20">
        <v>125</v>
      </c>
      <c r="B139" s="13" t="s">
        <v>202</v>
      </c>
      <c r="C139" s="10" t="s">
        <v>459</v>
      </c>
      <c r="D139" s="38">
        <f t="shared" si="3"/>
        <v>106890200</v>
      </c>
      <c r="E139" s="38">
        <v>5734722</v>
      </c>
      <c r="F139" s="38">
        <v>13012838</v>
      </c>
      <c r="G139" s="38">
        <v>88142640</v>
      </c>
    </row>
    <row r="140" spans="1:7" x14ac:dyDescent="0.2">
      <c r="A140" s="20">
        <v>126</v>
      </c>
      <c r="B140" s="21" t="s">
        <v>203</v>
      </c>
      <c r="C140" s="10" t="s">
        <v>204</v>
      </c>
      <c r="D140" s="38">
        <f t="shared" si="3"/>
        <v>0</v>
      </c>
      <c r="E140" s="38"/>
      <c r="F140" s="38"/>
      <c r="G140" s="38">
        <v>0</v>
      </c>
    </row>
    <row r="141" spans="1:7" x14ac:dyDescent="0.2">
      <c r="A141" s="20">
        <v>127</v>
      </c>
      <c r="B141" s="12" t="s">
        <v>205</v>
      </c>
      <c r="C141" s="10" t="s">
        <v>206</v>
      </c>
      <c r="D141" s="38">
        <f t="shared" si="3"/>
        <v>0</v>
      </c>
      <c r="E141" s="38"/>
      <c r="F141" s="38"/>
      <c r="G141" s="38">
        <v>0</v>
      </c>
    </row>
    <row r="142" spans="1:7" x14ac:dyDescent="0.2">
      <c r="A142" s="20">
        <v>128</v>
      </c>
      <c r="B142" s="21" t="s">
        <v>207</v>
      </c>
      <c r="C142" s="10" t="s">
        <v>208</v>
      </c>
      <c r="D142" s="38">
        <f t="shared" si="3"/>
        <v>0</v>
      </c>
      <c r="E142" s="38"/>
      <c r="F142" s="38"/>
      <c r="G142" s="38">
        <v>0</v>
      </c>
    </row>
    <row r="143" spans="1:7" x14ac:dyDescent="0.2">
      <c r="A143" s="20">
        <v>129</v>
      </c>
      <c r="B143" s="86" t="s">
        <v>251</v>
      </c>
      <c r="C143" s="88" t="s">
        <v>252</v>
      </c>
      <c r="D143" s="38">
        <f t="shared" si="3"/>
        <v>0</v>
      </c>
      <c r="E143" s="38"/>
      <c r="F143" s="38"/>
      <c r="G143" s="38">
        <v>0</v>
      </c>
    </row>
    <row r="144" spans="1:7" x14ac:dyDescent="0.2">
      <c r="A144" s="20">
        <v>130</v>
      </c>
      <c r="B144" s="89" t="s">
        <v>253</v>
      </c>
      <c r="C144" s="41" t="s">
        <v>254</v>
      </c>
      <c r="D144" s="38">
        <f t="shared" si="3"/>
        <v>0</v>
      </c>
      <c r="E144" s="38"/>
      <c r="F144" s="38"/>
      <c r="G144" s="38">
        <v>0</v>
      </c>
    </row>
    <row r="145" spans="1:7" x14ac:dyDescent="0.2">
      <c r="A145" s="20">
        <v>131</v>
      </c>
      <c r="B145" s="90" t="s">
        <v>255</v>
      </c>
      <c r="C145" s="141" t="s">
        <v>416</v>
      </c>
      <c r="D145" s="38">
        <f t="shared" si="3"/>
        <v>0</v>
      </c>
      <c r="E145" s="38"/>
      <c r="F145" s="38"/>
      <c r="G145" s="38">
        <v>0</v>
      </c>
    </row>
    <row r="146" spans="1:7" x14ac:dyDescent="0.2">
      <c r="A146" s="20">
        <v>132</v>
      </c>
      <c r="B146" s="20" t="s">
        <v>259</v>
      </c>
      <c r="C146" s="28" t="s">
        <v>260</v>
      </c>
      <c r="D146" s="38">
        <f t="shared" si="3"/>
        <v>38831374</v>
      </c>
      <c r="E146" s="38"/>
      <c r="F146" s="38"/>
      <c r="G146" s="38">
        <v>38831374</v>
      </c>
    </row>
    <row r="147" spans="1:7" s="45" customFormat="1" x14ac:dyDescent="0.2">
      <c r="A147" s="20">
        <v>133</v>
      </c>
      <c r="B147" s="53" t="s">
        <v>311</v>
      </c>
      <c r="C147" s="28" t="s">
        <v>310</v>
      </c>
      <c r="D147" s="38">
        <f t="shared" si="3"/>
        <v>0</v>
      </c>
      <c r="E147" s="38"/>
      <c r="F147" s="38"/>
      <c r="G147" s="43">
        <v>0</v>
      </c>
    </row>
    <row r="148" spans="1:7" s="45" customFormat="1" x14ac:dyDescent="0.2">
      <c r="A148" s="20">
        <v>134</v>
      </c>
      <c r="B148" s="53" t="s">
        <v>319</v>
      </c>
      <c r="C148" s="28" t="s">
        <v>316</v>
      </c>
      <c r="D148" s="38">
        <f t="shared" si="3"/>
        <v>0</v>
      </c>
      <c r="E148" s="38"/>
      <c r="F148" s="38"/>
      <c r="G148" s="43">
        <v>0</v>
      </c>
    </row>
    <row r="149" spans="1:7" x14ac:dyDescent="0.2">
      <c r="A149" s="20">
        <v>135</v>
      </c>
      <c r="B149" s="53" t="s">
        <v>411</v>
      </c>
      <c r="C149" s="15" t="s">
        <v>412</v>
      </c>
      <c r="D149" s="38">
        <f t="shared" ref="D149" si="4">E149+F149+G149</f>
        <v>0</v>
      </c>
      <c r="E149" s="38"/>
      <c r="F149" s="38"/>
      <c r="G149" s="38">
        <v>0</v>
      </c>
    </row>
  </sheetData>
  <mergeCells count="14">
    <mergeCell ref="A92:A95"/>
    <mergeCell ref="B92:B95"/>
    <mergeCell ref="A2:G2"/>
    <mergeCell ref="A4:A7"/>
    <mergeCell ref="B4:B7"/>
    <mergeCell ref="C4:C7"/>
    <mergeCell ref="A11:C11"/>
    <mergeCell ref="D4:G4"/>
    <mergeCell ref="E5:G5"/>
    <mergeCell ref="D5:D7"/>
    <mergeCell ref="E6:E7"/>
    <mergeCell ref="F6:F7"/>
    <mergeCell ref="G6:G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149"/>
  <sheetViews>
    <sheetView zoomScale="110" zoomScaleNormal="110" workbookViewId="0">
      <pane xSplit="3" ySplit="11" topLeftCell="D138" activePane="bottomRight" state="frozen"/>
      <selection pane="topRight" activeCell="D1" sqref="D1"/>
      <selection pane="bottomLeft" activeCell="A14" sqref="A14"/>
      <selection pane="bottomRight" activeCell="S141" sqref="S141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1.140625" style="8" bestFit="1" customWidth="1"/>
    <col min="5" max="5" width="10" style="8" bestFit="1" customWidth="1"/>
    <col min="6" max="6" width="10.140625" style="8" bestFit="1" customWidth="1"/>
    <col min="7" max="9" width="10" style="8" bestFit="1" customWidth="1"/>
    <col min="10" max="10" width="9.140625" style="8" bestFit="1" customWidth="1"/>
    <col min="11" max="11" width="10" style="8" bestFit="1" customWidth="1"/>
    <col min="12" max="12" width="9.85546875" style="8" bestFit="1" customWidth="1"/>
    <col min="13" max="13" width="20.7109375" style="8" customWidth="1"/>
    <col min="14" max="14" width="14.5703125" style="8" customWidth="1"/>
    <col min="15" max="15" width="21.85546875" style="8" customWidth="1"/>
    <col min="16" max="16384" width="9.140625" style="8"/>
  </cols>
  <sheetData>
    <row r="2" spans="1:15" ht="30.75" customHeight="1" x14ac:dyDescent="0.2">
      <c r="A2" s="326" t="s">
        <v>437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</row>
    <row r="3" spans="1:15" x14ac:dyDescent="0.2">
      <c r="C3" s="9"/>
      <c r="D3" s="4"/>
      <c r="E3" s="4"/>
      <c r="M3" s="458" t="s">
        <v>277</v>
      </c>
      <c r="N3" s="458"/>
      <c r="O3" s="458"/>
    </row>
    <row r="4" spans="1:15" s="2" customFormat="1" ht="12" customHeight="1" x14ac:dyDescent="0.2">
      <c r="A4" s="301" t="s">
        <v>43</v>
      </c>
      <c r="B4" s="301" t="s">
        <v>55</v>
      </c>
      <c r="C4" s="302" t="s">
        <v>44</v>
      </c>
      <c r="D4" s="453" t="s">
        <v>229</v>
      </c>
      <c r="E4" s="448" t="s">
        <v>54</v>
      </c>
      <c r="F4" s="449"/>
      <c r="G4" s="449"/>
      <c r="H4" s="449"/>
      <c r="I4" s="449"/>
      <c r="J4" s="449"/>
      <c r="K4" s="449"/>
      <c r="L4" s="449"/>
      <c r="M4" s="449"/>
      <c r="N4" s="449"/>
      <c r="O4" s="450"/>
    </row>
    <row r="5" spans="1:15" ht="12" customHeight="1" x14ac:dyDescent="0.2">
      <c r="A5" s="301"/>
      <c r="B5" s="301"/>
      <c r="C5" s="302"/>
      <c r="D5" s="454"/>
      <c r="E5" s="451" t="s">
        <v>293</v>
      </c>
      <c r="F5" s="451" t="s">
        <v>294</v>
      </c>
      <c r="G5" s="451" t="s">
        <v>295</v>
      </c>
      <c r="H5" s="451" t="s">
        <v>296</v>
      </c>
      <c r="I5" s="451" t="s">
        <v>297</v>
      </c>
      <c r="J5" s="451" t="s">
        <v>298</v>
      </c>
      <c r="K5" s="451" t="s">
        <v>369</v>
      </c>
      <c r="L5" s="451" t="s">
        <v>370</v>
      </c>
      <c r="M5" s="456" t="s">
        <v>440</v>
      </c>
      <c r="N5" s="456" t="s">
        <v>441</v>
      </c>
      <c r="O5" s="456" t="s">
        <v>442</v>
      </c>
    </row>
    <row r="6" spans="1:15" ht="12" customHeight="1" x14ac:dyDescent="0.2">
      <c r="A6" s="301"/>
      <c r="B6" s="301"/>
      <c r="C6" s="302"/>
      <c r="D6" s="454"/>
      <c r="E6" s="452"/>
      <c r="F6" s="452"/>
      <c r="G6" s="452"/>
      <c r="H6" s="452"/>
      <c r="I6" s="452"/>
      <c r="J6" s="452"/>
      <c r="K6" s="452"/>
      <c r="L6" s="452"/>
      <c r="M6" s="457"/>
      <c r="N6" s="457"/>
      <c r="O6" s="457"/>
    </row>
    <row r="7" spans="1:15" ht="33.75" customHeight="1" x14ac:dyDescent="0.2">
      <c r="A7" s="301"/>
      <c r="B7" s="301"/>
      <c r="C7" s="302"/>
      <c r="D7" s="455"/>
      <c r="E7" s="452"/>
      <c r="F7" s="452"/>
      <c r="G7" s="452"/>
      <c r="H7" s="452"/>
      <c r="I7" s="452"/>
      <c r="J7" s="452"/>
      <c r="K7" s="452"/>
      <c r="L7" s="452"/>
      <c r="M7" s="457"/>
      <c r="N7" s="457"/>
      <c r="O7" s="457"/>
    </row>
    <row r="8" spans="1:15" s="2" customFormat="1" x14ac:dyDescent="0.2">
      <c r="A8" s="296" t="s">
        <v>224</v>
      </c>
      <c r="B8" s="296"/>
      <c r="C8" s="296"/>
      <c r="D8" s="61">
        <f>D9+D10+D11</f>
        <v>2666049836</v>
      </c>
      <c r="E8" s="61">
        <f t="shared" ref="E8:O8" si="0">E9+E10+E11</f>
        <v>844596860</v>
      </c>
      <c r="F8" s="61">
        <f t="shared" si="0"/>
        <v>440117660</v>
      </c>
      <c r="G8" s="61">
        <f t="shared" si="0"/>
        <v>386286870</v>
      </c>
      <c r="H8" s="61">
        <f t="shared" si="0"/>
        <v>204668570</v>
      </c>
      <c r="I8" s="61">
        <f t="shared" si="0"/>
        <v>304058590</v>
      </c>
      <c r="J8" s="61">
        <f t="shared" si="0"/>
        <v>67871872</v>
      </c>
      <c r="K8" s="61">
        <f t="shared" si="0"/>
        <v>289311868</v>
      </c>
      <c r="L8" s="61">
        <f t="shared" si="0"/>
        <v>78207820</v>
      </c>
      <c r="M8" s="61">
        <f t="shared" si="0"/>
        <v>39939256</v>
      </c>
      <c r="N8" s="61">
        <f t="shared" si="0"/>
        <v>5819490</v>
      </c>
      <c r="O8" s="61">
        <f t="shared" si="0"/>
        <v>5170980</v>
      </c>
    </row>
    <row r="9" spans="1:15" s="3" customFormat="1" ht="17.25" customHeight="1" x14ac:dyDescent="0.2">
      <c r="A9" s="5"/>
      <c r="B9" s="5"/>
      <c r="C9" s="11" t="s">
        <v>53</v>
      </c>
      <c r="D9" s="44">
        <v>17689708</v>
      </c>
      <c r="E9" s="44">
        <v>8381542</v>
      </c>
      <c r="F9" s="44">
        <v>6914861</v>
      </c>
      <c r="G9" s="44">
        <v>114304</v>
      </c>
      <c r="H9" s="44">
        <v>50567</v>
      </c>
      <c r="I9" s="44">
        <v>2022681</v>
      </c>
      <c r="J9" s="44">
        <v>0</v>
      </c>
      <c r="K9" s="125">
        <v>125</v>
      </c>
      <c r="L9" s="125">
        <v>40</v>
      </c>
      <c r="M9" s="125">
        <v>0</v>
      </c>
      <c r="N9" s="125">
        <v>24</v>
      </c>
      <c r="O9" s="125">
        <v>205564</v>
      </c>
    </row>
    <row r="10" spans="1:15" s="3" customFormat="1" ht="24" x14ac:dyDescent="0.2">
      <c r="A10" s="5"/>
      <c r="B10" s="5"/>
      <c r="C10" s="11" t="s">
        <v>279</v>
      </c>
      <c r="D10" s="44">
        <f t="shared" ref="D10" si="1">SUM(E10:M10)</f>
        <v>0</v>
      </c>
      <c r="E10" s="44"/>
      <c r="F10" s="44"/>
      <c r="G10" s="44"/>
      <c r="H10" s="44"/>
      <c r="I10" s="44"/>
      <c r="J10" s="44"/>
      <c r="K10" s="125"/>
      <c r="L10" s="125"/>
      <c r="M10" s="125"/>
      <c r="N10" s="125"/>
      <c r="O10" s="139"/>
    </row>
    <row r="11" spans="1:15" s="2" customFormat="1" x14ac:dyDescent="0.2">
      <c r="A11" s="296" t="s">
        <v>223</v>
      </c>
      <c r="B11" s="296"/>
      <c r="C11" s="296"/>
      <c r="D11" s="61">
        <f>SUM(D12:D148)-D92</f>
        <v>2648360128</v>
      </c>
      <c r="E11" s="61">
        <f t="shared" ref="E11:O11" si="2">SUM(E12:E148)-E92</f>
        <v>836215318</v>
      </c>
      <c r="F11" s="61">
        <f t="shared" si="2"/>
        <v>433202799</v>
      </c>
      <c r="G11" s="61">
        <f t="shared" si="2"/>
        <v>386172566</v>
      </c>
      <c r="H11" s="61">
        <f t="shared" si="2"/>
        <v>204618003</v>
      </c>
      <c r="I11" s="61">
        <f t="shared" si="2"/>
        <v>302035909</v>
      </c>
      <c r="J11" s="61">
        <f t="shared" si="2"/>
        <v>67871872</v>
      </c>
      <c r="K11" s="61">
        <f t="shared" si="2"/>
        <v>289311743</v>
      </c>
      <c r="L11" s="61">
        <f t="shared" si="2"/>
        <v>78207780</v>
      </c>
      <c r="M11" s="138">
        <f t="shared" si="2"/>
        <v>39939256</v>
      </c>
      <c r="N11" s="176">
        <f t="shared" si="2"/>
        <v>5819466</v>
      </c>
      <c r="O11" s="176">
        <f t="shared" si="2"/>
        <v>4965416</v>
      </c>
    </row>
    <row r="12" spans="1:15" s="1" customFormat="1" x14ac:dyDescent="0.2">
      <c r="A12" s="20">
        <v>1</v>
      </c>
      <c r="B12" s="12" t="s">
        <v>56</v>
      </c>
      <c r="C12" s="10" t="s">
        <v>41</v>
      </c>
      <c r="D12" s="44">
        <f>SUM(E12:O12)</f>
        <v>2054406</v>
      </c>
      <c r="E12" s="125">
        <v>0</v>
      </c>
      <c r="F12" s="125">
        <v>0</v>
      </c>
      <c r="G12" s="125">
        <v>1526037</v>
      </c>
      <c r="H12" s="125">
        <v>528369</v>
      </c>
      <c r="I12" s="125">
        <v>0</v>
      </c>
      <c r="J12" s="125">
        <v>0</v>
      </c>
      <c r="K12" s="125">
        <v>0</v>
      </c>
      <c r="L12" s="125">
        <v>0</v>
      </c>
      <c r="M12" s="125"/>
      <c r="N12" s="125">
        <v>0</v>
      </c>
      <c r="O12" s="125">
        <v>0</v>
      </c>
    </row>
    <row r="13" spans="1:15" s="1" customFormat="1" x14ac:dyDescent="0.2">
      <c r="A13" s="20">
        <v>2</v>
      </c>
      <c r="B13" s="13" t="s">
        <v>57</v>
      </c>
      <c r="C13" s="10" t="s">
        <v>209</v>
      </c>
      <c r="D13" s="44">
        <f t="shared" ref="D13:D76" si="3">SUM(E13:O13)</f>
        <v>2193661</v>
      </c>
      <c r="E13" s="125">
        <v>0</v>
      </c>
      <c r="F13" s="125">
        <v>0</v>
      </c>
      <c r="G13" s="125">
        <v>1555310</v>
      </c>
      <c r="H13" s="125">
        <v>638351</v>
      </c>
      <c r="I13" s="125">
        <v>0</v>
      </c>
      <c r="J13" s="125">
        <v>0</v>
      </c>
      <c r="K13" s="125">
        <v>0</v>
      </c>
      <c r="L13" s="125">
        <v>0</v>
      </c>
      <c r="M13" s="125"/>
      <c r="N13" s="125">
        <v>0</v>
      </c>
      <c r="O13" s="125">
        <v>0</v>
      </c>
    </row>
    <row r="14" spans="1:15" s="19" customFormat="1" x14ac:dyDescent="0.2">
      <c r="A14" s="20">
        <v>3</v>
      </c>
      <c r="B14" s="21" t="s">
        <v>58</v>
      </c>
      <c r="C14" s="10" t="s">
        <v>5</v>
      </c>
      <c r="D14" s="44">
        <f t="shared" si="3"/>
        <v>29444840</v>
      </c>
      <c r="E14" s="125">
        <v>16652133</v>
      </c>
      <c r="F14" s="125">
        <v>0</v>
      </c>
      <c r="G14" s="125">
        <v>5423160</v>
      </c>
      <c r="H14" s="125">
        <v>2718243</v>
      </c>
      <c r="I14" s="125">
        <v>4651304</v>
      </c>
      <c r="J14" s="125">
        <v>0</v>
      </c>
      <c r="K14" s="125">
        <v>0</v>
      </c>
      <c r="L14" s="125">
        <v>0</v>
      </c>
      <c r="M14" s="125"/>
      <c r="N14" s="125">
        <v>0</v>
      </c>
      <c r="O14" s="125">
        <v>0</v>
      </c>
    </row>
    <row r="15" spans="1:15" s="1" customFormat="1" x14ac:dyDescent="0.2">
      <c r="A15" s="20">
        <v>4</v>
      </c>
      <c r="B15" s="12" t="s">
        <v>59</v>
      </c>
      <c r="C15" s="10" t="s">
        <v>210</v>
      </c>
      <c r="D15" s="44">
        <f t="shared" si="3"/>
        <v>1690157</v>
      </c>
      <c r="E15" s="125">
        <v>0</v>
      </c>
      <c r="F15" s="125">
        <v>0</v>
      </c>
      <c r="G15" s="125">
        <v>1102632</v>
      </c>
      <c r="H15" s="125">
        <v>587525</v>
      </c>
      <c r="I15" s="125">
        <v>0</v>
      </c>
      <c r="J15" s="125">
        <v>0</v>
      </c>
      <c r="K15" s="125">
        <v>0</v>
      </c>
      <c r="L15" s="125">
        <v>0</v>
      </c>
      <c r="M15" s="125"/>
      <c r="N15" s="125">
        <v>0</v>
      </c>
      <c r="O15" s="125">
        <v>0</v>
      </c>
    </row>
    <row r="16" spans="1:15" s="1" customFormat="1" x14ac:dyDescent="0.2">
      <c r="A16" s="20">
        <v>5</v>
      </c>
      <c r="B16" s="12" t="s">
        <v>60</v>
      </c>
      <c r="C16" s="10" t="s">
        <v>8</v>
      </c>
      <c r="D16" s="44">
        <f t="shared" si="3"/>
        <v>2602922</v>
      </c>
      <c r="E16" s="125">
        <v>0</v>
      </c>
      <c r="F16" s="125">
        <v>0</v>
      </c>
      <c r="G16" s="125">
        <v>1837472</v>
      </c>
      <c r="H16" s="125">
        <v>765450</v>
      </c>
      <c r="I16" s="125">
        <v>0</v>
      </c>
      <c r="J16" s="125">
        <v>0</v>
      </c>
      <c r="K16" s="125">
        <v>0</v>
      </c>
      <c r="L16" s="125">
        <v>0</v>
      </c>
      <c r="M16" s="125"/>
      <c r="N16" s="125">
        <v>0</v>
      </c>
      <c r="O16" s="125">
        <v>0</v>
      </c>
    </row>
    <row r="17" spans="1:15" s="19" customFormat="1" x14ac:dyDescent="0.2">
      <c r="A17" s="20">
        <v>6</v>
      </c>
      <c r="B17" s="21" t="s">
        <v>61</v>
      </c>
      <c r="C17" s="10" t="s">
        <v>62</v>
      </c>
      <c r="D17" s="44">
        <f t="shared" si="3"/>
        <v>68947511</v>
      </c>
      <c r="E17" s="125">
        <v>25490765</v>
      </c>
      <c r="F17" s="125">
        <v>14759394</v>
      </c>
      <c r="G17" s="125">
        <v>8266051</v>
      </c>
      <c r="H17" s="125">
        <v>7178187</v>
      </c>
      <c r="I17" s="125">
        <v>12800760</v>
      </c>
      <c r="J17" s="125">
        <v>0</v>
      </c>
      <c r="K17" s="125">
        <v>0</v>
      </c>
      <c r="L17" s="125">
        <v>0</v>
      </c>
      <c r="M17" s="125"/>
      <c r="N17" s="125">
        <v>244464</v>
      </c>
      <c r="O17" s="125">
        <v>207890</v>
      </c>
    </row>
    <row r="18" spans="1:15" s="1" customFormat="1" x14ac:dyDescent="0.2">
      <c r="A18" s="20">
        <v>7</v>
      </c>
      <c r="B18" s="12" t="s">
        <v>63</v>
      </c>
      <c r="C18" s="10" t="s">
        <v>211</v>
      </c>
      <c r="D18" s="44">
        <f t="shared" si="3"/>
        <v>16180606</v>
      </c>
      <c r="E18" s="125">
        <v>9432160</v>
      </c>
      <c r="F18" s="125">
        <v>0</v>
      </c>
      <c r="G18" s="125">
        <v>4173426</v>
      </c>
      <c r="H18" s="125">
        <v>2330556</v>
      </c>
      <c r="I18" s="125">
        <v>0</v>
      </c>
      <c r="J18" s="125">
        <v>0</v>
      </c>
      <c r="K18" s="125">
        <v>0</v>
      </c>
      <c r="L18" s="125">
        <v>0</v>
      </c>
      <c r="M18" s="125"/>
      <c r="N18" s="125">
        <v>244464</v>
      </c>
      <c r="O18" s="125">
        <v>0</v>
      </c>
    </row>
    <row r="19" spans="1:15" s="1" customFormat="1" x14ac:dyDescent="0.2">
      <c r="A19" s="20">
        <v>8</v>
      </c>
      <c r="B19" s="21" t="s">
        <v>64</v>
      </c>
      <c r="C19" s="10" t="s">
        <v>17</v>
      </c>
      <c r="D19" s="44">
        <f t="shared" si="3"/>
        <v>1794457</v>
      </c>
      <c r="E19" s="125">
        <v>0</v>
      </c>
      <c r="F19" s="125">
        <v>0</v>
      </c>
      <c r="G19" s="125">
        <v>1005408</v>
      </c>
      <c r="H19" s="125">
        <v>789049</v>
      </c>
      <c r="I19" s="125">
        <v>0</v>
      </c>
      <c r="J19" s="125">
        <v>0</v>
      </c>
      <c r="K19" s="125">
        <v>0</v>
      </c>
      <c r="L19" s="125">
        <v>0</v>
      </c>
      <c r="M19" s="125"/>
      <c r="N19" s="125">
        <v>0</v>
      </c>
      <c r="O19" s="125">
        <v>0</v>
      </c>
    </row>
    <row r="20" spans="1:15" s="1" customFormat="1" x14ac:dyDescent="0.2">
      <c r="A20" s="20">
        <v>9</v>
      </c>
      <c r="B20" s="21" t="s">
        <v>65</v>
      </c>
      <c r="C20" s="10" t="s">
        <v>6</v>
      </c>
      <c r="D20" s="44">
        <f t="shared" si="3"/>
        <v>2433101</v>
      </c>
      <c r="E20" s="125">
        <v>0</v>
      </c>
      <c r="F20" s="125">
        <v>0</v>
      </c>
      <c r="G20" s="125">
        <v>1726123</v>
      </c>
      <c r="H20" s="125">
        <v>706978</v>
      </c>
      <c r="I20" s="125">
        <v>0</v>
      </c>
      <c r="J20" s="125">
        <v>0</v>
      </c>
      <c r="K20" s="125">
        <v>0</v>
      </c>
      <c r="L20" s="125">
        <v>0</v>
      </c>
      <c r="M20" s="125"/>
      <c r="N20" s="125">
        <v>0</v>
      </c>
      <c r="O20" s="125">
        <v>0</v>
      </c>
    </row>
    <row r="21" spans="1:15" s="1" customFormat="1" x14ac:dyDescent="0.2">
      <c r="A21" s="20">
        <v>10</v>
      </c>
      <c r="B21" s="21" t="s">
        <v>66</v>
      </c>
      <c r="C21" s="10" t="s">
        <v>18</v>
      </c>
      <c r="D21" s="44">
        <f t="shared" si="3"/>
        <v>3370485</v>
      </c>
      <c r="E21" s="125">
        <v>0</v>
      </c>
      <c r="F21" s="125">
        <v>0</v>
      </c>
      <c r="G21" s="125">
        <v>2381334</v>
      </c>
      <c r="H21" s="125">
        <v>989151</v>
      </c>
      <c r="I21" s="125">
        <v>0</v>
      </c>
      <c r="J21" s="125">
        <v>0</v>
      </c>
      <c r="K21" s="125">
        <v>0</v>
      </c>
      <c r="L21" s="125">
        <v>0</v>
      </c>
      <c r="M21" s="125"/>
      <c r="N21" s="125">
        <v>0</v>
      </c>
      <c r="O21" s="125">
        <v>0</v>
      </c>
    </row>
    <row r="22" spans="1:15" s="1" customFormat="1" x14ac:dyDescent="0.2">
      <c r="A22" s="20">
        <v>11</v>
      </c>
      <c r="B22" s="21" t="s">
        <v>67</v>
      </c>
      <c r="C22" s="10" t="s">
        <v>7</v>
      </c>
      <c r="D22" s="44">
        <f t="shared" si="3"/>
        <v>2441927</v>
      </c>
      <c r="E22" s="125">
        <v>0</v>
      </c>
      <c r="F22" s="125">
        <v>0</v>
      </c>
      <c r="G22" s="125">
        <v>1739183</v>
      </c>
      <c r="H22" s="125">
        <v>702744</v>
      </c>
      <c r="I22" s="125">
        <v>0</v>
      </c>
      <c r="J22" s="125">
        <v>0</v>
      </c>
      <c r="K22" s="125">
        <v>0</v>
      </c>
      <c r="L22" s="125">
        <v>0</v>
      </c>
      <c r="M22" s="125"/>
      <c r="N22" s="125">
        <v>0</v>
      </c>
      <c r="O22" s="125">
        <v>0</v>
      </c>
    </row>
    <row r="23" spans="1:15" s="1" customFormat="1" x14ac:dyDescent="0.2">
      <c r="A23" s="20">
        <v>12</v>
      </c>
      <c r="B23" s="21" t="s">
        <v>68</v>
      </c>
      <c r="C23" s="10" t="s">
        <v>19</v>
      </c>
      <c r="D23" s="44">
        <f t="shared" si="3"/>
        <v>7160691</v>
      </c>
      <c r="E23" s="125">
        <v>4589061</v>
      </c>
      <c r="F23" s="125">
        <v>0</v>
      </c>
      <c r="G23" s="125">
        <v>728280</v>
      </c>
      <c r="H23" s="125">
        <v>1843350</v>
      </c>
      <c r="I23" s="125">
        <v>0</v>
      </c>
      <c r="J23" s="125">
        <v>0</v>
      </c>
      <c r="K23" s="125">
        <v>0</v>
      </c>
      <c r="L23" s="125">
        <v>0</v>
      </c>
      <c r="M23" s="125"/>
      <c r="N23" s="125">
        <v>0</v>
      </c>
      <c r="O23" s="125">
        <v>0</v>
      </c>
    </row>
    <row r="24" spans="1:15" s="1" customFormat="1" x14ac:dyDescent="0.2">
      <c r="A24" s="20">
        <v>13</v>
      </c>
      <c r="B24" s="21" t="s">
        <v>230</v>
      </c>
      <c r="C24" s="10" t="s">
        <v>231</v>
      </c>
      <c r="D24" s="44">
        <f t="shared" si="3"/>
        <v>9384015</v>
      </c>
      <c r="E24" s="125">
        <v>0</v>
      </c>
      <c r="F24" s="125">
        <v>0</v>
      </c>
      <c r="G24" s="125">
        <v>9384015</v>
      </c>
      <c r="H24" s="125">
        <v>0</v>
      </c>
      <c r="I24" s="125">
        <v>0</v>
      </c>
      <c r="J24" s="125">
        <v>0</v>
      </c>
      <c r="K24" s="125">
        <v>0</v>
      </c>
      <c r="L24" s="125">
        <v>0</v>
      </c>
      <c r="M24" s="125"/>
      <c r="N24" s="125">
        <v>0</v>
      </c>
      <c r="O24" s="125">
        <v>0</v>
      </c>
    </row>
    <row r="25" spans="1:15" s="1" customFormat="1" x14ac:dyDescent="0.2">
      <c r="A25" s="20">
        <v>14</v>
      </c>
      <c r="B25" s="21" t="s">
        <v>69</v>
      </c>
      <c r="C25" s="10" t="s">
        <v>22</v>
      </c>
      <c r="D25" s="44">
        <f t="shared" si="3"/>
        <v>1802587</v>
      </c>
      <c r="E25" s="125">
        <v>0</v>
      </c>
      <c r="F25" s="125">
        <v>0</v>
      </c>
      <c r="G25" s="125">
        <v>816402</v>
      </c>
      <c r="H25" s="125">
        <v>986185</v>
      </c>
      <c r="I25" s="125">
        <v>0</v>
      </c>
      <c r="J25" s="125">
        <v>0</v>
      </c>
      <c r="K25" s="125">
        <v>0</v>
      </c>
      <c r="L25" s="125">
        <v>0</v>
      </c>
      <c r="M25" s="125"/>
      <c r="N25" s="125">
        <v>0</v>
      </c>
      <c r="O25" s="125">
        <v>0</v>
      </c>
    </row>
    <row r="26" spans="1:15" s="1" customFormat="1" x14ac:dyDescent="0.2">
      <c r="A26" s="20">
        <v>15</v>
      </c>
      <c r="B26" s="21" t="s">
        <v>70</v>
      </c>
      <c r="C26" s="10" t="s">
        <v>10</v>
      </c>
      <c r="D26" s="44">
        <f t="shared" si="3"/>
        <v>7398892</v>
      </c>
      <c r="E26" s="125">
        <v>2709512</v>
      </c>
      <c r="F26" s="125">
        <v>0</v>
      </c>
      <c r="G26" s="125">
        <v>3385187</v>
      </c>
      <c r="H26" s="125">
        <v>1304193</v>
      </c>
      <c r="I26" s="125">
        <v>0</v>
      </c>
      <c r="J26" s="125">
        <v>0</v>
      </c>
      <c r="K26" s="125">
        <v>0</v>
      </c>
      <c r="L26" s="125">
        <v>0</v>
      </c>
      <c r="M26" s="125"/>
      <c r="N26" s="125">
        <v>0</v>
      </c>
      <c r="O26" s="125">
        <v>0</v>
      </c>
    </row>
    <row r="27" spans="1:15" s="1" customFormat="1" x14ac:dyDescent="0.2">
      <c r="A27" s="20">
        <v>16</v>
      </c>
      <c r="B27" s="21" t="s">
        <v>71</v>
      </c>
      <c r="C27" s="10" t="s">
        <v>342</v>
      </c>
      <c r="D27" s="44">
        <f t="shared" si="3"/>
        <v>13423097</v>
      </c>
      <c r="E27" s="125">
        <v>7005424</v>
      </c>
      <c r="F27" s="125">
        <v>0</v>
      </c>
      <c r="G27" s="125">
        <v>4353531</v>
      </c>
      <c r="H27" s="125">
        <v>2064142</v>
      </c>
      <c r="I27" s="125">
        <v>0</v>
      </c>
      <c r="J27" s="125">
        <v>0</v>
      </c>
      <c r="K27" s="125">
        <v>0</v>
      </c>
      <c r="L27" s="125">
        <v>0</v>
      </c>
      <c r="M27" s="125"/>
      <c r="N27" s="125">
        <v>0</v>
      </c>
      <c r="O27" s="125">
        <v>0</v>
      </c>
    </row>
    <row r="28" spans="1:15" s="19" customFormat="1" x14ac:dyDescent="0.2">
      <c r="A28" s="20">
        <v>17</v>
      </c>
      <c r="B28" s="21" t="s">
        <v>72</v>
      </c>
      <c r="C28" s="10" t="s">
        <v>9</v>
      </c>
      <c r="D28" s="44">
        <f t="shared" si="3"/>
        <v>55682535</v>
      </c>
      <c r="E28" s="125">
        <v>17064117</v>
      </c>
      <c r="F28" s="125">
        <v>10460185</v>
      </c>
      <c r="G28" s="125">
        <v>9518955</v>
      </c>
      <c r="H28" s="125">
        <v>4625456</v>
      </c>
      <c r="I28" s="125">
        <v>13377112</v>
      </c>
      <c r="J28" s="125">
        <v>0</v>
      </c>
      <c r="K28" s="125">
        <v>0</v>
      </c>
      <c r="L28" s="125">
        <v>0</v>
      </c>
      <c r="M28" s="125"/>
      <c r="N28" s="125">
        <v>244464</v>
      </c>
      <c r="O28" s="125">
        <v>392246</v>
      </c>
    </row>
    <row r="29" spans="1:15" s="1" customFormat="1" x14ac:dyDescent="0.2">
      <c r="A29" s="20">
        <v>18</v>
      </c>
      <c r="B29" s="12" t="s">
        <v>73</v>
      </c>
      <c r="C29" s="10" t="s">
        <v>11</v>
      </c>
      <c r="D29" s="44">
        <f t="shared" si="3"/>
        <v>933632</v>
      </c>
      <c r="E29" s="125">
        <v>0</v>
      </c>
      <c r="F29" s="125">
        <v>0</v>
      </c>
      <c r="G29" s="125">
        <v>479208</v>
      </c>
      <c r="H29" s="125">
        <v>454424</v>
      </c>
      <c r="I29" s="125">
        <v>0</v>
      </c>
      <c r="J29" s="125">
        <v>0</v>
      </c>
      <c r="K29" s="125">
        <v>0</v>
      </c>
      <c r="L29" s="125">
        <v>0</v>
      </c>
      <c r="M29" s="125"/>
      <c r="N29" s="125">
        <v>0</v>
      </c>
      <c r="O29" s="125">
        <v>0</v>
      </c>
    </row>
    <row r="30" spans="1:15" s="1" customFormat="1" x14ac:dyDescent="0.2">
      <c r="A30" s="20">
        <v>19</v>
      </c>
      <c r="B30" s="12" t="s">
        <v>74</v>
      </c>
      <c r="C30" s="10" t="s">
        <v>212</v>
      </c>
      <c r="D30" s="44">
        <f t="shared" si="3"/>
        <v>551275</v>
      </c>
      <c r="E30" s="125">
        <v>0</v>
      </c>
      <c r="F30" s="125">
        <v>0</v>
      </c>
      <c r="G30" s="125">
        <v>0</v>
      </c>
      <c r="H30" s="125">
        <v>551275</v>
      </c>
      <c r="I30" s="125">
        <v>0</v>
      </c>
      <c r="J30" s="125">
        <v>0</v>
      </c>
      <c r="K30" s="125">
        <v>0</v>
      </c>
      <c r="L30" s="125">
        <v>0</v>
      </c>
      <c r="M30" s="125"/>
      <c r="N30" s="125">
        <v>0</v>
      </c>
      <c r="O30" s="125">
        <v>0</v>
      </c>
    </row>
    <row r="31" spans="1:15" x14ac:dyDescent="0.2">
      <c r="A31" s="20">
        <v>20</v>
      </c>
      <c r="B31" s="12" t="s">
        <v>75</v>
      </c>
      <c r="C31" s="10" t="s">
        <v>343</v>
      </c>
      <c r="D31" s="44">
        <f t="shared" si="3"/>
        <v>13884127</v>
      </c>
      <c r="E31" s="125">
        <v>4411566</v>
      </c>
      <c r="F31" s="125">
        <v>0</v>
      </c>
      <c r="G31" s="125">
        <v>6118442</v>
      </c>
      <c r="H31" s="125">
        <v>3354119</v>
      </c>
      <c r="I31" s="125">
        <v>0</v>
      </c>
      <c r="J31" s="125">
        <v>0</v>
      </c>
      <c r="K31" s="125">
        <v>0</v>
      </c>
      <c r="L31" s="125">
        <v>0</v>
      </c>
      <c r="M31" s="125"/>
      <c r="N31" s="125">
        <v>0</v>
      </c>
      <c r="O31" s="125">
        <v>0</v>
      </c>
    </row>
    <row r="32" spans="1:15" s="19" customFormat="1" x14ac:dyDescent="0.2">
      <c r="A32" s="20">
        <v>21</v>
      </c>
      <c r="B32" s="12" t="s">
        <v>76</v>
      </c>
      <c r="C32" s="10" t="s">
        <v>38</v>
      </c>
      <c r="D32" s="44">
        <f t="shared" si="3"/>
        <v>25836514</v>
      </c>
      <c r="E32" s="125">
        <v>9492078</v>
      </c>
      <c r="F32" s="125">
        <v>5743821</v>
      </c>
      <c r="G32" s="125">
        <v>7768085</v>
      </c>
      <c r="H32" s="125">
        <v>2502408</v>
      </c>
      <c r="I32" s="125">
        <v>0</v>
      </c>
      <c r="J32" s="125">
        <v>0</v>
      </c>
      <c r="K32" s="125">
        <v>0</v>
      </c>
      <c r="L32" s="125">
        <v>0</v>
      </c>
      <c r="M32" s="125"/>
      <c r="N32" s="125">
        <v>122232</v>
      </c>
      <c r="O32" s="125">
        <v>207890</v>
      </c>
    </row>
    <row r="33" spans="1:15" s="19" customFormat="1" x14ac:dyDescent="0.2">
      <c r="A33" s="20">
        <v>22</v>
      </c>
      <c r="B33" s="21" t="s">
        <v>77</v>
      </c>
      <c r="C33" s="10" t="s">
        <v>78</v>
      </c>
      <c r="D33" s="44">
        <f t="shared" si="3"/>
        <v>3031092</v>
      </c>
      <c r="E33" s="125">
        <v>0</v>
      </c>
      <c r="F33" s="125">
        <v>0</v>
      </c>
      <c r="G33" s="125">
        <v>2151648</v>
      </c>
      <c r="H33" s="125">
        <v>879444</v>
      </c>
      <c r="I33" s="125">
        <v>0</v>
      </c>
      <c r="J33" s="125">
        <v>0</v>
      </c>
      <c r="K33" s="125">
        <v>0</v>
      </c>
      <c r="L33" s="125">
        <v>0</v>
      </c>
      <c r="M33" s="125"/>
      <c r="N33" s="125">
        <v>0</v>
      </c>
      <c r="O33" s="125">
        <v>0</v>
      </c>
    </row>
    <row r="34" spans="1:15" s="1" customFormat="1" x14ac:dyDescent="0.2">
      <c r="A34" s="20">
        <v>23</v>
      </c>
      <c r="B34" s="21" t="s">
        <v>79</v>
      </c>
      <c r="C34" s="10" t="s">
        <v>80</v>
      </c>
      <c r="D34" s="44">
        <f t="shared" si="3"/>
        <v>4732889</v>
      </c>
      <c r="E34" s="125">
        <v>0</v>
      </c>
      <c r="F34" s="125">
        <v>4732889</v>
      </c>
      <c r="G34" s="125">
        <v>0</v>
      </c>
      <c r="H34" s="125">
        <v>0</v>
      </c>
      <c r="I34" s="125">
        <v>0</v>
      </c>
      <c r="J34" s="125">
        <v>0</v>
      </c>
      <c r="K34" s="125">
        <v>0</v>
      </c>
      <c r="L34" s="125">
        <v>0</v>
      </c>
      <c r="M34" s="125"/>
      <c r="N34" s="125">
        <v>0</v>
      </c>
      <c r="O34" s="125">
        <v>0</v>
      </c>
    </row>
    <row r="35" spans="1:15" s="1" customFormat="1" ht="24" x14ac:dyDescent="0.2">
      <c r="A35" s="20">
        <v>24</v>
      </c>
      <c r="B35" s="21" t="s">
        <v>81</v>
      </c>
      <c r="C35" s="10" t="s">
        <v>82</v>
      </c>
      <c r="D35" s="44">
        <f t="shared" si="3"/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  <c r="K35" s="125">
        <v>0</v>
      </c>
      <c r="L35" s="125">
        <v>0</v>
      </c>
      <c r="M35" s="125"/>
      <c r="N35" s="125">
        <v>0</v>
      </c>
      <c r="O35" s="125">
        <v>0</v>
      </c>
    </row>
    <row r="36" spans="1:15" s="1" customFormat="1" x14ac:dyDescent="0.2">
      <c r="A36" s="20">
        <v>25</v>
      </c>
      <c r="B36" s="12" t="s">
        <v>83</v>
      </c>
      <c r="C36" s="10" t="s">
        <v>84</v>
      </c>
      <c r="D36" s="44">
        <f t="shared" si="3"/>
        <v>130540634</v>
      </c>
      <c r="E36" s="125">
        <v>43346322</v>
      </c>
      <c r="F36" s="125">
        <v>25358612</v>
      </c>
      <c r="G36" s="125">
        <v>29487295</v>
      </c>
      <c r="H36" s="125">
        <v>14652142</v>
      </c>
      <c r="I36" s="125">
        <v>16636582</v>
      </c>
      <c r="J36" s="125">
        <v>0</v>
      </c>
      <c r="K36" s="125">
        <v>0</v>
      </c>
      <c r="L36" s="125">
        <v>0</v>
      </c>
      <c r="M36" s="125"/>
      <c r="N36" s="125">
        <v>563490</v>
      </c>
      <c r="O36" s="125">
        <v>496191</v>
      </c>
    </row>
    <row r="37" spans="1:15" s="1" customFormat="1" x14ac:dyDescent="0.2">
      <c r="A37" s="20">
        <v>26</v>
      </c>
      <c r="B37" s="21" t="s">
        <v>85</v>
      </c>
      <c r="C37" s="10" t="s">
        <v>86</v>
      </c>
      <c r="D37" s="44">
        <f t="shared" si="3"/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  <c r="K37" s="125">
        <v>0</v>
      </c>
      <c r="L37" s="125">
        <v>0</v>
      </c>
      <c r="M37" s="125"/>
      <c r="N37" s="125">
        <v>0</v>
      </c>
      <c r="O37" s="125">
        <v>0</v>
      </c>
    </row>
    <row r="38" spans="1:15" s="1" customFormat="1" x14ac:dyDescent="0.2">
      <c r="A38" s="20">
        <v>27</v>
      </c>
      <c r="B38" s="13" t="s">
        <v>87</v>
      </c>
      <c r="C38" s="10" t="s">
        <v>88</v>
      </c>
      <c r="D38" s="44">
        <f t="shared" si="3"/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  <c r="K38" s="125">
        <v>0</v>
      </c>
      <c r="L38" s="125">
        <v>0</v>
      </c>
      <c r="M38" s="125"/>
      <c r="N38" s="125">
        <v>0</v>
      </c>
      <c r="O38" s="125">
        <v>0</v>
      </c>
    </row>
    <row r="39" spans="1:15" s="19" customFormat="1" x14ac:dyDescent="0.2">
      <c r="A39" s="20">
        <v>28</v>
      </c>
      <c r="B39" s="13" t="s">
        <v>89</v>
      </c>
      <c r="C39" s="10" t="s">
        <v>39</v>
      </c>
      <c r="D39" s="44">
        <f t="shared" si="3"/>
        <v>38983290</v>
      </c>
      <c r="E39" s="125">
        <v>19571411</v>
      </c>
      <c r="F39" s="125">
        <v>0</v>
      </c>
      <c r="G39" s="125">
        <v>7036890</v>
      </c>
      <c r="H39" s="125">
        <v>3856488</v>
      </c>
      <c r="I39" s="125">
        <v>8188379</v>
      </c>
      <c r="J39" s="125">
        <v>0</v>
      </c>
      <c r="K39" s="125">
        <v>0</v>
      </c>
      <c r="L39" s="125">
        <v>0</v>
      </c>
      <c r="M39" s="125"/>
      <c r="N39" s="125">
        <v>122232</v>
      </c>
      <c r="O39" s="125">
        <v>207890</v>
      </c>
    </row>
    <row r="40" spans="1:15" x14ac:dyDescent="0.2">
      <c r="A40" s="20">
        <v>29</v>
      </c>
      <c r="B40" s="12" t="s">
        <v>90</v>
      </c>
      <c r="C40" s="10" t="s">
        <v>37</v>
      </c>
      <c r="D40" s="44">
        <f t="shared" si="3"/>
        <v>38823055</v>
      </c>
      <c r="E40" s="125">
        <v>15394063</v>
      </c>
      <c r="F40" s="125">
        <v>0</v>
      </c>
      <c r="G40" s="125">
        <v>11181866</v>
      </c>
      <c r="H40" s="125">
        <v>6112458</v>
      </c>
      <c r="I40" s="125">
        <v>6134668</v>
      </c>
      <c r="J40" s="125">
        <v>0</v>
      </c>
      <c r="K40" s="125">
        <v>0</v>
      </c>
      <c r="L40" s="125">
        <v>0</v>
      </c>
      <c r="M40" s="125"/>
      <c r="N40" s="125">
        <v>0</v>
      </c>
      <c r="O40" s="125">
        <v>0</v>
      </c>
    </row>
    <row r="41" spans="1:15" s="1" customFormat="1" x14ac:dyDescent="0.2">
      <c r="A41" s="20">
        <v>30</v>
      </c>
      <c r="B41" s="13" t="s">
        <v>91</v>
      </c>
      <c r="C41" s="10" t="s">
        <v>16</v>
      </c>
      <c r="D41" s="44">
        <f t="shared" si="3"/>
        <v>2767915</v>
      </c>
      <c r="E41" s="125">
        <v>0</v>
      </c>
      <c r="F41" s="125">
        <v>0</v>
      </c>
      <c r="G41" s="125">
        <v>1976177</v>
      </c>
      <c r="H41" s="125">
        <v>791738</v>
      </c>
      <c r="I41" s="125">
        <v>0</v>
      </c>
      <c r="J41" s="125">
        <v>0</v>
      </c>
      <c r="K41" s="125">
        <v>0</v>
      </c>
      <c r="L41" s="125">
        <v>0</v>
      </c>
      <c r="M41" s="125"/>
      <c r="N41" s="125">
        <v>0</v>
      </c>
      <c r="O41" s="125">
        <v>0</v>
      </c>
    </row>
    <row r="42" spans="1:15" s="1" customFormat="1" x14ac:dyDescent="0.2">
      <c r="A42" s="20">
        <v>31</v>
      </c>
      <c r="B42" s="21" t="s">
        <v>92</v>
      </c>
      <c r="C42" s="10" t="s">
        <v>21</v>
      </c>
      <c r="D42" s="44">
        <f t="shared" si="3"/>
        <v>15864983</v>
      </c>
      <c r="E42" s="125">
        <v>5814153</v>
      </c>
      <c r="F42" s="125">
        <v>0</v>
      </c>
      <c r="G42" s="125">
        <v>6623597</v>
      </c>
      <c r="H42" s="125">
        <v>3427233</v>
      </c>
      <c r="I42" s="125">
        <v>0</v>
      </c>
      <c r="J42" s="125">
        <v>0</v>
      </c>
      <c r="K42" s="125">
        <v>0</v>
      </c>
      <c r="L42" s="125">
        <v>0</v>
      </c>
      <c r="M42" s="125"/>
      <c r="N42" s="125">
        <v>0</v>
      </c>
      <c r="O42" s="125">
        <v>0</v>
      </c>
    </row>
    <row r="43" spans="1:15" s="1" customFormat="1" x14ac:dyDescent="0.2">
      <c r="A43" s="20">
        <v>32</v>
      </c>
      <c r="B43" s="13" t="s">
        <v>93</v>
      </c>
      <c r="C43" s="10" t="s">
        <v>24</v>
      </c>
      <c r="D43" s="44">
        <f t="shared" si="3"/>
        <v>3990778</v>
      </c>
      <c r="E43" s="125">
        <v>0</v>
      </c>
      <c r="F43" s="125">
        <v>0</v>
      </c>
      <c r="G43" s="125">
        <v>2621391</v>
      </c>
      <c r="H43" s="125">
        <v>1369387</v>
      </c>
      <c r="I43" s="125">
        <v>0</v>
      </c>
      <c r="J43" s="125">
        <v>0</v>
      </c>
      <c r="K43" s="125">
        <v>0</v>
      </c>
      <c r="L43" s="125">
        <v>0</v>
      </c>
      <c r="M43" s="125"/>
      <c r="N43" s="125">
        <v>0</v>
      </c>
      <c r="O43" s="125">
        <v>0</v>
      </c>
    </row>
    <row r="44" spans="1:15" x14ac:dyDescent="0.2">
      <c r="A44" s="20">
        <v>33</v>
      </c>
      <c r="B44" s="12" t="s">
        <v>94</v>
      </c>
      <c r="C44" s="10" t="s">
        <v>213</v>
      </c>
      <c r="D44" s="44">
        <f t="shared" si="3"/>
        <v>10196157</v>
      </c>
      <c r="E44" s="125">
        <v>0</v>
      </c>
      <c r="F44" s="125">
        <v>0</v>
      </c>
      <c r="G44" s="125">
        <v>6870183</v>
      </c>
      <c r="H44" s="125">
        <v>3325974</v>
      </c>
      <c r="I44" s="125">
        <v>0</v>
      </c>
      <c r="J44" s="125">
        <v>0</v>
      </c>
      <c r="K44" s="125">
        <v>0</v>
      </c>
      <c r="L44" s="125">
        <v>0</v>
      </c>
      <c r="M44" s="125"/>
      <c r="N44" s="125">
        <v>0</v>
      </c>
      <c r="O44" s="125">
        <v>0</v>
      </c>
    </row>
    <row r="45" spans="1:15" s="1" customFormat="1" x14ac:dyDescent="0.2">
      <c r="A45" s="20">
        <v>34</v>
      </c>
      <c r="B45" s="14" t="s">
        <v>95</v>
      </c>
      <c r="C45" s="15" t="s">
        <v>214</v>
      </c>
      <c r="D45" s="44">
        <f t="shared" si="3"/>
        <v>3297653</v>
      </c>
      <c r="E45" s="125">
        <v>0</v>
      </c>
      <c r="F45" s="125">
        <v>0</v>
      </c>
      <c r="G45" s="125">
        <v>2333013</v>
      </c>
      <c r="H45" s="125">
        <v>964640</v>
      </c>
      <c r="I45" s="125">
        <v>0</v>
      </c>
      <c r="J45" s="125">
        <v>0</v>
      </c>
      <c r="K45" s="125">
        <v>0</v>
      </c>
      <c r="L45" s="125">
        <v>0</v>
      </c>
      <c r="M45" s="125"/>
      <c r="N45" s="125">
        <v>0</v>
      </c>
      <c r="O45" s="125">
        <v>0</v>
      </c>
    </row>
    <row r="46" spans="1:15" s="1" customFormat="1" x14ac:dyDescent="0.2">
      <c r="A46" s="20">
        <v>35</v>
      </c>
      <c r="B46" s="12" t="s">
        <v>96</v>
      </c>
      <c r="C46" s="10" t="s">
        <v>215</v>
      </c>
      <c r="D46" s="44">
        <f t="shared" si="3"/>
        <v>1003534</v>
      </c>
      <c r="E46" s="125">
        <v>0</v>
      </c>
      <c r="F46" s="125">
        <v>0</v>
      </c>
      <c r="G46" s="125">
        <v>485921</v>
      </c>
      <c r="H46" s="125">
        <v>517613</v>
      </c>
      <c r="I46" s="125">
        <v>0</v>
      </c>
      <c r="J46" s="125">
        <v>0</v>
      </c>
      <c r="K46" s="125">
        <v>0</v>
      </c>
      <c r="L46" s="125">
        <v>0</v>
      </c>
      <c r="M46" s="125"/>
      <c r="N46" s="125">
        <v>0</v>
      </c>
      <c r="O46" s="125">
        <v>0</v>
      </c>
    </row>
    <row r="47" spans="1:15" s="1" customFormat="1" x14ac:dyDescent="0.2">
      <c r="A47" s="20">
        <v>36</v>
      </c>
      <c r="B47" s="12" t="s">
        <v>97</v>
      </c>
      <c r="C47" s="10" t="s">
        <v>23</v>
      </c>
      <c r="D47" s="44">
        <f t="shared" si="3"/>
        <v>5790199</v>
      </c>
      <c r="E47" s="125">
        <v>2039356</v>
      </c>
      <c r="F47" s="125">
        <v>0</v>
      </c>
      <c r="G47" s="125">
        <v>2335396</v>
      </c>
      <c r="H47" s="125">
        <v>1415447</v>
      </c>
      <c r="I47" s="125">
        <v>0</v>
      </c>
      <c r="J47" s="125">
        <v>0</v>
      </c>
      <c r="K47" s="125">
        <v>0</v>
      </c>
      <c r="L47" s="125">
        <v>0</v>
      </c>
      <c r="M47" s="125"/>
      <c r="N47" s="125">
        <v>0</v>
      </c>
      <c r="O47" s="125">
        <v>0</v>
      </c>
    </row>
    <row r="48" spans="1:15" s="1" customFormat="1" x14ac:dyDescent="0.2">
      <c r="A48" s="20">
        <v>37</v>
      </c>
      <c r="B48" s="21" t="s">
        <v>98</v>
      </c>
      <c r="C48" s="10" t="s">
        <v>20</v>
      </c>
      <c r="D48" s="44">
        <f t="shared" si="3"/>
        <v>1602989</v>
      </c>
      <c r="E48" s="125">
        <v>0</v>
      </c>
      <c r="F48" s="125">
        <v>0</v>
      </c>
      <c r="G48" s="125">
        <v>1113992</v>
      </c>
      <c r="H48" s="125">
        <v>488997</v>
      </c>
      <c r="I48" s="125">
        <v>0</v>
      </c>
      <c r="J48" s="125">
        <v>0</v>
      </c>
      <c r="K48" s="125">
        <v>0</v>
      </c>
      <c r="L48" s="125">
        <v>0</v>
      </c>
      <c r="M48" s="125"/>
      <c r="N48" s="125">
        <v>0</v>
      </c>
      <c r="O48" s="125">
        <v>0</v>
      </c>
    </row>
    <row r="49" spans="1:15" s="1" customFormat="1" x14ac:dyDescent="0.2">
      <c r="A49" s="20">
        <v>38</v>
      </c>
      <c r="B49" s="13" t="s">
        <v>99</v>
      </c>
      <c r="C49" s="10" t="s">
        <v>100</v>
      </c>
      <c r="D49" s="44">
        <f t="shared" si="3"/>
        <v>6220525</v>
      </c>
      <c r="E49" s="125">
        <v>2284592</v>
      </c>
      <c r="F49" s="125">
        <v>1000291</v>
      </c>
      <c r="G49" s="125">
        <v>1441268</v>
      </c>
      <c r="H49" s="125">
        <v>705433</v>
      </c>
      <c r="I49" s="125">
        <v>788941</v>
      </c>
      <c r="J49" s="125">
        <v>0</v>
      </c>
      <c r="K49" s="125">
        <v>0</v>
      </c>
      <c r="L49" s="125">
        <v>0</v>
      </c>
      <c r="M49" s="125"/>
      <c r="N49" s="125">
        <v>0</v>
      </c>
      <c r="O49" s="125">
        <v>0</v>
      </c>
    </row>
    <row r="50" spans="1:15" s="19" customFormat="1" x14ac:dyDescent="0.2">
      <c r="A50" s="20">
        <v>39</v>
      </c>
      <c r="B50" s="21" t="s">
        <v>101</v>
      </c>
      <c r="C50" s="10" t="s">
        <v>102</v>
      </c>
      <c r="D50" s="44">
        <f t="shared" si="3"/>
        <v>49854674</v>
      </c>
      <c r="E50" s="125">
        <v>12949201</v>
      </c>
      <c r="F50" s="125">
        <v>14451845</v>
      </c>
      <c r="G50" s="125">
        <v>9823487</v>
      </c>
      <c r="H50" s="125">
        <v>6838903</v>
      </c>
      <c r="I50" s="125">
        <v>5130993</v>
      </c>
      <c r="J50" s="125">
        <v>0</v>
      </c>
      <c r="K50" s="125">
        <v>0</v>
      </c>
      <c r="L50" s="125">
        <v>0</v>
      </c>
      <c r="M50" s="125"/>
      <c r="N50" s="125">
        <v>244464</v>
      </c>
      <c r="O50" s="125">
        <v>415781</v>
      </c>
    </row>
    <row r="51" spans="1:15" s="1" customFormat="1" x14ac:dyDescent="0.2">
      <c r="A51" s="20">
        <v>40</v>
      </c>
      <c r="B51" s="12" t="s">
        <v>103</v>
      </c>
      <c r="C51" s="10" t="s">
        <v>220</v>
      </c>
      <c r="D51" s="44">
        <f t="shared" si="3"/>
        <v>2864553</v>
      </c>
      <c r="E51" s="125">
        <v>0</v>
      </c>
      <c r="F51" s="125">
        <v>0</v>
      </c>
      <c r="G51" s="125">
        <v>2013800</v>
      </c>
      <c r="H51" s="125">
        <v>850753</v>
      </c>
      <c r="I51" s="125">
        <v>0</v>
      </c>
      <c r="J51" s="125">
        <v>0</v>
      </c>
      <c r="K51" s="125">
        <v>0</v>
      </c>
      <c r="L51" s="125">
        <v>0</v>
      </c>
      <c r="M51" s="125"/>
      <c r="N51" s="125">
        <v>0</v>
      </c>
      <c r="O51" s="125">
        <v>0</v>
      </c>
    </row>
    <row r="52" spans="1:15" s="1" customFormat="1" x14ac:dyDescent="0.2">
      <c r="A52" s="20">
        <v>41</v>
      </c>
      <c r="B52" s="12" t="s">
        <v>104</v>
      </c>
      <c r="C52" s="10" t="s">
        <v>2</v>
      </c>
      <c r="D52" s="44">
        <f t="shared" si="3"/>
        <v>18587595</v>
      </c>
      <c r="E52" s="125">
        <v>334404</v>
      </c>
      <c r="F52" s="125">
        <v>0</v>
      </c>
      <c r="G52" s="125">
        <v>7468857</v>
      </c>
      <c r="H52" s="125">
        <v>3059106</v>
      </c>
      <c r="I52" s="125">
        <v>7725228</v>
      </c>
      <c r="J52" s="125">
        <v>0</v>
      </c>
      <c r="K52" s="125">
        <v>0</v>
      </c>
      <c r="L52" s="125">
        <v>0</v>
      </c>
      <c r="M52" s="125"/>
      <c r="N52" s="125">
        <v>0</v>
      </c>
      <c r="O52" s="125">
        <v>0</v>
      </c>
    </row>
    <row r="53" spans="1:15" s="1" customFormat="1" x14ac:dyDescent="0.2">
      <c r="A53" s="20">
        <v>42</v>
      </c>
      <c r="B53" s="21" t="s">
        <v>105</v>
      </c>
      <c r="C53" s="10" t="s">
        <v>3</v>
      </c>
      <c r="D53" s="44">
        <f t="shared" si="3"/>
        <v>2239999</v>
      </c>
      <c r="E53" s="125">
        <v>0</v>
      </c>
      <c r="F53" s="125">
        <v>0</v>
      </c>
      <c r="G53" s="125">
        <v>1589347</v>
      </c>
      <c r="H53" s="125">
        <v>650652</v>
      </c>
      <c r="I53" s="125">
        <v>0</v>
      </c>
      <c r="J53" s="125">
        <v>0</v>
      </c>
      <c r="K53" s="125">
        <v>0</v>
      </c>
      <c r="L53" s="125">
        <v>0</v>
      </c>
      <c r="M53" s="125"/>
      <c r="N53" s="125">
        <v>0</v>
      </c>
      <c r="O53" s="125">
        <v>0</v>
      </c>
    </row>
    <row r="54" spans="1:15" s="1" customFormat="1" x14ac:dyDescent="0.2">
      <c r="A54" s="20">
        <v>43</v>
      </c>
      <c r="B54" s="13" t="s">
        <v>151</v>
      </c>
      <c r="C54" s="10" t="s">
        <v>32</v>
      </c>
      <c r="D54" s="44">
        <f t="shared" si="3"/>
        <v>5945225</v>
      </c>
      <c r="E54" s="125">
        <v>2876558</v>
      </c>
      <c r="F54" s="125">
        <v>0</v>
      </c>
      <c r="G54" s="125">
        <v>2154775</v>
      </c>
      <c r="H54" s="125">
        <v>913892</v>
      </c>
      <c r="I54" s="125">
        <v>0</v>
      </c>
      <c r="J54" s="125">
        <v>0</v>
      </c>
      <c r="K54" s="125">
        <v>0</v>
      </c>
      <c r="L54" s="125">
        <v>0</v>
      </c>
      <c r="M54" s="125"/>
      <c r="N54" s="125">
        <v>0</v>
      </c>
      <c r="O54" s="125">
        <v>0</v>
      </c>
    </row>
    <row r="55" spans="1:15" s="1" customFormat="1" x14ac:dyDescent="0.2">
      <c r="A55" s="20">
        <v>44</v>
      </c>
      <c r="B55" s="21" t="s">
        <v>106</v>
      </c>
      <c r="C55" s="10" t="s">
        <v>216</v>
      </c>
      <c r="D55" s="44">
        <f t="shared" si="3"/>
        <v>3759067</v>
      </c>
      <c r="E55" s="125">
        <v>0</v>
      </c>
      <c r="F55" s="125">
        <v>0</v>
      </c>
      <c r="G55" s="125">
        <v>2544016</v>
      </c>
      <c r="H55" s="125">
        <v>1215051</v>
      </c>
      <c r="I55" s="125">
        <v>0</v>
      </c>
      <c r="J55" s="125">
        <v>0</v>
      </c>
      <c r="K55" s="125">
        <v>0</v>
      </c>
      <c r="L55" s="125">
        <v>0</v>
      </c>
      <c r="M55" s="125"/>
      <c r="N55" s="125">
        <v>0</v>
      </c>
      <c r="O55" s="125">
        <v>0</v>
      </c>
    </row>
    <row r="56" spans="1:15" s="1" customFormat="1" x14ac:dyDescent="0.2">
      <c r="A56" s="20">
        <v>45</v>
      </c>
      <c r="B56" s="13" t="s">
        <v>107</v>
      </c>
      <c r="C56" s="10" t="s">
        <v>0</v>
      </c>
      <c r="D56" s="44">
        <f t="shared" si="3"/>
        <v>12270683</v>
      </c>
      <c r="E56" s="125">
        <v>4751873</v>
      </c>
      <c r="F56" s="125">
        <v>0</v>
      </c>
      <c r="G56" s="125">
        <v>3047626</v>
      </c>
      <c r="H56" s="125">
        <v>1265758</v>
      </c>
      <c r="I56" s="125">
        <v>3205426</v>
      </c>
      <c r="J56" s="125">
        <v>0</v>
      </c>
      <c r="K56" s="125">
        <v>0</v>
      </c>
      <c r="L56" s="125">
        <v>0</v>
      </c>
      <c r="M56" s="125"/>
      <c r="N56" s="125">
        <v>0</v>
      </c>
      <c r="O56" s="125">
        <v>0</v>
      </c>
    </row>
    <row r="57" spans="1:15" s="1" customFormat="1" x14ac:dyDescent="0.2">
      <c r="A57" s="20">
        <v>46</v>
      </c>
      <c r="B57" s="21" t="s">
        <v>108</v>
      </c>
      <c r="C57" s="10" t="s">
        <v>4</v>
      </c>
      <c r="D57" s="44">
        <f t="shared" si="3"/>
        <v>1097075</v>
      </c>
      <c r="E57" s="125">
        <v>0</v>
      </c>
      <c r="F57" s="125">
        <v>0</v>
      </c>
      <c r="G57" s="125">
        <v>646179</v>
      </c>
      <c r="H57" s="125">
        <v>450896</v>
      </c>
      <c r="I57" s="125">
        <v>0</v>
      </c>
      <c r="J57" s="125">
        <v>0</v>
      </c>
      <c r="K57" s="125">
        <v>0</v>
      </c>
      <c r="L57" s="125">
        <v>0</v>
      </c>
      <c r="M57" s="125"/>
      <c r="N57" s="125">
        <v>0</v>
      </c>
      <c r="O57" s="125">
        <v>0</v>
      </c>
    </row>
    <row r="58" spans="1:15" s="1" customFormat="1" x14ac:dyDescent="0.2">
      <c r="A58" s="20">
        <v>47</v>
      </c>
      <c r="B58" s="13" t="s">
        <v>109</v>
      </c>
      <c r="C58" s="10" t="s">
        <v>1</v>
      </c>
      <c r="D58" s="44">
        <f t="shared" si="3"/>
        <v>2569737</v>
      </c>
      <c r="E58" s="125">
        <v>0</v>
      </c>
      <c r="F58" s="125">
        <v>0</v>
      </c>
      <c r="G58" s="125">
        <v>1746607</v>
      </c>
      <c r="H58" s="125">
        <v>823130</v>
      </c>
      <c r="I58" s="125">
        <v>0</v>
      </c>
      <c r="J58" s="125">
        <v>0</v>
      </c>
      <c r="K58" s="125">
        <v>0</v>
      </c>
      <c r="L58" s="125">
        <v>0</v>
      </c>
      <c r="M58" s="125"/>
      <c r="N58" s="125">
        <v>0</v>
      </c>
      <c r="O58" s="125">
        <v>0</v>
      </c>
    </row>
    <row r="59" spans="1:15" s="1" customFormat="1" x14ac:dyDescent="0.2">
      <c r="A59" s="20">
        <v>48</v>
      </c>
      <c r="B59" s="21" t="s">
        <v>110</v>
      </c>
      <c r="C59" s="10" t="s">
        <v>217</v>
      </c>
      <c r="D59" s="44">
        <f t="shared" si="3"/>
        <v>4370415</v>
      </c>
      <c r="E59" s="125">
        <v>0</v>
      </c>
      <c r="F59" s="125">
        <v>0</v>
      </c>
      <c r="G59" s="125">
        <v>3101780</v>
      </c>
      <c r="H59" s="125">
        <v>1268635</v>
      </c>
      <c r="I59" s="125">
        <v>0</v>
      </c>
      <c r="J59" s="125">
        <v>0</v>
      </c>
      <c r="K59" s="125">
        <v>0</v>
      </c>
      <c r="L59" s="125">
        <v>0</v>
      </c>
      <c r="M59" s="125"/>
      <c r="N59" s="125">
        <v>0</v>
      </c>
      <c r="O59" s="125">
        <v>0</v>
      </c>
    </row>
    <row r="60" spans="1:15" s="1" customFormat="1" x14ac:dyDescent="0.2">
      <c r="A60" s="20">
        <v>49</v>
      </c>
      <c r="B60" s="21" t="s">
        <v>111</v>
      </c>
      <c r="C60" s="10" t="s">
        <v>25</v>
      </c>
      <c r="D60" s="44">
        <f t="shared" si="3"/>
        <v>31503407</v>
      </c>
      <c r="E60" s="125">
        <v>11133243</v>
      </c>
      <c r="F60" s="125">
        <v>0</v>
      </c>
      <c r="G60" s="125">
        <v>11548866</v>
      </c>
      <c r="H60" s="125">
        <v>3133913</v>
      </c>
      <c r="I60" s="125">
        <v>5687385</v>
      </c>
      <c r="J60" s="125">
        <v>0</v>
      </c>
      <c r="K60" s="125">
        <v>0</v>
      </c>
      <c r="L60" s="125">
        <v>0</v>
      </c>
      <c r="M60" s="125"/>
      <c r="N60" s="125">
        <v>0</v>
      </c>
      <c r="O60" s="125">
        <v>0</v>
      </c>
    </row>
    <row r="61" spans="1:15" s="1" customFormat="1" x14ac:dyDescent="0.2">
      <c r="A61" s="20">
        <v>50</v>
      </c>
      <c r="B61" s="21" t="s">
        <v>159</v>
      </c>
      <c r="C61" s="10" t="s">
        <v>52</v>
      </c>
      <c r="D61" s="44">
        <f t="shared" si="3"/>
        <v>3298765</v>
      </c>
      <c r="E61" s="125">
        <v>0</v>
      </c>
      <c r="F61" s="125">
        <v>0</v>
      </c>
      <c r="G61" s="125">
        <v>2216905</v>
      </c>
      <c r="H61" s="125">
        <v>1081860</v>
      </c>
      <c r="I61" s="125">
        <v>0</v>
      </c>
      <c r="J61" s="125">
        <v>0</v>
      </c>
      <c r="K61" s="125">
        <v>0</v>
      </c>
      <c r="L61" s="125">
        <v>0</v>
      </c>
      <c r="M61" s="125"/>
      <c r="N61" s="125">
        <v>0</v>
      </c>
      <c r="O61" s="125">
        <v>0</v>
      </c>
    </row>
    <row r="62" spans="1:15" s="1" customFormat="1" x14ac:dyDescent="0.2">
      <c r="A62" s="20">
        <v>51</v>
      </c>
      <c r="B62" s="21" t="s">
        <v>112</v>
      </c>
      <c r="C62" s="10" t="s">
        <v>218</v>
      </c>
      <c r="D62" s="44">
        <f t="shared" si="3"/>
        <v>2300175</v>
      </c>
      <c r="E62" s="125">
        <v>0</v>
      </c>
      <c r="F62" s="125">
        <v>0</v>
      </c>
      <c r="G62" s="125">
        <v>1630300</v>
      </c>
      <c r="H62" s="125">
        <v>669875</v>
      </c>
      <c r="I62" s="125">
        <v>0</v>
      </c>
      <c r="J62" s="125">
        <v>0</v>
      </c>
      <c r="K62" s="125">
        <v>0</v>
      </c>
      <c r="L62" s="125">
        <v>0</v>
      </c>
      <c r="M62" s="125"/>
      <c r="N62" s="125">
        <v>0</v>
      </c>
      <c r="O62" s="125">
        <v>0</v>
      </c>
    </row>
    <row r="63" spans="1:15" s="1" customFormat="1" x14ac:dyDescent="0.2">
      <c r="A63" s="20">
        <v>52</v>
      </c>
      <c r="B63" s="13" t="s">
        <v>161</v>
      </c>
      <c r="C63" s="10" t="s">
        <v>219</v>
      </c>
      <c r="D63" s="44">
        <f t="shared" si="3"/>
        <v>4220974</v>
      </c>
      <c r="E63" s="125">
        <v>1567692</v>
      </c>
      <c r="F63" s="125">
        <v>0</v>
      </c>
      <c r="G63" s="125">
        <v>1900390</v>
      </c>
      <c r="H63" s="125">
        <v>752892</v>
      </c>
      <c r="I63" s="125">
        <v>0</v>
      </c>
      <c r="J63" s="125">
        <v>0</v>
      </c>
      <c r="K63" s="125">
        <v>0</v>
      </c>
      <c r="L63" s="125">
        <v>0</v>
      </c>
      <c r="M63" s="125"/>
      <c r="N63" s="125">
        <v>0</v>
      </c>
      <c r="O63" s="125">
        <v>0</v>
      </c>
    </row>
    <row r="64" spans="1:15" s="1" customFormat="1" x14ac:dyDescent="0.2">
      <c r="A64" s="20">
        <v>53</v>
      </c>
      <c r="B64" s="21" t="s">
        <v>222</v>
      </c>
      <c r="C64" s="10" t="s">
        <v>221</v>
      </c>
      <c r="D64" s="44">
        <f t="shared" si="3"/>
        <v>0</v>
      </c>
      <c r="E64" s="125">
        <v>0</v>
      </c>
      <c r="F64" s="125">
        <v>0</v>
      </c>
      <c r="G64" s="125">
        <v>0</v>
      </c>
      <c r="H64" s="125">
        <v>0</v>
      </c>
      <c r="I64" s="125">
        <v>0</v>
      </c>
      <c r="J64" s="125">
        <v>0</v>
      </c>
      <c r="K64" s="125">
        <v>0</v>
      </c>
      <c r="L64" s="125">
        <v>0</v>
      </c>
      <c r="M64" s="125"/>
      <c r="N64" s="125">
        <v>0</v>
      </c>
      <c r="O64" s="125">
        <v>0</v>
      </c>
    </row>
    <row r="65" spans="1:15" s="1" customFormat="1" x14ac:dyDescent="0.2">
      <c r="A65" s="20">
        <v>54</v>
      </c>
      <c r="B65" s="21" t="s">
        <v>232</v>
      </c>
      <c r="C65" s="10" t="s">
        <v>233</v>
      </c>
      <c r="D65" s="44">
        <f t="shared" si="3"/>
        <v>0</v>
      </c>
      <c r="E65" s="125">
        <v>0</v>
      </c>
      <c r="F65" s="125">
        <v>0</v>
      </c>
      <c r="G65" s="125">
        <v>0</v>
      </c>
      <c r="H65" s="125">
        <v>0</v>
      </c>
      <c r="I65" s="125">
        <v>0</v>
      </c>
      <c r="J65" s="125">
        <v>0</v>
      </c>
      <c r="K65" s="125">
        <v>0</v>
      </c>
      <c r="L65" s="125">
        <v>0</v>
      </c>
      <c r="M65" s="125"/>
      <c r="N65" s="125">
        <v>0</v>
      </c>
      <c r="O65" s="125">
        <v>0</v>
      </c>
    </row>
    <row r="66" spans="1:15" s="1" customFormat="1" x14ac:dyDescent="0.2">
      <c r="A66" s="20">
        <v>55</v>
      </c>
      <c r="B66" s="21" t="s">
        <v>113</v>
      </c>
      <c r="C66" s="10" t="s">
        <v>51</v>
      </c>
      <c r="D66" s="44">
        <f t="shared" si="3"/>
        <v>2291897</v>
      </c>
      <c r="E66" s="125">
        <v>0</v>
      </c>
      <c r="F66" s="125">
        <v>0</v>
      </c>
      <c r="G66" s="125">
        <v>2291897</v>
      </c>
      <c r="H66" s="125">
        <v>0</v>
      </c>
      <c r="I66" s="125">
        <v>0</v>
      </c>
      <c r="J66" s="125">
        <v>0</v>
      </c>
      <c r="K66" s="125">
        <v>0</v>
      </c>
      <c r="L66" s="125">
        <v>0</v>
      </c>
      <c r="M66" s="125"/>
      <c r="N66" s="125">
        <v>0</v>
      </c>
      <c r="O66" s="125">
        <v>0</v>
      </c>
    </row>
    <row r="67" spans="1:15" s="1" customFormat="1" x14ac:dyDescent="0.2">
      <c r="A67" s="20">
        <v>56</v>
      </c>
      <c r="B67" s="13" t="s">
        <v>114</v>
      </c>
      <c r="C67" s="10" t="s">
        <v>234</v>
      </c>
      <c r="D67" s="44">
        <f t="shared" si="3"/>
        <v>2507726</v>
      </c>
      <c r="E67" s="125">
        <v>0</v>
      </c>
      <c r="F67" s="125">
        <v>0</v>
      </c>
      <c r="G67" s="125">
        <v>2065402</v>
      </c>
      <c r="H67" s="125">
        <v>442324</v>
      </c>
      <c r="I67" s="125">
        <v>0</v>
      </c>
      <c r="J67" s="125">
        <v>0</v>
      </c>
      <c r="K67" s="125">
        <v>0</v>
      </c>
      <c r="L67" s="125">
        <v>0</v>
      </c>
      <c r="M67" s="125"/>
      <c r="N67" s="125">
        <v>0</v>
      </c>
      <c r="O67" s="125">
        <v>0</v>
      </c>
    </row>
    <row r="68" spans="1:15" s="1" customFormat="1" x14ac:dyDescent="0.2">
      <c r="A68" s="20">
        <v>57</v>
      </c>
      <c r="B68" s="12" t="s">
        <v>115</v>
      </c>
      <c r="C68" s="10" t="s">
        <v>417</v>
      </c>
      <c r="D68" s="44">
        <f t="shared" si="3"/>
        <v>0</v>
      </c>
      <c r="E68" s="125">
        <v>0</v>
      </c>
      <c r="F68" s="125">
        <v>0</v>
      </c>
      <c r="G68" s="125">
        <v>0</v>
      </c>
      <c r="H68" s="125">
        <v>0</v>
      </c>
      <c r="I68" s="125">
        <v>0</v>
      </c>
      <c r="J68" s="125">
        <v>0</v>
      </c>
      <c r="K68" s="125">
        <v>0</v>
      </c>
      <c r="L68" s="125">
        <v>0</v>
      </c>
      <c r="M68" s="125"/>
      <c r="N68" s="125">
        <v>0</v>
      </c>
      <c r="O68" s="125">
        <v>0</v>
      </c>
    </row>
    <row r="69" spans="1:15" s="1" customFormat="1" x14ac:dyDescent="0.2">
      <c r="A69" s="20">
        <v>58</v>
      </c>
      <c r="B69" s="13" t="s">
        <v>117</v>
      </c>
      <c r="C69" s="10" t="s">
        <v>235</v>
      </c>
      <c r="D69" s="44">
        <f t="shared" si="3"/>
        <v>4796589</v>
      </c>
      <c r="E69" s="125">
        <v>0</v>
      </c>
      <c r="F69" s="125">
        <v>0</v>
      </c>
      <c r="G69" s="125">
        <v>3051493</v>
      </c>
      <c r="H69" s="125">
        <v>1745096</v>
      </c>
      <c r="I69" s="125">
        <v>0</v>
      </c>
      <c r="J69" s="125">
        <v>0</v>
      </c>
      <c r="K69" s="125">
        <v>0</v>
      </c>
      <c r="L69" s="125">
        <v>0</v>
      </c>
      <c r="M69" s="125"/>
      <c r="N69" s="125">
        <v>0</v>
      </c>
      <c r="O69" s="125">
        <v>0</v>
      </c>
    </row>
    <row r="70" spans="1:15" s="1" customFormat="1" x14ac:dyDescent="0.2">
      <c r="A70" s="20">
        <v>59</v>
      </c>
      <c r="B70" s="21" t="s">
        <v>118</v>
      </c>
      <c r="C70" s="10" t="s">
        <v>325</v>
      </c>
      <c r="D70" s="44">
        <f t="shared" si="3"/>
        <v>0</v>
      </c>
      <c r="E70" s="125">
        <v>0</v>
      </c>
      <c r="F70" s="125">
        <v>0</v>
      </c>
      <c r="G70" s="125">
        <v>0</v>
      </c>
      <c r="H70" s="125">
        <v>0</v>
      </c>
      <c r="I70" s="125">
        <v>0</v>
      </c>
      <c r="J70" s="125">
        <v>0</v>
      </c>
      <c r="K70" s="125">
        <v>0</v>
      </c>
      <c r="L70" s="125">
        <v>0</v>
      </c>
      <c r="M70" s="125"/>
      <c r="N70" s="125">
        <v>0</v>
      </c>
      <c r="O70" s="125">
        <v>0</v>
      </c>
    </row>
    <row r="71" spans="1:15" s="1" customFormat="1" ht="24" x14ac:dyDescent="0.2">
      <c r="A71" s="20">
        <v>60</v>
      </c>
      <c r="B71" s="12" t="s">
        <v>119</v>
      </c>
      <c r="C71" s="10" t="s">
        <v>236</v>
      </c>
      <c r="D71" s="44">
        <f t="shared" si="3"/>
        <v>0</v>
      </c>
      <c r="E71" s="125">
        <v>0</v>
      </c>
      <c r="F71" s="125">
        <v>0</v>
      </c>
      <c r="G71" s="125">
        <v>0</v>
      </c>
      <c r="H71" s="125">
        <v>0</v>
      </c>
      <c r="I71" s="125">
        <v>0</v>
      </c>
      <c r="J71" s="125">
        <v>0</v>
      </c>
      <c r="K71" s="125">
        <v>0</v>
      </c>
      <c r="L71" s="125">
        <v>0</v>
      </c>
      <c r="M71" s="125"/>
      <c r="N71" s="125">
        <v>0</v>
      </c>
      <c r="O71" s="125">
        <v>0</v>
      </c>
    </row>
    <row r="72" spans="1:15" s="1" customFormat="1" ht="24" x14ac:dyDescent="0.2">
      <c r="A72" s="20">
        <v>61</v>
      </c>
      <c r="B72" s="12" t="s">
        <v>120</v>
      </c>
      <c r="C72" s="10" t="s">
        <v>237</v>
      </c>
      <c r="D72" s="44">
        <f t="shared" si="3"/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25"/>
      <c r="N72" s="125">
        <v>0</v>
      </c>
      <c r="O72" s="125">
        <v>0</v>
      </c>
    </row>
    <row r="73" spans="1:15" s="1" customFormat="1" x14ac:dyDescent="0.2">
      <c r="A73" s="20">
        <v>62</v>
      </c>
      <c r="B73" s="13" t="s">
        <v>121</v>
      </c>
      <c r="C73" s="10" t="s">
        <v>238</v>
      </c>
      <c r="D73" s="44">
        <f t="shared" si="3"/>
        <v>12145980</v>
      </c>
      <c r="E73" s="125">
        <v>0</v>
      </c>
      <c r="F73" s="125">
        <v>0</v>
      </c>
      <c r="G73" s="125">
        <v>8323942</v>
      </c>
      <c r="H73" s="125">
        <v>3822038</v>
      </c>
      <c r="I73" s="125">
        <v>0</v>
      </c>
      <c r="J73" s="125">
        <v>0</v>
      </c>
      <c r="K73" s="125">
        <v>0</v>
      </c>
      <c r="L73" s="125">
        <v>0</v>
      </c>
      <c r="M73" s="125"/>
      <c r="N73" s="125">
        <v>0</v>
      </c>
      <c r="O73" s="125">
        <v>0</v>
      </c>
    </row>
    <row r="74" spans="1:15" s="1" customFormat="1" x14ac:dyDescent="0.2">
      <c r="A74" s="20">
        <v>63</v>
      </c>
      <c r="B74" s="13" t="s">
        <v>122</v>
      </c>
      <c r="C74" s="10" t="s">
        <v>50</v>
      </c>
      <c r="D74" s="44">
        <f t="shared" si="3"/>
        <v>10925383</v>
      </c>
      <c r="E74" s="125">
        <v>4207879</v>
      </c>
      <c r="F74" s="125">
        <v>0</v>
      </c>
      <c r="G74" s="125">
        <v>4820485</v>
      </c>
      <c r="H74" s="125">
        <v>1897019</v>
      </c>
      <c r="I74" s="125">
        <v>0</v>
      </c>
      <c r="J74" s="125">
        <v>0</v>
      </c>
      <c r="K74" s="125">
        <v>0</v>
      </c>
      <c r="L74" s="125">
        <v>0</v>
      </c>
      <c r="M74" s="125"/>
      <c r="N74" s="125">
        <v>0</v>
      </c>
      <c r="O74" s="125">
        <v>0</v>
      </c>
    </row>
    <row r="75" spans="1:15" s="1" customFormat="1" x14ac:dyDescent="0.2">
      <c r="A75" s="20">
        <v>64</v>
      </c>
      <c r="B75" s="13" t="s">
        <v>123</v>
      </c>
      <c r="C75" s="10" t="s">
        <v>239</v>
      </c>
      <c r="D75" s="44">
        <f t="shared" si="3"/>
        <v>16148832</v>
      </c>
      <c r="E75" s="125">
        <v>0</v>
      </c>
      <c r="F75" s="125">
        <v>0</v>
      </c>
      <c r="G75" s="125">
        <v>11066425</v>
      </c>
      <c r="H75" s="125">
        <v>5082407</v>
      </c>
      <c r="I75" s="125">
        <v>0</v>
      </c>
      <c r="J75" s="125">
        <v>0</v>
      </c>
      <c r="K75" s="125">
        <v>0</v>
      </c>
      <c r="L75" s="125">
        <v>0</v>
      </c>
      <c r="M75" s="125"/>
      <c r="N75" s="125">
        <v>0</v>
      </c>
      <c r="O75" s="125">
        <v>0</v>
      </c>
    </row>
    <row r="76" spans="1:15" s="1" customFormat="1" ht="24" x14ac:dyDescent="0.2">
      <c r="A76" s="20">
        <v>65</v>
      </c>
      <c r="B76" s="13" t="s">
        <v>124</v>
      </c>
      <c r="C76" s="10" t="s">
        <v>240</v>
      </c>
      <c r="D76" s="44">
        <f t="shared" si="3"/>
        <v>0</v>
      </c>
      <c r="E76" s="125">
        <v>0</v>
      </c>
      <c r="F76" s="125">
        <v>0</v>
      </c>
      <c r="G76" s="125">
        <v>0</v>
      </c>
      <c r="H76" s="125">
        <v>0</v>
      </c>
      <c r="I76" s="125">
        <v>0</v>
      </c>
      <c r="J76" s="125">
        <v>0</v>
      </c>
      <c r="K76" s="125">
        <v>0</v>
      </c>
      <c r="L76" s="125">
        <v>0</v>
      </c>
      <c r="M76" s="125"/>
      <c r="N76" s="125">
        <v>0</v>
      </c>
      <c r="O76" s="125">
        <v>0</v>
      </c>
    </row>
    <row r="77" spans="1:15" s="1" customFormat="1" ht="24" x14ac:dyDescent="0.2">
      <c r="A77" s="20">
        <v>66</v>
      </c>
      <c r="B77" s="12" t="s">
        <v>125</v>
      </c>
      <c r="C77" s="10" t="s">
        <v>241</v>
      </c>
      <c r="D77" s="44">
        <f t="shared" ref="D77:D140" si="4">SUM(E77:O77)</f>
        <v>0</v>
      </c>
      <c r="E77" s="125">
        <v>0</v>
      </c>
      <c r="F77" s="125">
        <v>0</v>
      </c>
      <c r="G77" s="125">
        <v>0</v>
      </c>
      <c r="H77" s="125">
        <v>0</v>
      </c>
      <c r="I77" s="125">
        <v>0</v>
      </c>
      <c r="J77" s="125">
        <v>0</v>
      </c>
      <c r="K77" s="125">
        <v>0</v>
      </c>
      <c r="L77" s="125">
        <v>0</v>
      </c>
      <c r="M77" s="125"/>
      <c r="N77" s="125">
        <v>0</v>
      </c>
      <c r="O77" s="125">
        <v>0</v>
      </c>
    </row>
    <row r="78" spans="1:15" s="1" customFormat="1" ht="24" x14ac:dyDescent="0.2">
      <c r="A78" s="20">
        <v>67</v>
      </c>
      <c r="B78" s="13" t="s">
        <v>126</v>
      </c>
      <c r="C78" s="10" t="s">
        <v>242</v>
      </c>
      <c r="D78" s="44">
        <f t="shared" si="4"/>
        <v>0</v>
      </c>
      <c r="E78" s="125">
        <v>0</v>
      </c>
      <c r="F78" s="125">
        <v>0</v>
      </c>
      <c r="G78" s="125">
        <v>0</v>
      </c>
      <c r="H78" s="125">
        <v>0</v>
      </c>
      <c r="I78" s="125">
        <v>0</v>
      </c>
      <c r="J78" s="125">
        <v>0</v>
      </c>
      <c r="K78" s="125">
        <v>0</v>
      </c>
      <c r="L78" s="125">
        <v>0</v>
      </c>
      <c r="M78" s="125"/>
      <c r="N78" s="125">
        <v>0</v>
      </c>
      <c r="O78" s="125">
        <v>0</v>
      </c>
    </row>
    <row r="79" spans="1:15" s="1" customFormat="1" ht="24" x14ac:dyDescent="0.2">
      <c r="A79" s="20">
        <v>68</v>
      </c>
      <c r="B79" s="13" t="s">
        <v>127</v>
      </c>
      <c r="C79" s="10" t="s">
        <v>243</v>
      </c>
      <c r="D79" s="44">
        <f t="shared" si="4"/>
        <v>0</v>
      </c>
      <c r="E79" s="125">
        <v>0</v>
      </c>
      <c r="F79" s="125">
        <v>0</v>
      </c>
      <c r="G79" s="125">
        <v>0</v>
      </c>
      <c r="H79" s="125">
        <v>0</v>
      </c>
      <c r="I79" s="125">
        <v>0</v>
      </c>
      <c r="J79" s="125">
        <v>0</v>
      </c>
      <c r="K79" s="125">
        <v>0</v>
      </c>
      <c r="L79" s="125">
        <v>0</v>
      </c>
      <c r="M79" s="125"/>
      <c r="N79" s="125">
        <v>0</v>
      </c>
      <c r="O79" s="125">
        <v>0</v>
      </c>
    </row>
    <row r="80" spans="1:15" s="1" customFormat="1" ht="24" x14ac:dyDescent="0.2">
      <c r="A80" s="20">
        <v>69</v>
      </c>
      <c r="B80" s="12" t="s">
        <v>128</v>
      </c>
      <c r="C80" s="10" t="s">
        <v>244</v>
      </c>
      <c r="D80" s="44">
        <f t="shared" si="4"/>
        <v>0</v>
      </c>
      <c r="E80" s="125">
        <v>0</v>
      </c>
      <c r="F80" s="125">
        <v>0</v>
      </c>
      <c r="G80" s="125">
        <v>0</v>
      </c>
      <c r="H80" s="125">
        <v>0</v>
      </c>
      <c r="I80" s="125">
        <v>0</v>
      </c>
      <c r="J80" s="125">
        <v>0</v>
      </c>
      <c r="K80" s="125">
        <v>0</v>
      </c>
      <c r="L80" s="125">
        <v>0</v>
      </c>
      <c r="M80" s="125"/>
      <c r="N80" s="125">
        <v>0</v>
      </c>
      <c r="O80" s="125">
        <v>0</v>
      </c>
    </row>
    <row r="81" spans="1:15" s="1" customFormat="1" ht="24" x14ac:dyDescent="0.2">
      <c r="A81" s="20">
        <v>70</v>
      </c>
      <c r="B81" s="12" t="s">
        <v>129</v>
      </c>
      <c r="C81" s="10" t="s">
        <v>245</v>
      </c>
      <c r="D81" s="44">
        <f t="shared" si="4"/>
        <v>0</v>
      </c>
      <c r="E81" s="125">
        <v>0</v>
      </c>
      <c r="F81" s="125">
        <v>0</v>
      </c>
      <c r="G81" s="125">
        <v>0</v>
      </c>
      <c r="H81" s="125">
        <v>0</v>
      </c>
      <c r="I81" s="125">
        <v>0</v>
      </c>
      <c r="J81" s="125">
        <v>0</v>
      </c>
      <c r="K81" s="125">
        <v>0</v>
      </c>
      <c r="L81" s="125">
        <v>0</v>
      </c>
      <c r="M81" s="125"/>
      <c r="N81" s="125">
        <v>0</v>
      </c>
      <c r="O81" s="125">
        <v>0</v>
      </c>
    </row>
    <row r="82" spans="1:15" s="1" customFormat="1" ht="24" x14ac:dyDescent="0.2">
      <c r="A82" s="20">
        <v>71</v>
      </c>
      <c r="B82" s="12" t="s">
        <v>130</v>
      </c>
      <c r="C82" s="10" t="s">
        <v>246</v>
      </c>
      <c r="D82" s="44">
        <f t="shared" si="4"/>
        <v>0</v>
      </c>
      <c r="E82" s="125">
        <v>0</v>
      </c>
      <c r="F82" s="125">
        <v>0</v>
      </c>
      <c r="G82" s="125">
        <v>0</v>
      </c>
      <c r="H82" s="125">
        <v>0</v>
      </c>
      <c r="I82" s="125">
        <v>0</v>
      </c>
      <c r="J82" s="125">
        <v>0</v>
      </c>
      <c r="K82" s="125">
        <v>0</v>
      </c>
      <c r="L82" s="125">
        <v>0</v>
      </c>
      <c r="M82" s="125"/>
      <c r="N82" s="125">
        <v>0</v>
      </c>
      <c r="O82" s="125">
        <v>0</v>
      </c>
    </row>
    <row r="83" spans="1:15" s="1" customFormat="1" x14ac:dyDescent="0.2">
      <c r="A83" s="20">
        <v>72</v>
      </c>
      <c r="B83" s="21" t="s">
        <v>131</v>
      </c>
      <c r="C83" s="10" t="s">
        <v>132</v>
      </c>
      <c r="D83" s="44">
        <f t="shared" si="4"/>
        <v>16799218</v>
      </c>
      <c r="E83" s="125">
        <v>5929992</v>
      </c>
      <c r="F83" s="125">
        <v>0</v>
      </c>
      <c r="G83" s="125">
        <v>7822420</v>
      </c>
      <c r="H83" s="125">
        <v>3046806</v>
      </c>
      <c r="I83" s="125">
        <v>0</v>
      </c>
      <c r="J83" s="125">
        <v>0</v>
      </c>
      <c r="K83" s="125">
        <v>0</v>
      </c>
      <c r="L83" s="125">
        <v>0</v>
      </c>
      <c r="M83" s="125"/>
      <c r="N83" s="125">
        <v>0</v>
      </c>
      <c r="O83" s="125">
        <v>0</v>
      </c>
    </row>
    <row r="84" spans="1:15" s="1" customFormat="1" x14ac:dyDescent="0.2">
      <c r="A84" s="20">
        <v>73</v>
      </c>
      <c r="B84" s="12" t="s">
        <v>133</v>
      </c>
      <c r="C84" s="10" t="s">
        <v>247</v>
      </c>
      <c r="D84" s="44">
        <f t="shared" si="4"/>
        <v>51015449</v>
      </c>
      <c r="E84" s="125">
        <v>26675303</v>
      </c>
      <c r="F84" s="125">
        <v>0</v>
      </c>
      <c r="G84" s="125">
        <v>16910632</v>
      </c>
      <c r="H84" s="125">
        <v>7429514</v>
      </c>
      <c r="I84" s="125">
        <v>0</v>
      </c>
      <c r="J84" s="125">
        <v>0</v>
      </c>
      <c r="K84" s="125">
        <v>0</v>
      </c>
      <c r="L84" s="125">
        <v>0</v>
      </c>
      <c r="M84" s="125"/>
      <c r="N84" s="125">
        <v>0</v>
      </c>
      <c r="O84" s="125">
        <v>0</v>
      </c>
    </row>
    <row r="85" spans="1:15" s="1" customFormat="1" x14ac:dyDescent="0.2">
      <c r="A85" s="20">
        <v>74</v>
      </c>
      <c r="B85" s="21" t="s">
        <v>134</v>
      </c>
      <c r="C85" s="10" t="s">
        <v>35</v>
      </c>
      <c r="D85" s="44">
        <f t="shared" si="4"/>
        <v>47946493</v>
      </c>
      <c r="E85" s="125">
        <v>30355295</v>
      </c>
      <c r="F85" s="125">
        <v>0</v>
      </c>
      <c r="G85" s="125">
        <v>12788850</v>
      </c>
      <c r="H85" s="125">
        <v>4802348</v>
      </c>
      <c r="I85" s="125">
        <v>0</v>
      </c>
      <c r="J85" s="125">
        <v>0</v>
      </c>
      <c r="K85" s="125">
        <v>0</v>
      </c>
      <c r="L85" s="125">
        <v>0</v>
      </c>
      <c r="M85" s="125"/>
      <c r="N85" s="125">
        <v>0</v>
      </c>
      <c r="O85" s="125">
        <v>0</v>
      </c>
    </row>
    <row r="86" spans="1:15" s="1" customFormat="1" x14ac:dyDescent="0.2">
      <c r="A86" s="20">
        <v>75</v>
      </c>
      <c r="B86" s="12" t="s">
        <v>135</v>
      </c>
      <c r="C86" s="10" t="s">
        <v>413</v>
      </c>
      <c r="D86" s="44">
        <f t="shared" si="4"/>
        <v>17108593</v>
      </c>
      <c r="E86" s="125">
        <v>5017660</v>
      </c>
      <c r="F86" s="125">
        <v>0</v>
      </c>
      <c r="G86" s="125">
        <v>9009585</v>
      </c>
      <c r="H86" s="125">
        <v>3081348</v>
      </c>
      <c r="I86" s="125">
        <v>0</v>
      </c>
      <c r="J86" s="125">
        <v>0</v>
      </c>
      <c r="K86" s="125">
        <v>0</v>
      </c>
      <c r="L86" s="125">
        <v>0</v>
      </c>
      <c r="M86" s="125"/>
      <c r="N86" s="125">
        <v>0</v>
      </c>
      <c r="O86" s="125">
        <v>0</v>
      </c>
    </row>
    <row r="87" spans="1:15" s="1" customFormat="1" x14ac:dyDescent="0.2">
      <c r="A87" s="20">
        <v>76</v>
      </c>
      <c r="B87" s="12" t="s">
        <v>136</v>
      </c>
      <c r="C87" s="10" t="s">
        <v>36</v>
      </c>
      <c r="D87" s="44">
        <f t="shared" si="4"/>
        <v>109309217</v>
      </c>
      <c r="E87" s="125">
        <v>33815714</v>
      </c>
      <c r="F87" s="125">
        <v>0</v>
      </c>
      <c r="G87" s="125">
        <v>16736382</v>
      </c>
      <c r="H87" s="125">
        <v>9276515</v>
      </c>
      <c r="I87" s="125">
        <v>47588763</v>
      </c>
      <c r="J87" s="125">
        <v>0</v>
      </c>
      <c r="K87" s="125">
        <v>0</v>
      </c>
      <c r="L87" s="125">
        <v>0</v>
      </c>
      <c r="M87" s="125"/>
      <c r="N87" s="125">
        <v>611160</v>
      </c>
      <c r="O87" s="125">
        <v>1280683</v>
      </c>
    </row>
    <row r="88" spans="1:15" s="1" customFormat="1" x14ac:dyDescent="0.2">
      <c r="A88" s="20">
        <v>77</v>
      </c>
      <c r="B88" s="12" t="s">
        <v>137</v>
      </c>
      <c r="C88" s="10" t="s">
        <v>49</v>
      </c>
      <c r="D88" s="44">
        <f t="shared" si="4"/>
        <v>26948341</v>
      </c>
      <c r="E88" s="125">
        <v>10425306</v>
      </c>
      <c r="F88" s="125">
        <v>10652078</v>
      </c>
      <c r="G88" s="125">
        <v>4983620</v>
      </c>
      <c r="H88" s="125">
        <v>887337</v>
      </c>
      <c r="I88" s="125">
        <v>0</v>
      </c>
      <c r="J88" s="125">
        <v>0</v>
      </c>
      <c r="K88" s="125">
        <v>0</v>
      </c>
      <c r="L88" s="125">
        <v>0</v>
      </c>
      <c r="M88" s="125"/>
      <c r="N88" s="125">
        <v>0</v>
      </c>
      <c r="O88" s="125">
        <v>0</v>
      </c>
    </row>
    <row r="89" spans="1:15" s="1" customFormat="1" x14ac:dyDescent="0.2">
      <c r="A89" s="20">
        <v>78</v>
      </c>
      <c r="B89" s="12" t="s">
        <v>138</v>
      </c>
      <c r="C89" s="10" t="s">
        <v>228</v>
      </c>
      <c r="D89" s="44">
        <f t="shared" si="4"/>
        <v>39353934</v>
      </c>
      <c r="E89" s="125">
        <v>17213776</v>
      </c>
      <c r="F89" s="125">
        <v>0</v>
      </c>
      <c r="G89" s="125">
        <v>14134968</v>
      </c>
      <c r="H89" s="125">
        <v>8005190</v>
      </c>
      <c r="I89" s="125">
        <v>0</v>
      </c>
      <c r="J89" s="125">
        <v>0</v>
      </c>
      <c r="K89" s="125">
        <v>0</v>
      </c>
      <c r="L89" s="125">
        <v>0</v>
      </c>
      <c r="M89" s="125"/>
      <c r="N89" s="125">
        <v>0</v>
      </c>
      <c r="O89" s="125">
        <v>0</v>
      </c>
    </row>
    <row r="90" spans="1:15" s="1" customFormat="1" x14ac:dyDescent="0.2">
      <c r="A90" s="20">
        <v>79</v>
      </c>
      <c r="B90" s="12" t="s">
        <v>139</v>
      </c>
      <c r="C90" s="10" t="s">
        <v>309</v>
      </c>
      <c r="D90" s="44">
        <f t="shared" si="4"/>
        <v>0</v>
      </c>
      <c r="E90" s="125">
        <v>0</v>
      </c>
      <c r="F90" s="125">
        <v>0</v>
      </c>
      <c r="G90" s="125">
        <v>0</v>
      </c>
      <c r="H90" s="125">
        <v>0</v>
      </c>
      <c r="I90" s="125">
        <v>0</v>
      </c>
      <c r="J90" s="125">
        <v>0</v>
      </c>
      <c r="K90" s="125">
        <v>0</v>
      </c>
      <c r="L90" s="125">
        <v>0</v>
      </c>
      <c r="M90" s="125"/>
      <c r="N90" s="125">
        <v>0</v>
      </c>
      <c r="O90" s="125">
        <v>0</v>
      </c>
    </row>
    <row r="91" spans="1:15" s="1" customFormat="1" x14ac:dyDescent="0.2">
      <c r="A91" s="20">
        <v>80</v>
      </c>
      <c r="B91" s="13" t="s">
        <v>140</v>
      </c>
      <c r="C91" s="10" t="s">
        <v>258</v>
      </c>
      <c r="D91" s="44">
        <f t="shared" si="4"/>
        <v>0</v>
      </c>
      <c r="E91" s="125">
        <v>0</v>
      </c>
      <c r="F91" s="125">
        <v>0</v>
      </c>
      <c r="G91" s="125">
        <v>0</v>
      </c>
      <c r="H91" s="125">
        <v>0</v>
      </c>
      <c r="I91" s="125">
        <v>0</v>
      </c>
      <c r="J91" s="125">
        <v>0</v>
      </c>
      <c r="K91" s="125">
        <v>0</v>
      </c>
      <c r="L91" s="125">
        <v>0</v>
      </c>
      <c r="M91" s="125"/>
      <c r="N91" s="125">
        <v>0</v>
      </c>
      <c r="O91" s="125">
        <v>0</v>
      </c>
    </row>
    <row r="92" spans="1:15" s="1" customFormat="1" ht="24" x14ac:dyDescent="0.2">
      <c r="A92" s="284">
        <v>81</v>
      </c>
      <c r="B92" s="287" t="s">
        <v>141</v>
      </c>
      <c r="C92" s="16" t="s">
        <v>248</v>
      </c>
      <c r="D92" s="44">
        <f t="shared" si="4"/>
        <v>2352106</v>
      </c>
      <c r="E92" s="125">
        <v>904369</v>
      </c>
      <c r="F92" s="125">
        <v>527951</v>
      </c>
      <c r="G92" s="125">
        <v>624256</v>
      </c>
      <c r="H92" s="125">
        <v>295530</v>
      </c>
      <c r="I92" s="125">
        <v>0</v>
      </c>
      <c r="J92" s="125">
        <v>0</v>
      </c>
      <c r="K92" s="125">
        <v>0</v>
      </c>
      <c r="L92" s="125">
        <v>0</v>
      </c>
      <c r="M92" s="125"/>
      <c r="N92" s="125">
        <v>0</v>
      </c>
      <c r="O92" s="125">
        <v>0</v>
      </c>
    </row>
    <row r="93" spans="1:15" s="1" customFormat="1" ht="36" x14ac:dyDescent="0.2">
      <c r="A93" s="285"/>
      <c r="B93" s="288"/>
      <c r="C93" s="10" t="s">
        <v>307</v>
      </c>
      <c r="D93" s="44">
        <f t="shared" si="4"/>
        <v>2352106</v>
      </c>
      <c r="E93" s="125">
        <v>904369</v>
      </c>
      <c r="F93" s="125">
        <v>527951</v>
      </c>
      <c r="G93" s="125">
        <v>624256</v>
      </c>
      <c r="H93" s="125">
        <v>295530</v>
      </c>
      <c r="I93" s="125">
        <v>0</v>
      </c>
      <c r="J93" s="125">
        <v>0</v>
      </c>
      <c r="K93" s="125">
        <v>0</v>
      </c>
      <c r="L93" s="125">
        <v>0</v>
      </c>
      <c r="M93" s="125"/>
      <c r="N93" s="125">
        <v>0</v>
      </c>
      <c r="O93" s="125">
        <v>0</v>
      </c>
    </row>
    <row r="94" spans="1:15" s="1" customFormat="1" ht="24" x14ac:dyDescent="0.2">
      <c r="A94" s="285"/>
      <c r="B94" s="288"/>
      <c r="C94" s="10" t="s">
        <v>249</v>
      </c>
      <c r="D94" s="44">
        <f t="shared" si="4"/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25"/>
      <c r="N94" s="125">
        <v>0</v>
      </c>
      <c r="O94" s="125">
        <v>0</v>
      </c>
    </row>
    <row r="95" spans="1:15" s="1" customFormat="1" ht="36" x14ac:dyDescent="0.2">
      <c r="A95" s="286"/>
      <c r="B95" s="289"/>
      <c r="C95" s="22" t="s">
        <v>308</v>
      </c>
      <c r="D95" s="44">
        <f t="shared" si="4"/>
        <v>0</v>
      </c>
      <c r="E95" s="125">
        <v>0</v>
      </c>
      <c r="F95" s="125">
        <v>0</v>
      </c>
      <c r="G95" s="125">
        <v>0</v>
      </c>
      <c r="H95" s="125">
        <v>0</v>
      </c>
      <c r="I95" s="125">
        <v>0</v>
      </c>
      <c r="J95" s="125">
        <v>0</v>
      </c>
      <c r="K95" s="125">
        <v>0</v>
      </c>
      <c r="L95" s="125">
        <v>0</v>
      </c>
      <c r="M95" s="125"/>
      <c r="N95" s="125">
        <v>0</v>
      </c>
      <c r="O95" s="125">
        <v>0</v>
      </c>
    </row>
    <row r="96" spans="1:15" s="1" customFormat="1" ht="24" x14ac:dyDescent="0.2">
      <c r="A96" s="20">
        <v>82</v>
      </c>
      <c r="B96" s="13" t="s">
        <v>142</v>
      </c>
      <c r="C96" s="10" t="s">
        <v>48</v>
      </c>
      <c r="D96" s="44">
        <f t="shared" si="4"/>
        <v>0</v>
      </c>
      <c r="E96" s="125">
        <v>0</v>
      </c>
      <c r="F96" s="125">
        <v>0</v>
      </c>
      <c r="G96" s="125">
        <v>0</v>
      </c>
      <c r="H96" s="125">
        <v>0</v>
      </c>
      <c r="I96" s="125">
        <v>0</v>
      </c>
      <c r="J96" s="125">
        <v>0</v>
      </c>
      <c r="K96" s="125">
        <v>0</v>
      </c>
      <c r="L96" s="125">
        <v>0</v>
      </c>
      <c r="M96" s="125"/>
      <c r="N96" s="125">
        <v>0</v>
      </c>
      <c r="O96" s="125">
        <v>0</v>
      </c>
    </row>
    <row r="97" spans="1:15" s="1" customFormat="1" x14ac:dyDescent="0.2">
      <c r="A97" s="20">
        <v>83</v>
      </c>
      <c r="B97" s="13" t="s">
        <v>143</v>
      </c>
      <c r="C97" s="10" t="s">
        <v>144</v>
      </c>
      <c r="D97" s="44">
        <f t="shared" si="4"/>
        <v>689737</v>
      </c>
      <c r="E97" s="125">
        <v>0</v>
      </c>
      <c r="F97" s="125">
        <v>0</v>
      </c>
      <c r="G97" s="125">
        <v>494792</v>
      </c>
      <c r="H97" s="125">
        <v>194945</v>
      </c>
      <c r="I97" s="125">
        <v>0</v>
      </c>
      <c r="J97" s="125">
        <v>0</v>
      </c>
      <c r="K97" s="125">
        <v>0</v>
      </c>
      <c r="L97" s="125">
        <v>0</v>
      </c>
      <c r="M97" s="125"/>
      <c r="N97" s="125">
        <v>0</v>
      </c>
      <c r="O97" s="125">
        <v>0</v>
      </c>
    </row>
    <row r="98" spans="1:15" s="1" customFormat="1" x14ac:dyDescent="0.2">
      <c r="A98" s="20">
        <v>84</v>
      </c>
      <c r="B98" s="21" t="s">
        <v>145</v>
      </c>
      <c r="C98" s="10" t="s">
        <v>146</v>
      </c>
      <c r="D98" s="44">
        <f t="shared" si="4"/>
        <v>13142599</v>
      </c>
      <c r="E98" s="125">
        <v>6969996</v>
      </c>
      <c r="F98" s="125">
        <v>0</v>
      </c>
      <c r="G98" s="125">
        <v>3549394</v>
      </c>
      <c r="H98" s="125">
        <v>2623209</v>
      </c>
      <c r="I98" s="125">
        <v>0</v>
      </c>
      <c r="J98" s="125">
        <v>0</v>
      </c>
      <c r="K98" s="125">
        <v>0</v>
      </c>
      <c r="L98" s="125">
        <v>0</v>
      </c>
      <c r="M98" s="125"/>
      <c r="N98" s="125">
        <v>0</v>
      </c>
      <c r="O98" s="125">
        <v>0</v>
      </c>
    </row>
    <row r="99" spans="1:15" s="1" customFormat="1" x14ac:dyDescent="0.2">
      <c r="A99" s="20">
        <v>85</v>
      </c>
      <c r="B99" s="13" t="s">
        <v>147</v>
      </c>
      <c r="C99" s="10" t="s">
        <v>27</v>
      </c>
      <c r="D99" s="44">
        <f t="shared" si="4"/>
        <v>1858146</v>
      </c>
      <c r="E99" s="125">
        <v>0</v>
      </c>
      <c r="F99" s="125">
        <v>0</v>
      </c>
      <c r="G99" s="125">
        <v>1369343</v>
      </c>
      <c r="H99" s="125">
        <v>488803</v>
      </c>
      <c r="I99" s="125">
        <v>0</v>
      </c>
      <c r="J99" s="125">
        <v>0</v>
      </c>
      <c r="K99" s="125">
        <v>0</v>
      </c>
      <c r="L99" s="125">
        <v>0</v>
      </c>
      <c r="M99" s="125"/>
      <c r="N99" s="125">
        <v>0</v>
      </c>
      <c r="O99" s="125">
        <v>0</v>
      </c>
    </row>
    <row r="100" spans="1:15" s="1" customFormat="1" x14ac:dyDescent="0.2">
      <c r="A100" s="20">
        <v>86</v>
      </c>
      <c r="B100" s="21" t="s">
        <v>148</v>
      </c>
      <c r="C100" s="10" t="s">
        <v>12</v>
      </c>
      <c r="D100" s="44">
        <f t="shared" si="4"/>
        <v>1314277</v>
      </c>
      <c r="E100" s="125">
        <v>0</v>
      </c>
      <c r="F100" s="125">
        <v>0</v>
      </c>
      <c r="G100" s="125">
        <v>736085</v>
      </c>
      <c r="H100" s="125">
        <v>578192</v>
      </c>
      <c r="I100" s="125">
        <v>0</v>
      </c>
      <c r="J100" s="125">
        <v>0</v>
      </c>
      <c r="K100" s="125">
        <v>0</v>
      </c>
      <c r="L100" s="125">
        <v>0</v>
      </c>
      <c r="M100" s="125"/>
      <c r="N100" s="125">
        <v>0</v>
      </c>
      <c r="O100" s="125">
        <v>0</v>
      </c>
    </row>
    <row r="101" spans="1:15" s="1" customFormat="1" x14ac:dyDescent="0.2">
      <c r="A101" s="20">
        <v>87</v>
      </c>
      <c r="B101" s="21" t="s">
        <v>149</v>
      </c>
      <c r="C101" s="10" t="s">
        <v>26</v>
      </c>
      <c r="D101" s="44">
        <f t="shared" si="4"/>
        <v>8983640</v>
      </c>
      <c r="E101" s="125">
        <v>3233808</v>
      </c>
      <c r="F101" s="125">
        <v>0</v>
      </c>
      <c r="G101" s="125">
        <v>4087037</v>
      </c>
      <c r="H101" s="125">
        <v>1662795</v>
      </c>
      <c r="I101" s="125">
        <v>0</v>
      </c>
      <c r="J101" s="125">
        <v>0</v>
      </c>
      <c r="K101" s="125">
        <v>0</v>
      </c>
      <c r="L101" s="125">
        <v>0</v>
      </c>
      <c r="M101" s="125"/>
      <c r="N101" s="125">
        <v>0</v>
      </c>
      <c r="O101" s="125">
        <v>0</v>
      </c>
    </row>
    <row r="102" spans="1:15" s="1" customFormat="1" x14ac:dyDescent="0.2">
      <c r="A102" s="20">
        <v>88</v>
      </c>
      <c r="B102" s="13" t="s">
        <v>150</v>
      </c>
      <c r="C102" s="10" t="s">
        <v>42</v>
      </c>
      <c r="D102" s="44">
        <f t="shared" si="4"/>
        <v>3643514</v>
      </c>
      <c r="E102" s="125">
        <v>1296643</v>
      </c>
      <c r="F102" s="125">
        <v>0</v>
      </c>
      <c r="G102" s="125">
        <v>1485910</v>
      </c>
      <c r="H102" s="125">
        <v>860961</v>
      </c>
      <c r="I102" s="125">
        <v>0</v>
      </c>
      <c r="J102" s="125">
        <v>0</v>
      </c>
      <c r="K102" s="125">
        <v>0</v>
      </c>
      <c r="L102" s="125">
        <v>0</v>
      </c>
      <c r="M102" s="125"/>
      <c r="N102" s="125">
        <v>0</v>
      </c>
      <c r="O102" s="125">
        <v>0</v>
      </c>
    </row>
    <row r="103" spans="1:15" s="1" customFormat="1" x14ac:dyDescent="0.2">
      <c r="A103" s="20">
        <v>89</v>
      </c>
      <c r="B103" s="12" t="s">
        <v>152</v>
      </c>
      <c r="C103" s="10" t="s">
        <v>28</v>
      </c>
      <c r="D103" s="44">
        <f t="shared" si="4"/>
        <v>1699385</v>
      </c>
      <c r="E103" s="125">
        <v>0</v>
      </c>
      <c r="F103" s="125">
        <v>0</v>
      </c>
      <c r="G103" s="125">
        <v>0</v>
      </c>
      <c r="H103" s="125">
        <v>1699385</v>
      </c>
      <c r="I103" s="125">
        <v>0</v>
      </c>
      <c r="J103" s="125">
        <v>0</v>
      </c>
      <c r="K103" s="125">
        <v>0</v>
      </c>
      <c r="L103" s="125">
        <v>0</v>
      </c>
      <c r="M103" s="125"/>
      <c r="N103" s="125">
        <v>0</v>
      </c>
      <c r="O103" s="125">
        <v>0</v>
      </c>
    </row>
    <row r="104" spans="1:15" s="1" customFormat="1" x14ac:dyDescent="0.2">
      <c r="A104" s="20">
        <v>90</v>
      </c>
      <c r="B104" s="12" t="s">
        <v>153</v>
      </c>
      <c r="C104" s="10" t="s">
        <v>29</v>
      </c>
      <c r="D104" s="44">
        <f t="shared" si="4"/>
        <v>5461936</v>
      </c>
      <c r="E104" s="125">
        <v>0</v>
      </c>
      <c r="F104" s="125">
        <v>0</v>
      </c>
      <c r="G104" s="125">
        <v>3933041</v>
      </c>
      <c r="H104" s="125">
        <v>1528895</v>
      </c>
      <c r="I104" s="125">
        <v>0</v>
      </c>
      <c r="J104" s="125">
        <v>0</v>
      </c>
      <c r="K104" s="125">
        <v>0</v>
      </c>
      <c r="L104" s="125">
        <v>0</v>
      </c>
      <c r="M104" s="125"/>
      <c r="N104" s="125">
        <v>0</v>
      </c>
      <c r="O104" s="125">
        <v>0</v>
      </c>
    </row>
    <row r="105" spans="1:15" s="1" customFormat="1" x14ac:dyDescent="0.2">
      <c r="A105" s="20">
        <v>91</v>
      </c>
      <c r="B105" s="21" t="s">
        <v>154</v>
      </c>
      <c r="C105" s="10" t="s">
        <v>14</v>
      </c>
      <c r="D105" s="44">
        <f t="shared" si="4"/>
        <v>2090382</v>
      </c>
      <c r="E105" s="125">
        <v>0</v>
      </c>
      <c r="F105" s="125">
        <v>0</v>
      </c>
      <c r="G105" s="125">
        <v>1306626</v>
      </c>
      <c r="H105" s="125">
        <v>783756</v>
      </c>
      <c r="I105" s="125">
        <v>0</v>
      </c>
      <c r="J105" s="125">
        <v>0</v>
      </c>
      <c r="K105" s="125">
        <v>0</v>
      </c>
      <c r="L105" s="125">
        <v>0</v>
      </c>
      <c r="M105" s="125"/>
      <c r="N105" s="125">
        <v>0</v>
      </c>
      <c r="O105" s="125">
        <v>0</v>
      </c>
    </row>
    <row r="106" spans="1:15" s="19" customFormat="1" x14ac:dyDescent="0.2">
      <c r="A106" s="20">
        <v>92</v>
      </c>
      <c r="B106" s="12" t="s">
        <v>155</v>
      </c>
      <c r="C106" s="10" t="s">
        <v>30</v>
      </c>
      <c r="D106" s="44">
        <f t="shared" si="4"/>
        <v>2021718</v>
      </c>
      <c r="E106" s="125">
        <v>0</v>
      </c>
      <c r="F106" s="125">
        <v>0</v>
      </c>
      <c r="G106" s="125">
        <v>1318571</v>
      </c>
      <c r="H106" s="125">
        <v>703147</v>
      </c>
      <c r="I106" s="125">
        <v>0</v>
      </c>
      <c r="J106" s="125">
        <v>0</v>
      </c>
      <c r="K106" s="125">
        <v>0</v>
      </c>
      <c r="L106" s="125">
        <v>0</v>
      </c>
      <c r="M106" s="125"/>
      <c r="N106" s="125">
        <v>0</v>
      </c>
      <c r="O106" s="125">
        <v>0</v>
      </c>
    </row>
    <row r="107" spans="1:15" s="1" customFormat="1" x14ac:dyDescent="0.2">
      <c r="A107" s="20">
        <v>93</v>
      </c>
      <c r="B107" s="12" t="s">
        <v>156</v>
      </c>
      <c r="C107" s="10" t="s">
        <v>15</v>
      </c>
      <c r="D107" s="44">
        <f t="shared" si="4"/>
        <v>4218756</v>
      </c>
      <c r="E107" s="125">
        <v>1473006</v>
      </c>
      <c r="F107" s="125">
        <v>0</v>
      </c>
      <c r="G107" s="125">
        <v>1948566</v>
      </c>
      <c r="H107" s="125">
        <v>797184</v>
      </c>
      <c r="I107" s="125">
        <v>0</v>
      </c>
      <c r="J107" s="125">
        <v>0</v>
      </c>
      <c r="K107" s="125">
        <v>0</v>
      </c>
      <c r="L107" s="125">
        <v>0</v>
      </c>
      <c r="M107" s="125"/>
      <c r="N107" s="125">
        <v>0</v>
      </c>
      <c r="O107" s="125">
        <v>0</v>
      </c>
    </row>
    <row r="108" spans="1:15" s="1" customFormat="1" x14ac:dyDescent="0.2">
      <c r="A108" s="20">
        <v>94</v>
      </c>
      <c r="B108" s="13" t="s">
        <v>157</v>
      </c>
      <c r="C108" s="10" t="s">
        <v>13</v>
      </c>
      <c r="D108" s="44">
        <f t="shared" si="4"/>
        <v>13389553</v>
      </c>
      <c r="E108" s="125">
        <v>7892002</v>
      </c>
      <c r="F108" s="125">
        <v>0</v>
      </c>
      <c r="G108" s="125">
        <v>3934468</v>
      </c>
      <c r="H108" s="125">
        <v>1563083</v>
      </c>
      <c r="I108" s="125">
        <v>0</v>
      </c>
      <c r="J108" s="125">
        <v>0</v>
      </c>
      <c r="K108" s="125">
        <v>0</v>
      </c>
      <c r="L108" s="125">
        <v>0</v>
      </c>
      <c r="M108" s="125"/>
      <c r="N108" s="125">
        <v>0</v>
      </c>
      <c r="O108" s="125">
        <v>0</v>
      </c>
    </row>
    <row r="109" spans="1:15" s="1" customFormat="1" x14ac:dyDescent="0.2">
      <c r="A109" s="20">
        <v>95</v>
      </c>
      <c r="B109" s="21" t="s">
        <v>158</v>
      </c>
      <c r="C109" s="10" t="s">
        <v>31</v>
      </c>
      <c r="D109" s="44">
        <f t="shared" si="4"/>
        <v>1822929</v>
      </c>
      <c r="E109" s="125">
        <v>0</v>
      </c>
      <c r="F109" s="125">
        <v>0</v>
      </c>
      <c r="G109" s="125">
        <v>1308005</v>
      </c>
      <c r="H109" s="125">
        <v>514924</v>
      </c>
      <c r="I109" s="125">
        <v>0</v>
      </c>
      <c r="J109" s="125">
        <v>0</v>
      </c>
      <c r="K109" s="125">
        <v>0</v>
      </c>
      <c r="L109" s="125">
        <v>0</v>
      </c>
      <c r="M109" s="125"/>
      <c r="N109" s="125">
        <v>0</v>
      </c>
      <c r="O109" s="125">
        <v>0</v>
      </c>
    </row>
    <row r="110" spans="1:15" s="1" customFormat="1" x14ac:dyDescent="0.2">
      <c r="A110" s="20">
        <v>96</v>
      </c>
      <c r="B110" s="12" t="s">
        <v>160</v>
      </c>
      <c r="C110" s="10" t="s">
        <v>33</v>
      </c>
      <c r="D110" s="44">
        <f t="shared" si="4"/>
        <v>10095219</v>
      </c>
      <c r="E110" s="125">
        <v>5002595</v>
      </c>
      <c r="F110" s="125">
        <v>0</v>
      </c>
      <c r="G110" s="125">
        <v>3460008</v>
      </c>
      <c r="H110" s="125">
        <v>1632616</v>
      </c>
      <c r="I110" s="125">
        <v>0</v>
      </c>
      <c r="J110" s="125">
        <v>0</v>
      </c>
      <c r="K110" s="125">
        <v>0</v>
      </c>
      <c r="L110" s="125">
        <v>0</v>
      </c>
      <c r="M110" s="125"/>
      <c r="N110" s="125">
        <v>0</v>
      </c>
      <c r="O110" s="125">
        <v>0</v>
      </c>
    </row>
    <row r="111" spans="1:15" s="1" customFormat="1" x14ac:dyDescent="0.2">
      <c r="A111" s="20">
        <v>97</v>
      </c>
      <c r="B111" s="12" t="s">
        <v>162</v>
      </c>
      <c r="C111" s="10" t="s">
        <v>163</v>
      </c>
      <c r="D111" s="44">
        <f t="shared" si="4"/>
        <v>0</v>
      </c>
      <c r="E111" s="125">
        <v>0</v>
      </c>
      <c r="F111" s="125">
        <v>0</v>
      </c>
      <c r="G111" s="125">
        <v>0</v>
      </c>
      <c r="H111" s="125">
        <v>0</v>
      </c>
      <c r="I111" s="125">
        <v>0</v>
      </c>
      <c r="J111" s="125">
        <v>0</v>
      </c>
      <c r="K111" s="125">
        <v>0</v>
      </c>
      <c r="L111" s="125">
        <v>0</v>
      </c>
      <c r="M111" s="125"/>
      <c r="N111" s="125">
        <v>0</v>
      </c>
      <c r="O111" s="125">
        <v>0</v>
      </c>
    </row>
    <row r="112" spans="1:15" s="1" customFormat="1" x14ac:dyDescent="0.2">
      <c r="A112" s="20">
        <v>98</v>
      </c>
      <c r="B112" s="12" t="s">
        <v>164</v>
      </c>
      <c r="C112" s="10" t="s">
        <v>165</v>
      </c>
      <c r="D112" s="44">
        <f t="shared" si="4"/>
        <v>0</v>
      </c>
      <c r="E112" s="125">
        <v>0</v>
      </c>
      <c r="F112" s="125">
        <v>0</v>
      </c>
      <c r="G112" s="125">
        <v>0</v>
      </c>
      <c r="H112" s="125">
        <v>0</v>
      </c>
      <c r="I112" s="125">
        <v>0</v>
      </c>
      <c r="J112" s="125">
        <v>0</v>
      </c>
      <c r="K112" s="125">
        <v>0</v>
      </c>
      <c r="L112" s="125">
        <v>0</v>
      </c>
      <c r="M112" s="125"/>
      <c r="N112" s="125">
        <v>0</v>
      </c>
      <c r="O112" s="125">
        <v>0</v>
      </c>
    </row>
    <row r="113" spans="1:15" s="1" customFormat="1" x14ac:dyDescent="0.2">
      <c r="A113" s="20">
        <v>99</v>
      </c>
      <c r="B113" s="21" t="s">
        <v>166</v>
      </c>
      <c r="C113" s="10" t="s">
        <v>167</v>
      </c>
      <c r="D113" s="44">
        <f t="shared" si="4"/>
        <v>0</v>
      </c>
      <c r="E113" s="125">
        <v>0</v>
      </c>
      <c r="F113" s="125">
        <v>0</v>
      </c>
      <c r="G113" s="125">
        <v>0</v>
      </c>
      <c r="H113" s="125">
        <v>0</v>
      </c>
      <c r="I113" s="125">
        <v>0</v>
      </c>
      <c r="J113" s="125">
        <v>0</v>
      </c>
      <c r="K113" s="125">
        <v>0</v>
      </c>
      <c r="L113" s="125">
        <v>0</v>
      </c>
      <c r="M113" s="125"/>
      <c r="N113" s="125">
        <v>0</v>
      </c>
      <c r="O113" s="125">
        <v>0</v>
      </c>
    </row>
    <row r="114" spans="1:15" s="1" customFormat="1" x14ac:dyDescent="0.2">
      <c r="A114" s="20">
        <v>100</v>
      </c>
      <c r="B114" s="21" t="s">
        <v>168</v>
      </c>
      <c r="C114" s="10" t="s">
        <v>169</v>
      </c>
      <c r="D114" s="44">
        <f t="shared" si="4"/>
        <v>0</v>
      </c>
      <c r="E114" s="125">
        <v>0</v>
      </c>
      <c r="F114" s="125">
        <v>0</v>
      </c>
      <c r="G114" s="125">
        <v>0</v>
      </c>
      <c r="H114" s="125">
        <v>0</v>
      </c>
      <c r="I114" s="125">
        <v>0</v>
      </c>
      <c r="J114" s="125">
        <v>0</v>
      </c>
      <c r="K114" s="125">
        <v>0</v>
      </c>
      <c r="L114" s="125">
        <v>0</v>
      </c>
      <c r="M114" s="125"/>
      <c r="N114" s="125">
        <v>0</v>
      </c>
      <c r="O114" s="125">
        <v>0</v>
      </c>
    </row>
    <row r="115" spans="1:15" s="1" customFormat="1" ht="24" x14ac:dyDescent="0.2">
      <c r="A115" s="20">
        <v>101</v>
      </c>
      <c r="B115" s="21" t="s">
        <v>170</v>
      </c>
      <c r="C115" s="10" t="s">
        <v>171</v>
      </c>
      <c r="D115" s="44">
        <f t="shared" si="4"/>
        <v>0</v>
      </c>
      <c r="E115" s="125">
        <v>0</v>
      </c>
      <c r="F115" s="125">
        <v>0</v>
      </c>
      <c r="G115" s="125">
        <v>0</v>
      </c>
      <c r="H115" s="125">
        <v>0</v>
      </c>
      <c r="I115" s="125">
        <v>0</v>
      </c>
      <c r="J115" s="125">
        <v>0</v>
      </c>
      <c r="K115" s="125">
        <v>0</v>
      </c>
      <c r="L115" s="125">
        <v>0</v>
      </c>
      <c r="M115" s="125"/>
      <c r="N115" s="125">
        <v>0</v>
      </c>
      <c r="O115" s="125">
        <v>0</v>
      </c>
    </row>
    <row r="116" spans="1:15" s="1" customFormat="1" x14ac:dyDescent="0.2">
      <c r="A116" s="20">
        <v>102</v>
      </c>
      <c r="B116" s="21" t="s">
        <v>172</v>
      </c>
      <c r="C116" s="10" t="s">
        <v>173</v>
      </c>
      <c r="D116" s="44">
        <f t="shared" si="4"/>
        <v>5426068</v>
      </c>
      <c r="E116" s="125">
        <v>0</v>
      </c>
      <c r="F116" s="125">
        <v>5426068</v>
      </c>
      <c r="G116" s="125">
        <v>0</v>
      </c>
      <c r="H116" s="125">
        <v>0</v>
      </c>
      <c r="I116" s="125">
        <v>0</v>
      </c>
      <c r="J116" s="125">
        <v>0</v>
      </c>
      <c r="K116" s="125">
        <v>0</v>
      </c>
      <c r="L116" s="125">
        <v>0</v>
      </c>
      <c r="M116" s="125"/>
      <c r="N116" s="125">
        <v>0</v>
      </c>
      <c r="O116" s="125">
        <v>0</v>
      </c>
    </row>
    <row r="117" spans="1:15" s="1" customFormat="1" x14ac:dyDescent="0.2">
      <c r="A117" s="20">
        <v>103</v>
      </c>
      <c r="B117" s="21" t="s">
        <v>174</v>
      </c>
      <c r="C117" s="10" t="s">
        <v>175</v>
      </c>
      <c r="D117" s="44">
        <f t="shared" si="4"/>
        <v>0</v>
      </c>
      <c r="E117" s="125">
        <v>0</v>
      </c>
      <c r="F117" s="125">
        <v>0</v>
      </c>
      <c r="G117" s="125">
        <v>0</v>
      </c>
      <c r="H117" s="125">
        <v>0</v>
      </c>
      <c r="I117" s="125">
        <v>0</v>
      </c>
      <c r="J117" s="125">
        <v>0</v>
      </c>
      <c r="K117" s="125">
        <v>0</v>
      </c>
      <c r="L117" s="125">
        <v>0</v>
      </c>
      <c r="M117" s="125"/>
      <c r="N117" s="125">
        <v>0</v>
      </c>
      <c r="O117" s="125">
        <v>0</v>
      </c>
    </row>
    <row r="118" spans="1:15" s="1" customFormat="1" x14ac:dyDescent="0.2">
      <c r="A118" s="20">
        <v>104</v>
      </c>
      <c r="B118" s="17" t="s">
        <v>176</v>
      </c>
      <c r="C118" s="15" t="s">
        <v>177</v>
      </c>
      <c r="D118" s="44">
        <f t="shared" si="4"/>
        <v>92583252</v>
      </c>
      <c r="E118" s="125">
        <v>20781079</v>
      </c>
      <c r="F118" s="125">
        <v>71802173</v>
      </c>
      <c r="G118" s="125">
        <v>0</v>
      </c>
      <c r="H118" s="125">
        <v>0</v>
      </c>
      <c r="I118" s="125">
        <v>0</v>
      </c>
      <c r="J118" s="125">
        <v>0</v>
      </c>
      <c r="K118" s="125">
        <v>0</v>
      </c>
      <c r="L118" s="125">
        <v>0</v>
      </c>
      <c r="M118" s="125"/>
      <c r="N118" s="125">
        <v>0</v>
      </c>
      <c r="O118" s="125">
        <v>0</v>
      </c>
    </row>
    <row r="119" spans="1:15" s="1" customFormat="1" x14ac:dyDescent="0.2">
      <c r="A119" s="20">
        <v>105</v>
      </c>
      <c r="B119" s="13" t="s">
        <v>178</v>
      </c>
      <c r="C119" s="10" t="s">
        <v>179</v>
      </c>
      <c r="D119" s="44">
        <f t="shared" si="4"/>
        <v>11688158</v>
      </c>
      <c r="E119" s="125">
        <v>0</v>
      </c>
      <c r="F119" s="125">
        <v>11688158</v>
      </c>
      <c r="G119" s="125">
        <v>0</v>
      </c>
      <c r="H119" s="125">
        <v>0</v>
      </c>
      <c r="I119" s="125">
        <v>0</v>
      </c>
      <c r="J119" s="125">
        <v>0</v>
      </c>
      <c r="K119" s="125">
        <v>0</v>
      </c>
      <c r="L119" s="125">
        <v>0</v>
      </c>
      <c r="M119" s="125"/>
      <c r="N119" s="125">
        <v>0</v>
      </c>
      <c r="O119" s="125">
        <v>0</v>
      </c>
    </row>
    <row r="120" spans="1:15" s="1" customFormat="1" x14ac:dyDescent="0.2">
      <c r="A120" s="20">
        <v>106</v>
      </c>
      <c r="B120" s="21" t="s">
        <v>180</v>
      </c>
      <c r="C120" s="10" t="s">
        <v>181</v>
      </c>
      <c r="D120" s="44">
        <f t="shared" si="4"/>
        <v>0</v>
      </c>
      <c r="E120" s="125">
        <v>0</v>
      </c>
      <c r="F120" s="125">
        <v>0</v>
      </c>
      <c r="G120" s="125">
        <v>0</v>
      </c>
      <c r="H120" s="125">
        <v>0</v>
      </c>
      <c r="I120" s="125">
        <v>0</v>
      </c>
      <c r="J120" s="125">
        <v>0</v>
      </c>
      <c r="K120" s="125">
        <v>0</v>
      </c>
      <c r="L120" s="125">
        <v>0</v>
      </c>
      <c r="M120" s="125"/>
      <c r="N120" s="125">
        <v>0</v>
      </c>
      <c r="O120" s="125">
        <v>0</v>
      </c>
    </row>
    <row r="121" spans="1:15" s="1" customFormat="1" x14ac:dyDescent="0.2">
      <c r="A121" s="20">
        <v>107</v>
      </c>
      <c r="B121" s="12" t="s">
        <v>182</v>
      </c>
      <c r="C121" s="18" t="s">
        <v>183</v>
      </c>
      <c r="D121" s="44">
        <f t="shared" si="4"/>
        <v>0</v>
      </c>
      <c r="E121" s="125">
        <v>0</v>
      </c>
      <c r="F121" s="125">
        <v>0</v>
      </c>
      <c r="G121" s="125">
        <v>0</v>
      </c>
      <c r="H121" s="125">
        <v>0</v>
      </c>
      <c r="I121" s="125">
        <v>0</v>
      </c>
      <c r="J121" s="125">
        <v>0</v>
      </c>
      <c r="K121" s="125">
        <v>0</v>
      </c>
      <c r="L121" s="125">
        <v>0</v>
      </c>
      <c r="M121" s="125"/>
      <c r="N121" s="125">
        <v>0</v>
      </c>
      <c r="O121" s="125">
        <v>0</v>
      </c>
    </row>
    <row r="122" spans="1:15" s="1" customFormat="1" x14ac:dyDescent="0.2">
      <c r="A122" s="20">
        <v>108</v>
      </c>
      <c r="B122" s="21" t="s">
        <v>184</v>
      </c>
      <c r="C122" s="10" t="s">
        <v>261</v>
      </c>
      <c r="D122" s="44">
        <f t="shared" si="4"/>
        <v>6512098</v>
      </c>
      <c r="E122" s="125">
        <v>0</v>
      </c>
      <c r="F122" s="125">
        <v>6512098</v>
      </c>
      <c r="G122" s="125">
        <v>0</v>
      </c>
      <c r="H122" s="125">
        <v>0</v>
      </c>
      <c r="I122" s="125">
        <v>0</v>
      </c>
      <c r="J122" s="125">
        <v>0</v>
      </c>
      <c r="K122" s="125">
        <v>0</v>
      </c>
      <c r="L122" s="125">
        <v>0</v>
      </c>
      <c r="M122" s="125"/>
      <c r="N122" s="125">
        <v>0</v>
      </c>
      <c r="O122" s="125">
        <v>0</v>
      </c>
    </row>
    <row r="123" spans="1:15" s="1" customFormat="1" x14ac:dyDescent="0.2">
      <c r="A123" s="20">
        <v>109</v>
      </c>
      <c r="B123" s="13" t="s">
        <v>185</v>
      </c>
      <c r="C123" s="10" t="s">
        <v>250</v>
      </c>
      <c r="D123" s="44">
        <f t="shared" si="4"/>
        <v>7502367</v>
      </c>
      <c r="E123" s="125">
        <v>1913577</v>
      </c>
      <c r="F123" s="125">
        <v>5588790</v>
      </c>
      <c r="G123" s="125">
        <v>0</v>
      </c>
      <c r="H123" s="125">
        <v>0</v>
      </c>
      <c r="I123" s="125">
        <v>0</v>
      </c>
      <c r="J123" s="125">
        <v>0</v>
      </c>
      <c r="K123" s="125">
        <v>0</v>
      </c>
      <c r="L123" s="125">
        <v>0</v>
      </c>
      <c r="M123" s="125"/>
      <c r="N123" s="125">
        <v>0</v>
      </c>
      <c r="O123" s="125">
        <v>0</v>
      </c>
    </row>
    <row r="124" spans="1:15" s="1" customFormat="1" x14ac:dyDescent="0.2">
      <c r="A124" s="20">
        <v>110</v>
      </c>
      <c r="B124" s="12" t="s">
        <v>329</v>
      </c>
      <c r="C124" s="10" t="s">
        <v>317</v>
      </c>
      <c r="D124" s="44">
        <f t="shared" si="4"/>
        <v>0</v>
      </c>
      <c r="E124" s="125">
        <v>0</v>
      </c>
      <c r="F124" s="125">
        <v>0</v>
      </c>
      <c r="G124" s="125">
        <v>0</v>
      </c>
      <c r="H124" s="125">
        <v>0</v>
      </c>
      <c r="I124" s="125">
        <v>0</v>
      </c>
      <c r="J124" s="125">
        <v>0</v>
      </c>
      <c r="K124" s="125">
        <v>0</v>
      </c>
      <c r="L124" s="125">
        <v>0</v>
      </c>
      <c r="M124" s="125"/>
      <c r="N124" s="125">
        <v>0</v>
      </c>
      <c r="O124" s="125">
        <v>0</v>
      </c>
    </row>
    <row r="125" spans="1:15" s="1" customFormat="1" x14ac:dyDescent="0.2">
      <c r="A125" s="20">
        <v>111</v>
      </c>
      <c r="B125" s="53" t="s">
        <v>418</v>
      </c>
      <c r="C125" s="15" t="s">
        <v>419</v>
      </c>
      <c r="D125" s="44">
        <f t="shared" si="4"/>
        <v>0</v>
      </c>
      <c r="E125" s="125">
        <v>0</v>
      </c>
      <c r="F125" s="125">
        <v>0</v>
      </c>
      <c r="G125" s="125">
        <v>0</v>
      </c>
      <c r="H125" s="125">
        <v>0</v>
      </c>
      <c r="I125" s="125">
        <v>0</v>
      </c>
      <c r="J125" s="125">
        <v>0</v>
      </c>
      <c r="K125" s="125">
        <v>0</v>
      </c>
      <c r="L125" s="125">
        <v>0</v>
      </c>
      <c r="M125" s="125"/>
      <c r="N125" s="125">
        <v>0</v>
      </c>
      <c r="O125" s="125">
        <v>0</v>
      </c>
    </row>
    <row r="126" spans="1:15" s="1" customFormat="1" x14ac:dyDescent="0.2">
      <c r="A126" s="20">
        <v>112</v>
      </c>
      <c r="B126" s="13" t="s">
        <v>186</v>
      </c>
      <c r="C126" s="10" t="s">
        <v>320</v>
      </c>
      <c r="D126" s="44">
        <f t="shared" si="4"/>
        <v>0</v>
      </c>
      <c r="E126" s="125">
        <v>0</v>
      </c>
      <c r="F126" s="125">
        <v>0</v>
      </c>
      <c r="G126" s="125">
        <v>0</v>
      </c>
      <c r="H126" s="125">
        <v>0</v>
      </c>
      <c r="I126" s="125">
        <v>0</v>
      </c>
      <c r="J126" s="125">
        <v>0</v>
      </c>
      <c r="K126" s="125">
        <v>0</v>
      </c>
      <c r="L126" s="125">
        <v>0</v>
      </c>
      <c r="M126" s="125"/>
      <c r="N126" s="125">
        <v>0</v>
      </c>
      <c r="O126" s="125">
        <v>0</v>
      </c>
    </row>
    <row r="127" spans="1:15" s="1" customFormat="1" x14ac:dyDescent="0.2">
      <c r="A127" s="20">
        <v>113</v>
      </c>
      <c r="B127" s="21" t="s">
        <v>187</v>
      </c>
      <c r="C127" s="10" t="s">
        <v>188</v>
      </c>
      <c r="D127" s="44">
        <f t="shared" si="4"/>
        <v>0</v>
      </c>
      <c r="E127" s="125">
        <v>0</v>
      </c>
      <c r="F127" s="125">
        <v>0</v>
      </c>
      <c r="G127" s="125">
        <v>0</v>
      </c>
      <c r="H127" s="125">
        <v>0</v>
      </c>
      <c r="I127" s="125">
        <v>0</v>
      </c>
      <c r="J127" s="125">
        <v>0</v>
      </c>
      <c r="K127" s="125">
        <v>0</v>
      </c>
      <c r="L127" s="125">
        <v>0</v>
      </c>
      <c r="M127" s="125"/>
      <c r="N127" s="125">
        <v>0</v>
      </c>
      <c r="O127" s="125">
        <v>0</v>
      </c>
    </row>
    <row r="128" spans="1:15" s="1" customFormat="1" ht="24" x14ac:dyDescent="0.2">
      <c r="A128" s="20">
        <v>114</v>
      </c>
      <c r="B128" s="21" t="s">
        <v>189</v>
      </c>
      <c r="C128" s="35" t="s">
        <v>306</v>
      </c>
      <c r="D128" s="44">
        <f t="shared" si="4"/>
        <v>0</v>
      </c>
      <c r="E128" s="125">
        <v>0</v>
      </c>
      <c r="F128" s="125">
        <v>0</v>
      </c>
      <c r="G128" s="125">
        <v>0</v>
      </c>
      <c r="H128" s="125">
        <v>0</v>
      </c>
      <c r="I128" s="125">
        <v>0</v>
      </c>
      <c r="J128" s="125">
        <v>0</v>
      </c>
      <c r="K128" s="125">
        <v>0</v>
      </c>
      <c r="L128" s="125">
        <v>0</v>
      </c>
      <c r="M128" s="125"/>
      <c r="N128" s="125">
        <v>0</v>
      </c>
      <c r="O128" s="125">
        <v>0</v>
      </c>
    </row>
    <row r="129" spans="1:15" s="1" customFormat="1" x14ac:dyDescent="0.2">
      <c r="A129" s="20">
        <v>115</v>
      </c>
      <c r="B129" s="21" t="s">
        <v>190</v>
      </c>
      <c r="C129" s="10" t="s">
        <v>225</v>
      </c>
      <c r="D129" s="44">
        <f t="shared" si="4"/>
        <v>191425008</v>
      </c>
      <c r="E129" s="125">
        <v>64662676</v>
      </c>
      <c r="F129" s="125">
        <v>54425000</v>
      </c>
      <c r="G129" s="125">
        <v>6048993</v>
      </c>
      <c r="H129" s="125">
        <v>5786946</v>
      </c>
      <c r="I129" s="125">
        <v>43099499</v>
      </c>
      <c r="J129" s="125">
        <v>0</v>
      </c>
      <c r="K129" s="125">
        <v>0</v>
      </c>
      <c r="L129" s="125">
        <v>17035198</v>
      </c>
      <c r="M129" s="125"/>
      <c r="N129" s="125">
        <v>366696</v>
      </c>
      <c r="O129" s="125">
        <v>0</v>
      </c>
    </row>
    <row r="130" spans="1:15" x14ac:dyDescent="0.2">
      <c r="A130" s="20">
        <v>116</v>
      </c>
      <c r="B130" s="21" t="s">
        <v>191</v>
      </c>
      <c r="C130" s="10" t="s">
        <v>192</v>
      </c>
      <c r="D130" s="44">
        <f t="shared" si="4"/>
        <v>514883746</v>
      </c>
      <c r="E130" s="125">
        <v>241616982</v>
      </c>
      <c r="F130" s="125">
        <v>102222566</v>
      </c>
      <c r="G130" s="125">
        <v>2257668</v>
      </c>
      <c r="H130" s="125">
        <v>20519274</v>
      </c>
      <c r="I130" s="125">
        <v>102728685</v>
      </c>
      <c r="J130" s="125">
        <v>0</v>
      </c>
      <c r="K130" s="125">
        <v>0</v>
      </c>
      <c r="L130" s="125">
        <v>45538571</v>
      </c>
      <c r="M130" s="125"/>
      <c r="N130" s="125">
        <v>0</v>
      </c>
      <c r="O130" s="125">
        <v>0</v>
      </c>
    </row>
    <row r="131" spans="1:15" s="1" customFormat="1" x14ac:dyDescent="0.2">
      <c r="A131" s="20">
        <v>117</v>
      </c>
      <c r="B131" s="21" t="s">
        <v>193</v>
      </c>
      <c r="C131" s="10" t="s">
        <v>40</v>
      </c>
      <c r="D131" s="44">
        <f t="shared" si="4"/>
        <v>59341740</v>
      </c>
      <c r="E131" s="125">
        <v>26879303</v>
      </c>
      <c r="F131" s="125">
        <v>3513800</v>
      </c>
      <c r="G131" s="125">
        <v>13314626</v>
      </c>
      <c r="H131" s="125">
        <v>0</v>
      </c>
      <c r="I131" s="125">
        <v>0</v>
      </c>
      <c r="J131" s="125">
        <v>0</v>
      </c>
      <c r="K131" s="125">
        <v>0</v>
      </c>
      <c r="L131" s="125">
        <v>15634011</v>
      </c>
      <c r="M131" s="125"/>
      <c r="N131" s="125">
        <v>0</v>
      </c>
      <c r="O131" s="125">
        <v>0</v>
      </c>
    </row>
    <row r="132" spans="1:15" s="1" customFormat="1" x14ac:dyDescent="0.2">
      <c r="A132" s="20">
        <v>118</v>
      </c>
      <c r="B132" s="12" t="s">
        <v>194</v>
      </c>
      <c r="C132" s="10" t="s">
        <v>45</v>
      </c>
      <c r="D132" s="44">
        <f t="shared" si="4"/>
        <v>31238042</v>
      </c>
      <c r="E132" s="125">
        <v>11108403</v>
      </c>
      <c r="F132" s="125">
        <v>11811598</v>
      </c>
      <c r="G132" s="125">
        <v>1820700</v>
      </c>
      <c r="H132" s="125">
        <v>3874705</v>
      </c>
      <c r="I132" s="125">
        <v>2622636</v>
      </c>
      <c r="J132" s="125">
        <v>0</v>
      </c>
      <c r="K132" s="125">
        <v>0</v>
      </c>
      <c r="L132" s="125">
        <v>0</v>
      </c>
      <c r="M132" s="125"/>
      <c r="N132" s="125">
        <v>0</v>
      </c>
      <c r="O132" s="125">
        <v>0</v>
      </c>
    </row>
    <row r="133" spans="1:15" s="1" customFormat="1" x14ac:dyDescent="0.2">
      <c r="A133" s="20">
        <v>119</v>
      </c>
      <c r="B133" s="12" t="s">
        <v>195</v>
      </c>
      <c r="C133" s="10" t="s">
        <v>227</v>
      </c>
      <c r="D133" s="44">
        <f t="shared" si="4"/>
        <v>0</v>
      </c>
      <c r="E133" s="125">
        <v>0</v>
      </c>
      <c r="F133" s="125">
        <v>0</v>
      </c>
      <c r="G133" s="125">
        <v>0</v>
      </c>
      <c r="H133" s="125">
        <v>0</v>
      </c>
      <c r="I133" s="125">
        <v>0</v>
      </c>
      <c r="J133" s="125">
        <v>0</v>
      </c>
      <c r="K133" s="125">
        <v>0</v>
      </c>
      <c r="L133" s="125">
        <v>0</v>
      </c>
      <c r="M133" s="125"/>
      <c r="N133" s="125">
        <v>0</v>
      </c>
      <c r="O133" s="125">
        <v>0</v>
      </c>
    </row>
    <row r="134" spans="1:15" s="1" customFormat="1" x14ac:dyDescent="0.2">
      <c r="A134" s="20">
        <v>120</v>
      </c>
      <c r="B134" s="12" t="s">
        <v>196</v>
      </c>
      <c r="C134" s="10" t="s">
        <v>47</v>
      </c>
      <c r="D134" s="44">
        <f t="shared" si="4"/>
        <v>15301853</v>
      </c>
      <c r="E134" s="125">
        <v>0</v>
      </c>
      <c r="F134" s="125">
        <v>14792057</v>
      </c>
      <c r="G134" s="125">
        <v>509796</v>
      </c>
      <c r="H134" s="125">
        <v>0</v>
      </c>
      <c r="I134" s="125">
        <v>0</v>
      </c>
      <c r="J134" s="125">
        <v>0</v>
      </c>
      <c r="K134" s="125">
        <v>0</v>
      </c>
      <c r="L134" s="125">
        <v>0</v>
      </c>
      <c r="M134" s="125"/>
      <c r="N134" s="125">
        <v>0</v>
      </c>
      <c r="O134" s="125">
        <v>0</v>
      </c>
    </row>
    <row r="135" spans="1:15" s="1" customFormat="1" x14ac:dyDescent="0.2">
      <c r="A135" s="20">
        <v>121</v>
      </c>
      <c r="B135" s="21" t="s">
        <v>197</v>
      </c>
      <c r="C135" s="10" t="s">
        <v>46</v>
      </c>
      <c r="D135" s="44">
        <f t="shared" si="4"/>
        <v>107811128</v>
      </c>
      <c r="E135" s="125">
        <v>0</v>
      </c>
      <c r="F135" s="125">
        <v>0</v>
      </c>
      <c r="G135" s="125">
        <v>0</v>
      </c>
      <c r="H135" s="125">
        <v>0</v>
      </c>
      <c r="I135" s="125">
        <v>0</v>
      </c>
      <c r="J135" s="125">
        <v>67871872</v>
      </c>
      <c r="K135" s="125">
        <v>0</v>
      </c>
      <c r="L135" s="125">
        <v>0</v>
      </c>
      <c r="M135" s="125">
        <v>39939256</v>
      </c>
      <c r="N135" s="125">
        <v>0</v>
      </c>
      <c r="O135" s="125">
        <v>0</v>
      </c>
    </row>
    <row r="136" spans="1:15" s="1" customFormat="1" x14ac:dyDescent="0.2">
      <c r="A136" s="20">
        <v>122</v>
      </c>
      <c r="B136" s="21" t="s">
        <v>198</v>
      </c>
      <c r="C136" s="10" t="s">
        <v>199</v>
      </c>
      <c r="D136" s="44">
        <f t="shared" si="4"/>
        <v>0</v>
      </c>
      <c r="E136" s="125">
        <v>0</v>
      </c>
      <c r="F136" s="125">
        <v>0</v>
      </c>
      <c r="G136" s="125">
        <v>0</v>
      </c>
      <c r="H136" s="125">
        <v>0</v>
      </c>
      <c r="I136" s="125">
        <v>0</v>
      </c>
      <c r="J136" s="125">
        <v>0</v>
      </c>
      <c r="K136" s="125">
        <v>0</v>
      </c>
      <c r="L136" s="125">
        <v>0</v>
      </c>
      <c r="M136" s="125"/>
      <c r="N136" s="125">
        <v>0</v>
      </c>
      <c r="O136" s="125">
        <v>0</v>
      </c>
    </row>
    <row r="137" spans="1:15" s="1" customFormat="1" x14ac:dyDescent="0.2">
      <c r="A137" s="20">
        <v>123</v>
      </c>
      <c r="B137" s="21" t="s">
        <v>200</v>
      </c>
      <c r="C137" s="10" t="s">
        <v>468</v>
      </c>
      <c r="D137" s="44">
        <f t="shared" si="4"/>
        <v>17986625</v>
      </c>
      <c r="E137" s="125">
        <v>13066678</v>
      </c>
      <c r="F137" s="125">
        <v>0</v>
      </c>
      <c r="G137" s="125">
        <v>1908379</v>
      </c>
      <c r="H137" s="125">
        <v>3011568</v>
      </c>
      <c r="I137" s="125">
        <v>0</v>
      </c>
      <c r="J137" s="125">
        <v>0</v>
      </c>
      <c r="K137" s="125">
        <v>0</v>
      </c>
      <c r="L137" s="125">
        <v>0</v>
      </c>
      <c r="M137" s="125"/>
      <c r="N137" s="125">
        <v>0</v>
      </c>
      <c r="O137" s="125">
        <v>0</v>
      </c>
    </row>
    <row r="138" spans="1:15" s="1" customFormat="1" x14ac:dyDescent="0.2">
      <c r="A138" s="20">
        <v>124</v>
      </c>
      <c r="B138" s="12" t="s">
        <v>201</v>
      </c>
      <c r="C138" s="10" t="s">
        <v>226</v>
      </c>
      <c r="D138" s="44">
        <f t="shared" si="4"/>
        <v>123924383</v>
      </c>
      <c r="E138" s="125">
        <v>61587185</v>
      </c>
      <c r="F138" s="125">
        <v>52430559</v>
      </c>
      <c r="G138" s="125">
        <v>6718091</v>
      </c>
      <c r="H138" s="125">
        <v>3188548</v>
      </c>
      <c r="I138" s="125">
        <v>0</v>
      </c>
      <c r="J138" s="125">
        <v>0</v>
      </c>
      <c r="K138" s="125">
        <v>0</v>
      </c>
      <c r="L138" s="125">
        <v>0</v>
      </c>
      <c r="M138" s="125"/>
      <c r="N138" s="125">
        <v>0</v>
      </c>
      <c r="O138" s="125">
        <v>0</v>
      </c>
    </row>
    <row r="139" spans="1:15" s="1" customFormat="1" ht="24" x14ac:dyDescent="0.2">
      <c r="A139" s="20">
        <v>125</v>
      </c>
      <c r="B139" s="13" t="s">
        <v>202</v>
      </c>
      <c r="C139" s="10" t="s">
        <v>459</v>
      </c>
      <c r="D139" s="44">
        <f t="shared" si="4"/>
        <v>53593509</v>
      </c>
      <c r="E139" s="125">
        <v>11279668</v>
      </c>
      <c r="F139" s="125">
        <v>5302866</v>
      </c>
      <c r="G139" s="125">
        <v>9652297</v>
      </c>
      <c r="H139" s="125">
        <v>5689130</v>
      </c>
      <c r="I139" s="125">
        <v>21669548</v>
      </c>
      <c r="J139" s="125">
        <v>0</v>
      </c>
      <c r="K139" s="125">
        <v>0</v>
      </c>
      <c r="L139" s="125">
        <v>0</v>
      </c>
      <c r="M139" s="125"/>
      <c r="N139" s="125">
        <v>0</v>
      </c>
      <c r="O139" s="125">
        <v>0</v>
      </c>
    </row>
    <row r="140" spans="1:15" x14ac:dyDescent="0.2">
      <c r="A140" s="20">
        <v>126</v>
      </c>
      <c r="B140" s="21" t="s">
        <v>203</v>
      </c>
      <c r="C140" s="10" t="s">
        <v>204</v>
      </c>
      <c r="D140" s="44">
        <f t="shared" si="4"/>
        <v>8809384</v>
      </c>
      <c r="E140" s="125">
        <v>3996739</v>
      </c>
      <c r="F140" s="125">
        <v>0</v>
      </c>
      <c r="G140" s="125">
        <v>0</v>
      </c>
      <c r="H140" s="125">
        <v>0</v>
      </c>
      <c r="I140" s="125">
        <v>0</v>
      </c>
      <c r="J140" s="125">
        <v>0</v>
      </c>
      <c r="K140" s="125">
        <v>0</v>
      </c>
      <c r="L140" s="125">
        <v>0</v>
      </c>
      <c r="M140" s="125"/>
      <c r="N140" s="125">
        <v>3055800</v>
      </c>
      <c r="O140" s="125">
        <v>1756845</v>
      </c>
    </row>
    <row r="141" spans="1:15" x14ac:dyDescent="0.2">
      <c r="A141" s="20">
        <v>127</v>
      </c>
      <c r="B141" s="12" t="s">
        <v>205</v>
      </c>
      <c r="C141" s="10" t="s">
        <v>206</v>
      </c>
      <c r="D141" s="44">
        <f t="shared" ref="D141:D149" si="5">SUM(E141:O141)</f>
        <v>0</v>
      </c>
      <c r="E141" s="125">
        <v>0</v>
      </c>
      <c r="F141" s="125">
        <v>0</v>
      </c>
      <c r="G141" s="125">
        <v>0</v>
      </c>
      <c r="H141" s="125">
        <v>0</v>
      </c>
      <c r="I141" s="125">
        <v>0</v>
      </c>
      <c r="J141" s="125">
        <v>0</v>
      </c>
      <c r="K141" s="125">
        <v>0</v>
      </c>
      <c r="L141" s="125">
        <v>0</v>
      </c>
      <c r="M141" s="125"/>
      <c r="N141" s="125">
        <v>0</v>
      </c>
      <c r="O141" s="125">
        <v>0</v>
      </c>
    </row>
    <row r="142" spans="1:15" x14ac:dyDescent="0.2">
      <c r="A142" s="20">
        <v>128</v>
      </c>
      <c r="B142" s="21" t="s">
        <v>207</v>
      </c>
      <c r="C142" s="10" t="s">
        <v>208</v>
      </c>
      <c r="D142" s="44">
        <f t="shared" si="5"/>
        <v>289311743</v>
      </c>
      <c r="E142" s="125">
        <v>0</v>
      </c>
      <c r="F142" s="125">
        <v>0</v>
      </c>
      <c r="G142" s="125">
        <v>0</v>
      </c>
      <c r="H142" s="125">
        <v>0</v>
      </c>
      <c r="I142" s="125">
        <v>0</v>
      </c>
      <c r="J142" s="125">
        <v>0</v>
      </c>
      <c r="K142" s="125">
        <v>289311743</v>
      </c>
      <c r="L142" s="125">
        <v>0</v>
      </c>
      <c r="M142" s="125"/>
      <c r="N142" s="125">
        <v>0</v>
      </c>
      <c r="O142" s="125">
        <v>0</v>
      </c>
    </row>
    <row r="143" spans="1:15" x14ac:dyDescent="0.2">
      <c r="A143" s="20">
        <v>129</v>
      </c>
      <c r="B143" s="86" t="s">
        <v>251</v>
      </c>
      <c r="C143" s="88" t="s">
        <v>252</v>
      </c>
      <c r="D143" s="44">
        <f t="shared" si="5"/>
        <v>0</v>
      </c>
      <c r="E143" s="125">
        <v>0</v>
      </c>
      <c r="F143" s="125">
        <v>0</v>
      </c>
      <c r="G143" s="125">
        <v>0</v>
      </c>
      <c r="H143" s="125">
        <v>0</v>
      </c>
      <c r="I143" s="125">
        <v>0</v>
      </c>
      <c r="J143" s="125">
        <v>0</v>
      </c>
      <c r="K143" s="125">
        <v>0</v>
      </c>
      <c r="L143" s="125">
        <v>0</v>
      </c>
      <c r="M143" s="125"/>
      <c r="N143" s="125">
        <v>0</v>
      </c>
      <c r="O143" s="125">
        <v>0</v>
      </c>
    </row>
    <row r="144" spans="1:15" x14ac:dyDescent="0.2">
      <c r="A144" s="20">
        <v>130</v>
      </c>
      <c r="B144" s="89" t="s">
        <v>253</v>
      </c>
      <c r="C144" s="41" t="s">
        <v>254</v>
      </c>
      <c r="D144" s="44">
        <f t="shared" si="5"/>
        <v>0</v>
      </c>
      <c r="E144" s="125">
        <v>0</v>
      </c>
      <c r="F144" s="125">
        <v>0</v>
      </c>
      <c r="G144" s="125">
        <v>0</v>
      </c>
      <c r="H144" s="125">
        <v>0</v>
      </c>
      <c r="I144" s="125">
        <v>0</v>
      </c>
      <c r="J144" s="125">
        <v>0</v>
      </c>
      <c r="K144" s="125">
        <v>0</v>
      </c>
      <c r="L144" s="125">
        <v>0</v>
      </c>
      <c r="M144" s="125"/>
      <c r="N144" s="125">
        <v>0</v>
      </c>
      <c r="O144" s="125">
        <v>0</v>
      </c>
    </row>
    <row r="145" spans="1:15" x14ac:dyDescent="0.2">
      <c r="A145" s="20">
        <v>131</v>
      </c>
      <c r="B145" s="90" t="s">
        <v>255</v>
      </c>
      <c r="C145" s="140" t="s">
        <v>416</v>
      </c>
      <c r="D145" s="44">
        <f t="shared" si="5"/>
        <v>0</v>
      </c>
      <c r="E145" s="125">
        <v>0</v>
      </c>
      <c r="F145" s="125">
        <v>0</v>
      </c>
      <c r="G145" s="125">
        <v>0</v>
      </c>
      <c r="H145" s="125">
        <v>0</v>
      </c>
      <c r="I145" s="125">
        <v>0</v>
      </c>
      <c r="J145" s="125">
        <v>0</v>
      </c>
      <c r="K145" s="125">
        <v>0</v>
      </c>
      <c r="L145" s="125">
        <v>0</v>
      </c>
      <c r="M145" s="125"/>
      <c r="N145" s="125">
        <v>0</v>
      </c>
      <c r="O145" s="125">
        <v>0</v>
      </c>
    </row>
    <row r="146" spans="1:15" x14ac:dyDescent="0.2">
      <c r="A146" s="20">
        <v>132</v>
      </c>
      <c r="B146" s="20" t="s">
        <v>259</v>
      </c>
      <c r="C146" s="28" t="s">
        <v>260</v>
      </c>
      <c r="D146" s="44">
        <f t="shared" si="5"/>
        <v>0</v>
      </c>
      <c r="E146" s="125">
        <v>0</v>
      </c>
      <c r="F146" s="125">
        <v>0</v>
      </c>
      <c r="G146" s="125">
        <v>0</v>
      </c>
      <c r="H146" s="125">
        <v>0</v>
      </c>
      <c r="I146" s="125">
        <v>0</v>
      </c>
      <c r="J146" s="125">
        <v>0</v>
      </c>
      <c r="K146" s="125">
        <v>0</v>
      </c>
      <c r="L146" s="125">
        <v>0</v>
      </c>
      <c r="M146" s="125"/>
      <c r="N146" s="125">
        <v>0</v>
      </c>
      <c r="O146" s="125">
        <v>0</v>
      </c>
    </row>
    <row r="147" spans="1:15" x14ac:dyDescent="0.2">
      <c r="A147" s="20">
        <v>133</v>
      </c>
      <c r="B147" s="53" t="s">
        <v>311</v>
      </c>
      <c r="C147" s="28" t="s">
        <v>310</v>
      </c>
      <c r="D147" s="44">
        <f t="shared" si="5"/>
        <v>0</v>
      </c>
      <c r="E147" s="125">
        <v>0</v>
      </c>
      <c r="F147" s="125">
        <v>0</v>
      </c>
      <c r="G147" s="125">
        <v>0</v>
      </c>
      <c r="H147" s="125">
        <v>0</v>
      </c>
      <c r="I147" s="125">
        <v>0</v>
      </c>
      <c r="J147" s="125">
        <v>0</v>
      </c>
      <c r="K147" s="125">
        <v>0</v>
      </c>
      <c r="L147" s="125">
        <v>0</v>
      </c>
      <c r="M147" s="125"/>
      <c r="N147" s="125">
        <v>0</v>
      </c>
      <c r="O147" s="125">
        <v>0</v>
      </c>
    </row>
    <row r="148" spans="1:15" x14ac:dyDescent="0.2">
      <c r="A148" s="20">
        <v>134</v>
      </c>
      <c r="B148" s="53" t="s">
        <v>319</v>
      </c>
      <c r="C148" s="28" t="s">
        <v>316</v>
      </c>
      <c r="D148" s="44">
        <f t="shared" si="5"/>
        <v>0</v>
      </c>
      <c r="E148" s="125">
        <v>0</v>
      </c>
      <c r="F148" s="125">
        <v>0</v>
      </c>
      <c r="G148" s="125">
        <v>0</v>
      </c>
      <c r="H148" s="125">
        <v>0</v>
      </c>
      <c r="I148" s="125">
        <v>0</v>
      </c>
      <c r="J148" s="125">
        <v>0</v>
      </c>
      <c r="K148" s="125">
        <v>0</v>
      </c>
      <c r="L148" s="125">
        <v>0</v>
      </c>
      <c r="M148" s="125"/>
      <c r="N148" s="125">
        <v>0</v>
      </c>
      <c r="O148" s="125">
        <v>0</v>
      </c>
    </row>
    <row r="149" spans="1:15" s="4" customFormat="1" x14ac:dyDescent="0.2">
      <c r="A149" s="20">
        <v>135</v>
      </c>
      <c r="B149" s="53" t="s">
        <v>411</v>
      </c>
      <c r="C149" s="15" t="s">
        <v>412</v>
      </c>
      <c r="D149" s="44">
        <f t="shared" si="5"/>
        <v>0</v>
      </c>
      <c r="E149" s="125">
        <v>0</v>
      </c>
      <c r="F149" s="125">
        <v>0</v>
      </c>
      <c r="G149" s="125">
        <v>0</v>
      </c>
      <c r="H149" s="125">
        <v>0</v>
      </c>
      <c r="I149" s="125">
        <v>0</v>
      </c>
      <c r="J149" s="125">
        <v>0</v>
      </c>
      <c r="K149" s="125">
        <v>0</v>
      </c>
      <c r="L149" s="125">
        <v>0</v>
      </c>
      <c r="M149" s="125"/>
      <c r="N149" s="125">
        <v>0</v>
      </c>
      <c r="O149" s="125">
        <v>0</v>
      </c>
    </row>
  </sheetData>
  <mergeCells count="22">
    <mergeCell ref="A92:A95"/>
    <mergeCell ref="B92:B95"/>
    <mergeCell ref="K5:K7"/>
    <mergeCell ref="L5:L7"/>
    <mergeCell ref="M5:M7"/>
    <mergeCell ref="I5:I7"/>
    <mergeCell ref="J5:J7"/>
    <mergeCell ref="A8:C8"/>
    <mergeCell ref="A11:C11"/>
    <mergeCell ref="E4:O4"/>
    <mergeCell ref="A2:O2"/>
    <mergeCell ref="H5:H7"/>
    <mergeCell ref="A4:A7"/>
    <mergeCell ref="B4:B7"/>
    <mergeCell ref="C4:C7"/>
    <mergeCell ref="E5:E7"/>
    <mergeCell ref="D4:D7"/>
    <mergeCell ref="F5:F7"/>
    <mergeCell ref="G5:G7"/>
    <mergeCell ref="O5:O7"/>
    <mergeCell ref="N5:N7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51"/>
  <sheetViews>
    <sheetView zoomScale="110" zoomScaleNormal="110" workbookViewId="0">
      <pane xSplit="3" ySplit="7" topLeftCell="D135" activePane="bottomRight" state="frozen"/>
      <selection pane="topRight" activeCell="E1" sqref="E1"/>
      <selection pane="bottomLeft" activeCell="A9" sqref="A9"/>
      <selection pane="bottomRight" activeCell="G146" sqref="G146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22.42578125" style="8" customWidth="1"/>
    <col min="5" max="5" width="13" style="8" customWidth="1"/>
    <col min="6" max="16384" width="9.140625" style="8"/>
  </cols>
  <sheetData>
    <row r="2" spans="1:5" ht="75.75" customHeight="1" x14ac:dyDescent="0.2">
      <c r="A2" s="326" t="s">
        <v>438</v>
      </c>
      <c r="B2" s="326"/>
      <c r="C2" s="326"/>
      <c r="D2" s="326"/>
      <c r="E2" s="326"/>
    </row>
    <row r="3" spans="1:5" x14ac:dyDescent="0.2">
      <c r="C3" s="9"/>
      <c r="E3" s="8" t="s">
        <v>277</v>
      </c>
    </row>
    <row r="4" spans="1:5" ht="12" customHeight="1" x14ac:dyDescent="0.2">
      <c r="A4" s="301" t="s">
        <v>43</v>
      </c>
      <c r="B4" s="301" t="s">
        <v>55</v>
      </c>
      <c r="C4" s="302" t="s">
        <v>44</v>
      </c>
      <c r="D4" s="459" t="s">
        <v>450</v>
      </c>
      <c r="E4" s="177" t="s">
        <v>415</v>
      </c>
    </row>
    <row r="5" spans="1:5" ht="12" customHeight="1" x14ac:dyDescent="0.2">
      <c r="A5" s="301"/>
      <c r="B5" s="301"/>
      <c r="C5" s="302"/>
      <c r="D5" s="459"/>
      <c r="E5" s="301" t="s">
        <v>439</v>
      </c>
    </row>
    <row r="6" spans="1:5" ht="41.25" customHeight="1" x14ac:dyDescent="0.2">
      <c r="A6" s="301"/>
      <c r="B6" s="301"/>
      <c r="C6" s="302"/>
      <c r="D6" s="459"/>
      <c r="E6" s="301"/>
    </row>
    <row r="7" spans="1:5" s="2" customFormat="1" x14ac:dyDescent="0.2">
      <c r="A7" s="296" t="s">
        <v>224</v>
      </c>
      <c r="B7" s="296"/>
      <c r="C7" s="296"/>
      <c r="D7" s="176">
        <f>D10+D9+D8</f>
        <v>859484560</v>
      </c>
      <c r="E7" s="268">
        <f>E10+E9+E8</f>
        <v>60408732</v>
      </c>
    </row>
    <row r="8" spans="1:5" s="3" customFormat="1" ht="13.5" customHeight="1" x14ac:dyDescent="0.2">
      <c r="A8" s="5"/>
      <c r="B8" s="5"/>
      <c r="C8" s="11" t="s">
        <v>53</v>
      </c>
      <c r="D8" s="125">
        <v>738</v>
      </c>
      <c r="E8" s="269">
        <v>0</v>
      </c>
    </row>
    <row r="9" spans="1:5" s="3" customFormat="1" ht="24" x14ac:dyDescent="0.2">
      <c r="A9" s="5"/>
      <c r="B9" s="5"/>
      <c r="C9" s="11" t="s">
        <v>279</v>
      </c>
      <c r="D9" s="125"/>
      <c r="E9" s="139"/>
    </row>
    <row r="10" spans="1:5" s="2" customFormat="1" x14ac:dyDescent="0.2">
      <c r="A10" s="296" t="s">
        <v>223</v>
      </c>
      <c r="B10" s="296"/>
      <c r="C10" s="296"/>
      <c r="D10" s="176">
        <f t="shared" ref="D10:E10" si="0">SUM(D11:D147)-D91</f>
        <v>859483822</v>
      </c>
      <c r="E10" s="176">
        <f t="shared" si="0"/>
        <v>60408732</v>
      </c>
    </row>
    <row r="11" spans="1:5" s="1" customFormat="1" x14ac:dyDescent="0.2">
      <c r="A11" s="20">
        <v>1</v>
      </c>
      <c r="B11" s="12" t="s">
        <v>56</v>
      </c>
      <c r="C11" s="10" t="s">
        <v>41</v>
      </c>
      <c r="D11" s="125">
        <v>5513945</v>
      </c>
      <c r="E11" s="125">
        <v>14114</v>
      </c>
    </row>
    <row r="12" spans="1:5" s="1" customFormat="1" x14ac:dyDescent="0.2">
      <c r="A12" s="20">
        <v>2</v>
      </c>
      <c r="B12" s="13" t="s">
        <v>57</v>
      </c>
      <c r="C12" s="10" t="s">
        <v>209</v>
      </c>
      <c r="D12" s="125">
        <v>4418825</v>
      </c>
      <c r="E12" s="125">
        <v>991035</v>
      </c>
    </row>
    <row r="13" spans="1:5" s="19" customFormat="1" x14ac:dyDescent="0.2">
      <c r="A13" s="20">
        <v>3</v>
      </c>
      <c r="B13" s="21" t="s">
        <v>58</v>
      </c>
      <c r="C13" s="10" t="s">
        <v>5</v>
      </c>
      <c r="D13" s="125">
        <v>13535650</v>
      </c>
      <c r="E13" s="125">
        <v>1188619</v>
      </c>
    </row>
    <row r="14" spans="1:5" s="1" customFormat="1" x14ac:dyDescent="0.2">
      <c r="A14" s="20">
        <v>4</v>
      </c>
      <c r="B14" s="12" t="s">
        <v>59</v>
      </c>
      <c r="C14" s="10" t="s">
        <v>210</v>
      </c>
      <c r="D14" s="125">
        <v>4542030</v>
      </c>
      <c r="E14" s="125">
        <v>18987</v>
      </c>
    </row>
    <row r="15" spans="1:5" s="1" customFormat="1" x14ac:dyDescent="0.2">
      <c r="A15" s="20">
        <v>5</v>
      </c>
      <c r="B15" s="12" t="s">
        <v>60</v>
      </c>
      <c r="C15" s="10" t="s">
        <v>8</v>
      </c>
      <c r="D15" s="125">
        <v>4964369</v>
      </c>
      <c r="E15" s="125">
        <v>11846</v>
      </c>
    </row>
    <row r="16" spans="1:5" s="19" customFormat="1" x14ac:dyDescent="0.2">
      <c r="A16" s="20">
        <v>6</v>
      </c>
      <c r="B16" s="21" t="s">
        <v>61</v>
      </c>
      <c r="C16" s="10" t="s">
        <v>62</v>
      </c>
      <c r="D16" s="125">
        <v>28780584</v>
      </c>
      <c r="E16" s="125">
        <v>2785982</v>
      </c>
    </row>
    <row r="17" spans="1:5" s="1" customFormat="1" x14ac:dyDescent="0.2">
      <c r="A17" s="20">
        <v>7</v>
      </c>
      <c r="B17" s="12" t="s">
        <v>63</v>
      </c>
      <c r="C17" s="10" t="s">
        <v>211</v>
      </c>
      <c r="D17" s="125">
        <v>9997910</v>
      </c>
      <c r="E17" s="125">
        <v>1368365</v>
      </c>
    </row>
    <row r="18" spans="1:5" s="1" customFormat="1" x14ac:dyDescent="0.2">
      <c r="A18" s="20">
        <v>8</v>
      </c>
      <c r="B18" s="21" t="s">
        <v>64</v>
      </c>
      <c r="C18" s="10" t="s">
        <v>17</v>
      </c>
      <c r="D18" s="125">
        <v>2838200</v>
      </c>
      <c r="E18" s="125">
        <v>11846</v>
      </c>
    </row>
    <row r="19" spans="1:5" s="1" customFormat="1" x14ac:dyDescent="0.2">
      <c r="A19" s="20">
        <v>9</v>
      </c>
      <c r="B19" s="21" t="s">
        <v>65</v>
      </c>
      <c r="C19" s="10" t="s">
        <v>6</v>
      </c>
      <c r="D19" s="125">
        <v>5730545</v>
      </c>
      <c r="E19" s="125">
        <v>350119</v>
      </c>
    </row>
    <row r="20" spans="1:5" s="1" customFormat="1" x14ac:dyDescent="0.2">
      <c r="A20" s="20">
        <v>10</v>
      </c>
      <c r="B20" s="21" t="s">
        <v>66</v>
      </c>
      <c r="C20" s="10" t="s">
        <v>18</v>
      </c>
      <c r="D20" s="125">
        <v>6183107</v>
      </c>
      <c r="E20" s="125">
        <v>28397</v>
      </c>
    </row>
    <row r="21" spans="1:5" s="1" customFormat="1" x14ac:dyDescent="0.2">
      <c r="A21" s="20">
        <v>11</v>
      </c>
      <c r="B21" s="21" t="s">
        <v>67</v>
      </c>
      <c r="C21" s="10" t="s">
        <v>7</v>
      </c>
      <c r="D21" s="125">
        <v>4927675</v>
      </c>
      <c r="E21" s="125">
        <v>9409</v>
      </c>
    </row>
    <row r="22" spans="1:5" s="1" customFormat="1" x14ac:dyDescent="0.2">
      <c r="A22" s="20">
        <v>12</v>
      </c>
      <c r="B22" s="21" t="s">
        <v>68</v>
      </c>
      <c r="C22" s="10" t="s">
        <v>19</v>
      </c>
      <c r="D22" s="125">
        <v>8092395</v>
      </c>
      <c r="E22" s="125">
        <v>1183983</v>
      </c>
    </row>
    <row r="23" spans="1:5" s="1" customFormat="1" x14ac:dyDescent="0.2">
      <c r="A23" s="20">
        <v>13</v>
      </c>
      <c r="B23" s="21" t="s">
        <v>230</v>
      </c>
      <c r="C23" s="10" t="s">
        <v>231</v>
      </c>
      <c r="D23" s="125">
        <v>0</v>
      </c>
      <c r="E23" s="125">
        <v>0</v>
      </c>
    </row>
    <row r="24" spans="1:5" s="1" customFormat="1" x14ac:dyDescent="0.2">
      <c r="A24" s="20">
        <v>14</v>
      </c>
      <c r="B24" s="21" t="s">
        <v>69</v>
      </c>
      <c r="C24" s="10" t="s">
        <v>22</v>
      </c>
      <c r="D24" s="125">
        <v>5306973</v>
      </c>
      <c r="E24" s="125">
        <v>473265</v>
      </c>
    </row>
    <row r="25" spans="1:5" s="1" customFormat="1" x14ac:dyDescent="0.2">
      <c r="A25" s="20">
        <v>15</v>
      </c>
      <c r="B25" s="21" t="s">
        <v>70</v>
      </c>
      <c r="C25" s="10" t="s">
        <v>10</v>
      </c>
      <c r="D25" s="125">
        <v>6558029</v>
      </c>
      <c r="E25" s="125">
        <v>44946</v>
      </c>
    </row>
    <row r="26" spans="1:5" s="1" customFormat="1" x14ac:dyDescent="0.2">
      <c r="A26" s="20">
        <v>16</v>
      </c>
      <c r="B26" s="21" t="s">
        <v>71</v>
      </c>
      <c r="C26" s="10" t="s">
        <v>342</v>
      </c>
      <c r="D26" s="125">
        <v>7752405</v>
      </c>
      <c r="E26" s="125">
        <v>49651</v>
      </c>
    </row>
    <row r="27" spans="1:5" s="19" customFormat="1" x14ac:dyDescent="0.2">
      <c r="A27" s="20">
        <v>17</v>
      </c>
      <c r="B27" s="21" t="s">
        <v>72</v>
      </c>
      <c r="C27" s="10" t="s">
        <v>9</v>
      </c>
      <c r="D27" s="125">
        <v>25187866</v>
      </c>
      <c r="E27" s="125">
        <v>1917514</v>
      </c>
    </row>
    <row r="28" spans="1:5" s="1" customFormat="1" x14ac:dyDescent="0.2">
      <c r="A28" s="20">
        <v>18</v>
      </c>
      <c r="B28" s="12" t="s">
        <v>73</v>
      </c>
      <c r="C28" s="10" t="s">
        <v>11</v>
      </c>
      <c r="D28" s="125">
        <v>2863820</v>
      </c>
      <c r="E28" s="125">
        <v>7141</v>
      </c>
    </row>
    <row r="29" spans="1:5" s="1" customFormat="1" x14ac:dyDescent="0.2">
      <c r="A29" s="20">
        <v>19</v>
      </c>
      <c r="B29" s="12" t="s">
        <v>74</v>
      </c>
      <c r="C29" s="10" t="s">
        <v>212</v>
      </c>
      <c r="D29" s="125">
        <v>2377737</v>
      </c>
      <c r="E29" s="125">
        <v>11846</v>
      </c>
    </row>
    <row r="30" spans="1:5" x14ac:dyDescent="0.2">
      <c r="A30" s="20">
        <v>20</v>
      </c>
      <c r="B30" s="12" t="s">
        <v>75</v>
      </c>
      <c r="C30" s="10" t="s">
        <v>343</v>
      </c>
      <c r="D30" s="125">
        <v>16883865</v>
      </c>
      <c r="E30" s="125">
        <v>1141962</v>
      </c>
    </row>
    <row r="31" spans="1:5" s="19" customFormat="1" x14ac:dyDescent="0.2">
      <c r="A31" s="20">
        <v>21</v>
      </c>
      <c r="B31" s="12" t="s">
        <v>76</v>
      </c>
      <c r="C31" s="10" t="s">
        <v>38</v>
      </c>
      <c r="D31" s="125">
        <v>8871585</v>
      </c>
      <c r="E31" s="125">
        <v>1435822</v>
      </c>
    </row>
    <row r="32" spans="1:5" s="19" customFormat="1" x14ac:dyDescent="0.2">
      <c r="A32" s="20">
        <v>22</v>
      </c>
      <c r="B32" s="21" t="s">
        <v>77</v>
      </c>
      <c r="C32" s="10" t="s">
        <v>78</v>
      </c>
      <c r="D32" s="125">
        <v>3416624</v>
      </c>
      <c r="E32" s="125">
        <v>30180</v>
      </c>
    </row>
    <row r="33" spans="1:5" s="1" customFormat="1" x14ac:dyDescent="0.2">
      <c r="A33" s="20">
        <v>23</v>
      </c>
      <c r="B33" s="21" t="s">
        <v>79</v>
      </c>
      <c r="C33" s="10" t="s">
        <v>80</v>
      </c>
      <c r="D33" s="125">
        <v>0</v>
      </c>
      <c r="E33" s="125">
        <v>0</v>
      </c>
    </row>
    <row r="34" spans="1:5" s="1" customFormat="1" ht="24" x14ac:dyDescent="0.2">
      <c r="A34" s="20">
        <v>24</v>
      </c>
      <c r="B34" s="21" t="s">
        <v>81</v>
      </c>
      <c r="C34" s="10" t="s">
        <v>82</v>
      </c>
      <c r="D34" s="125">
        <v>0</v>
      </c>
      <c r="E34" s="125">
        <v>0</v>
      </c>
    </row>
    <row r="35" spans="1:5" s="1" customFormat="1" x14ac:dyDescent="0.2">
      <c r="A35" s="20">
        <v>25</v>
      </c>
      <c r="B35" s="12" t="s">
        <v>83</v>
      </c>
      <c r="C35" s="10" t="s">
        <v>84</v>
      </c>
      <c r="D35" s="125">
        <v>65329899</v>
      </c>
      <c r="E35" s="125">
        <v>5288251</v>
      </c>
    </row>
    <row r="36" spans="1:5" s="1" customFormat="1" x14ac:dyDescent="0.2">
      <c r="A36" s="20">
        <v>26</v>
      </c>
      <c r="B36" s="21" t="s">
        <v>85</v>
      </c>
      <c r="C36" s="10" t="s">
        <v>86</v>
      </c>
      <c r="D36" s="125">
        <v>0</v>
      </c>
      <c r="E36" s="125">
        <v>0</v>
      </c>
    </row>
    <row r="37" spans="1:5" s="1" customFormat="1" x14ac:dyDescent="0.2">
      <c r="A37" s="20">
        <v>27</v>
      </c>
      <c r="B37" s="13" t="s">
        <v>87</v>
      </c>
      <c r="C37" s="10" t="s">
        <v>88</v>
      </c>
      <c r="D37" s="125">
        <v>0</v>
      </c>
      <c r="E37" s="125">
        <v>0</v>
      </c>
    </row>
    <row r="38" spans="1:5" s="19" customFormat="1" x14ac:dyDescent="0.2">
      <c r="A38" s="20">
        <v>28</v>
      </c>
      <c r="B38" s="13" t="s">
        <v>89</v>
      </c>
      <c r="C38" s="10" t="s">
        <v>39</v>
      </c>
      <c r="D38" s="125">
        <v>16654634</v>
      </c>
      <c r="E38" s="125">
        <v>1253758</v>
      </c>
    </row>
    <row r="39" spans="1:5" x14ac:dyDescent="0.2">
      <c r="A39" s="20">
        <v>29</v>
      </c>
      <c r="B39" s="12" t="s">
        <v>90</v>
      </c>
      <c r="C39" s="10" t="s">
        <v>37</v>
      </c>
      <c r="D39" s="125">
        <v>26692634</v>
      </c>
      <c r="E39" s="125">
        <v>2266783</v>
      </c>
    </row>
    <row r="40" spans="1:5" s="1" customFormat="1" x14ac:dyDescent="0.2">
      <c r="A40" s="20">
        <v>30</v>
      </c>
      <c r="B40" s="13" t="s">
        <v>91</v>
      </c>
      <c r="C40" s="10" t="s">
        <v>16</v>
      </c>
      <c r="D40" s="125">
        <v>3986874</v>
      </c>
      <c r="E40" s="125">
        <v>16551</v>
      </c>
    </row>
    <row r="41" spans="1:5" s="1" customFormat="1" x14ac:dyDescent="0.2">
      <c r="A41" s="20">
        <v>31</v>
      </c>
      <c r="B41" s="21" t="s">
        <v>92</v>
      </c>
      <c r="C41" s="10" t="s">
        <v>21</v>
      </c>
      <c r="D41" s="125">
        <v>17096354</v>
      </c>
      <c r="E41" s="125">
        <v>1305965</v>
      </c>
    </row>
    <row r="42" spans="1:5" s="1" customFormat="1" x14ac:dyDescent="0.2">
      <c r="A42" s="20">
        <v>32</v>
      </c>
      <c r="B42" s="13" t="s">
        <v>93</v>
      </c>
      <c r="C42" s="10" t="s">
        <v>24</v>
      </c>
      <c r="D42" s="125">
        <v>6934406</v>
      </c>
      <c r="E42" s="125">
        <v>548347</v>
      </c>
    </row>
    <row r="43" spans="1:5" x14ac:dyDescent="0.2">
      <c r="A43" s="20">
        <v>33</v>
      </c>
      <c r="B43" s="12" t="s">
        <v>94</v>
      </c>
      <c r="C43" s="10" t="s">
        <v>213</v>
      </c>
      <c r="D43" s="125">
        <v>14106195</v>
      </c>
      <c r="E43" s="125">
        <v>1663599</v>
      </c>
    </row>
    <row r="44" spans="1:5" s="1" customFormat="1" x14ac:dyDescent="0.2">
      <c r="A44" s="20">
        <v>34</v>
      </c>
      <c r="B44" s="14" t="s">
        <v>95</v>
      </c>
      <c r="C44" s="15" t="s">
        <v>214</v>
      </c>
      <c r="D44" s="125">
        <v>5823842</v>
      </c>
      <c r="E44" s="125">
        <v>764205</v>
      </c>
    </row>
    <row r="45" spans="1:5" s="1" customFormat="1" x14ac:dyDescent="0.2">
      <c r="A45" s="20">
        <v>35</v>
      </c>
      <c r="B45" s="12" t="s">
        <v>96</v>
      </c>
      <c r="C45" s="10" t="s">
        <v>215</v>
      </c>
      <c r="D45" s="125">
        <v>4484322</v>
      </c>
      <c r="E45" s="125">
        <v>2268</v>
      </c>
    </row>
    <row r="46" spans="1:5" s="1" customFormat="1" x14ac:dyDescent="0.2">
      <c r="A46" s="20">
        <v>36</v>
      </c>
      <c r="B46" s="12" t="s">
        <v>97</v>
      </c>
      <c r="C46" s="10" t="s">
        <v>23</v>
      </c>
      <c r="D46" s="125">
        <v>8237545</v>
      </c>
      <c r="E46" s="125">
        <v>14114</v>
      </c>
    </row>
    <row r="47" spans="1:5" s="1" customFormat="1" x14ac:dyDescent="0.2">
      <c r="A47" s="20">
        <v>37</v>
      </c>
      <c r="B47" s="21" t="s">
        <v>98</v>
      </c>
      <c r="C47" s="10" t="s">
        <v>20</v>
      </c>
      <c r="D47" s="125">
        <v>3103582</v>
      </c>
      <c r="E47" s="125">
        <v>7141</v>
      </c>
    </row>
    <row r="48" spans="1:5" s="1" customFormat="1" x14ac:dyDescent="0.2">
      <c r="A48" s="20">
        <v>38</v>
      </c>
      <c r="B48" s="13" t="s">
        <v>99</v>
      </c>
      <c r="C48" s="10" t="s">
        <v>100</v>
      </c>
      <c r="D48" s="125">
        <v>2377876</v>
      </c>
      <c r="E48" s="125">
        <v>0</v>
      </c>
    </row>
    <row r="49" spans="1:5" s="19" customFormat="1" x14ac:dyDescent="0.2">
      <c r="A49" s="20">
        <v>39</v>
      </c>
      <c r="B49" s="21" t="s">
        <v>101</v>
      </c>
      <c r="C49" s="10" t="s">
        <v>102</v>
      </c>
      <c r="D49" s="125">
        <v>22664983</v>
      </c>
      <c r="E49" s="125">
        <v>1576785</v>
      </c>
    </row>
    <row r="50" spans="1:5" s="1" customFormat="1" x14ac:dyDescent="0.2">
      <c r="A50" s="20">
        <v>40</v>
      </c>
      <c r="B50" s="12" t="s">
        <v>103</v>
      </c>
      <c r="C50" s="10" t="s">
        <v>220</v>
      </c>
      <c r="D50" s="125">
        <v>4646700</v>
      </c>
      <c r="E50" s="125">
        <v>23692</v>
      </c>
    </row>
    <row r="51" spans="1:5" s="1" customFormat="1" x14ac:dyDescent="0.2">
      <c r="A51" s="20">
        <v>41</v>
      </c>
      <c r="B51" s="12" t="s">
        <v>104</v>
      </c>
      <c r="C51" s="10" t="s">
        <v>2</v>
      </c>
      <c r="D51" s="125">
        <v>20203100</v>
      </c>
      <c r="E51" s="125">
        <v>1563753</v>
      </c>
    </row>
    <row r="52" spans="1:5" s="1" customFormat="1" x14ac:dyDescent="0.2">
      <c r="A52" s="20">
        <v>42</v>
      </c>
      <c r="B52" s="21" t="s">
        <v>105</v>
      </c>
      <c r="C52" s="10" t="s">
        <v>3</v>
      </c>
      <c r="D52" s="125">
        <v>3968016</v>
      </c>
      <c r="E52" s="125">
        <v>11846</v>
      </c>
    </row>
    <row r="53" spans="1:5" s="1" customFormat="1" x14ac:dyDescent="0.2">
      <c r="A53" s="20">
        <v>43</v>
      </c>
      <c r="B53" s="13" t="s">
        <v>151</v>
      </c>
      <c r="C53" s="10" t="s">
        <v>32</v>
      </c>
      <c r="D53" s="125">
        <v>5036625</v>
      </c>
      <c r="E53" s="125">
        <v>546642</v>
      </c>
    </row>
    <row r="54" spans="1:5" s="1" customFormat="1" x14ac:dyDescent="0.2">
      <c r="A54" s="20">
        <v>44</v>
      </c>
      <c r="B54" s="21" t="s">
        <v>106</v>
      </c>
      <c r="C54" s="10" t="s">
        <v>216</v>
      </c>
      <c r="D54" s="125">
        <v>5829609</v>
      </c>
      <c r="E54" s="125">
        <v>30833</v>
      </c>
    </row>
    <row r="55" spans="1:5" s="1" customFormat="1" x14ac:dyDescent="0.2">
      <c r="A55" s="20">
        <v>45</v>
      </c>
      <c r="B55" s="13" t="s">
        <v>107</v>
      </c>
      <c r="C55" s="10" t="s">
        <v>0</v>
      </c>
      <c r="D55" s="125">
        <v>8157588</v>
      </c>
      <c r="E55" s="125">
        <v>645017</v>
      </c>
    </row>
    <row r="56" spans="1:5" s="1" customFormat="1" x14ac:dyDescent="0.2">
      <c r="A56" s="20">
        <v>46</v>
      </c>
      <c r="B56" s="21" t="s">
        <v>108</v>
      </c>
      <c r="C56" s="10" t="s">
        <v>4</v>
      </c>
      <c r="D56" s="125">
        <v>2782301</v>
      </c>
      <c r="E56" s="125">
        <v>9409</v>
      </c>
    </row>
    <row r="57" spans="1:5" s="1" customFormat="1" x14ac:dyDescent="0.2">
      <c r="A57" s="20">
        <v>47</v>
      </c>
      <c r="B57" s="13" t="s">
        <v>109</v>
      </c>
      <c r="C57" s="10" t="s">
        <v>1</v>
      </c>
      <c r="D57" s="125">
        <v>5771715</v>
      </c>
      <c r="E57" s="125">
        <v>1015210</v>
      </c>
    </row>
    <row r="58" spans="1:5" s="1" customFormat="1" x14ac:dyDescent="0.2">
      <c r="A58" s="20">
        <v>48</v>
      </c>
      <c r="B58" s="21" t="s">
        <v>110</v>
      </c>
      <c r="C58" s="10" t="s">
        <v>217</v>
      </c>
      <c r="D58" s="125">
        <v>9985187</v>
      </c>
      <c r="E58" s="125">
        <v>478381</v>
      </c>
    </row>
    <row r="59" spans="1:5" s="1" customFormat="1" x14ac:dyDescent="0.2">
      <c r="A59" s="20">
        <v>49</v>
      </c>
      <c r="B59" s="21" t="s">
        <v>111</v>
      </c>
      <c r="C59" s="10" t="s">
        <v>25</v>
      </c>
      <c r="D59" s="125">
        <v>26180890</v>
      </c>
      <c r="E59" s="125">
        <v>1911263</v>
      </c>
    </row>
    <row r="60" spans="1:5" s="1" customFormat="1" x14ac:dyDescent="0.2">
      <c r="A60" s="20">
        <v>50</v>
      </c>
      <c r="B60" s="21" t="s">
        <v>159</v>
      </c>
      <c r="C60" s="10" t="s">
        <v>52</v>
      </c>
      <c r="D60" s="125">
        <v>5586308</v>
      </c>
      <c r="E60" s="125">
        <v>1426628</v>
      </c>
    </row>
    <row r="61" spans="1:5" s="1" customFormat="1" x14ac:dyDescent="0.2">
      <c r="A61" s="20">
        <v>51</v>
      </c>
      <c r="B61" s="21" t="s">
        <v>112</v>
      </c>
      <c r="C61" s="10" t="s">
        <v>218</v>
      </c>
      <c r="D61" s="125">
        <v>3485834</v>
      </c>
      <c r="E61" s="125">
        <v>16551</v>
      </c>
    </row>
    <row r="62" spans="1:5" s="1" customFormat="1" x14ac:dyDescent="0.2">
      <c r="A62" s="20">
        <v>52</v>
      </c>
      <c r="B62" s="13" t="s">
        <v>161</v>
      </c>
      <c r="C62" s="10" t="s">
        <v>219</v>
      </c>
      <c r="D62" s="125">
        <v>5933885</v>
      </c>
      <c r="E62" s="125">
        <v>30833</v>
      </c>
    </row>
    <row r="63" spans="1:5" s="1" customFormat="1" x14ac:dyDescent="0.2">
      <c r="A63" s="20">
        <v>53</v>
      </c>
      <c r="B63" s="21" t="s">
        <v>222</v>
      </c>
      <c r="C63" s="10" t="s">
        <v>221</v>
      </c>
      <c r="D63" s="125">
        <v>0</v>
      </c>
      <c r="E63" s="125">
        <v>0</v>
      </c>
    </row>
    <row r="64" spans="1:5" s="1" customFormat="1" x14ac:dyDescent="0.2">
      <c r="A64" s="20">
        <v>54</v>
      </c>
      <c r="B64" s="21" t="s">
        <v>232</v>
      </c>
      <c r="C64" s="10" t="s">
        <v>233</v>
      </c>
      <c r="D64" s="125">
        <v>0</v>
      </c>
      <c r="E64" s="125">
        <v>0</v>
      </c>
    </row>
    <row r="65" spans="1:5" s="1" customFormat="1" x14ac:dyDescent="0.2">
      <c r="A65" s="20">
        <v>55</v>
      </c>
      <c r="B65" s="21" t="s">
        <v>113</v>
      </c>
      <c r="C65" s="10" t="s">
        <v>51</v>
      </c>
      <c r="D65" s="125">
        <v>1447349</v>
      </c>
      <c r="E65" s="125">
        <v>248424</v>
      </c>
    </row>
    <row r="66" spans="1:5" s="1" customFormat="1" x14ac:dyDescent="0.2">
      <c r="A66" s="20">
        <v>56</v>
      </c>
      <c r="B66" s="13" t="s">
        <v>114</v>
      </c>
      <c r="C66" s="10" t="s">
        <v>234</v>
      </c>
      <c r="D66" s="125">
        <v>868631</v>
      </c>
      <c r="E66" s="125">
        <v>220028</v>
      </c>
    </row>
    <row r="67" spans="1:5" s="1" customFormat="1" x14ac:dyDescent="0.2">
      <c r="A67" s="20">
        <v>57</v>
      </c>
      <c r="B67" s="12" t="s">
        <v>115</v>
      </c>
      <c r="C67" s="10" t="s">
        <v>417</v>
      </c>
      <c r="D67" s="125">
        <v>0</v>
      </c>
      <c r="E67" s="125">
        <v>0</v>
      </c>
    </row>
    <row r="68" spans="1:5" s="1" customFormat="1" x14ac:dyDescent="0.2">
      <c r="A68" s="20">
        <v>58</v>
      </c>
      <c r="B68" s="13" t="s">
        <v>117</v>
      </c>
      <c r="C68" s="10" t="s">
        <v>235</v>
      </c>
      <c r="D68" s="125">
        <v>1959398</v>
      </c>
      <c r="E68" s="125">
        <v>409560</v>
      </c>
    </row>
    <row r="69" spans="1:5" s="1" customFormat="1" x14ac:dyDescent="0.2">
      <c r="A69" s="20">
        <v>59</v>
      </c>
      <c r="B69" s="21" t="s">
        <v>118</v>
      </c>
      <c r="C69" s="10" t="s">
        <v>325</v>
      </c>
      <c r="D69" s="125">
        <v>0</v>
      </c>
      <c r="E69" s="125">
        <v>0</v>
      </c>
    </row>
    <row r="70" spans="1:5" s="1" customFormat="1" ht="24" x14ac:dyDescent="0.2">
      <c r="A70" s="20">
        <v>60</v>
      </c>
      <c r="B70" s="12" t="s">
        <v>119</v>
      </c>
      <c r="C70" s="10" t="s">
        <v>236</v>
      </c>
      <c r="D70" s="125">
        <v>0</v>
      </c>
      <c r="E70" s="125">
        <v>0</v>
      </c>
    </row>
    <row r="71" spans="1:5" s="1" customFormat="1" ht="24" x14ac:dyDescent="0.2">
      <c r="A71" s="20">
        <v>61</v>
      </c>
      <c r="B71" s="12" t="s">
        <v>120</v>
      </c>
      <c r="C71" s="10" t="s">
        <v>237</v>
      </c>
      <c r="D71" s="125">
        <v>0</v>
      </c>
      <c r="E71" s="125">
        <v>0</v>
      </c>
    </row>
    <row r="72" spans="1:5" s="1" customFormat="1" x14ac:dyDescent="0.2">
      <c r="A72" s="20">
        <v>62</v>
      </c>
      <c r="B72" s="13" t="s">
        <v>121</v>
      </c>
      <c r="C72" s="10" t="s">
        <v>238</v>
      </c>
      <c r="D72" s="125">
        <v>20830132</v>
      </c>
      <c r="E72" s="125">
        <v>1740383</v>
      </c>
    </row>
    <row r="73" spans="1:5" s="1" customFormat="1" x14ac:dyDescent="0.2">
      <c r="A73" s="20">
        <v>63</v>
      </c>
      <c r="B73" s="13" t="s">
        <v>122</v>
      </c>
      <c r="C73" s="10" t="s">
        <v>50</v>
      </c>
      <c r="D73" s="125">
        <v>12917666</v>
      </c>
      <c r="E73" s="125">
        <v>1032085</v>
      </c>
    </row>
    <row r="74" spans="1:5" s="1" customFormat="1" x14ac:dyDescent="0.2">
      <c r="A74" s="20">
        <v>64</v>
      </c>
      <c r="B74" s="13" t="s">
        <v>123</v>
      </c>
      <c r="C74" s="10" t="s">
        <v>239</v>
      </c>
      <c r="D74" s="125">
        <v>29258311</v>
      </c>
      <c r="E74" s="125">
        <v>1778638</v>
      </c>
    </row>
    <row r="75" spans="1:5" s="1" customFormat="1" ht="24" x14ac:dyDescent="0.2">
      <c r="A75" s="20">
        <v>65</v>
      </c>
      <c r="B75" s="13" t="s">
        <v>124</v>
      </c>
      <c r="C75" s="10" t="s">
        <v>240</v>
      </c>
      <c r="D75" s="125">
        <v>0</v>
      </c>
      <c r="E75" s="125">
        <v>0</v>
      </c>
    </row>
    <row r="76" spans="1:5" s="1" customFormat="1" ht="24" x14ac:dyDescent="0.2">
      <c r="A76" s="20">
        <v>66</v>
      </c>
      <c r="B76" s="12" t="s">
        <v>125</v>
      </c>
      <c r="C76" s="10" t="s">
        <v>241</v>
      </c>
      <c r="D76" s="125">
        <v>0</v>
      </c>
      <c r="E76" s="125">
        <v>0</v>
      </c>
    </row>
    <row r="77" spans="1:5" s="1" customFormat="1" ht="24" x14ac:dyDescent="0.2">
      <c r="A77" s="20">
        <v>67</v>
      </c>
      <c r="B77" s="13" t="s">
        <v>126</v>
      </c>
      <c r="C77" s="10" t="s">
        <v>242</v>
      </c>
      <c r="D77" s="125">
        <v>0</v>
      </c>
      <c r="E77" s="125">
        <v>0</v>
      </c>
    </row>
    <row r="78" spans="1:5" s="1" customFormat="1" ht="24" x14ac:dyDescent="0.2">
      <c r="A78" s="20">
        <v>68</v>
      </c>
      <c r="B78" s="13" t="s">
        <v>127</v>
      </c>
      <c r="C78" s="10" t="s">
        <v>243</v>
      </c>
      <c r="D78" s="125">
        <v>0</v>
      </c>
      <c r="E78" s="125">
        <v>0</v>
      </c>
    </row>
    <row r="79" spans="1:5" s="1" customFormat="1" ht="24" x14ac:dyDescent="0.2">
      <c r="A79" s="20">
        <v>69</v>
      </c>
      <c r="B79" s="12" t="s">
        <v>128</v>
      </c>
      <c r="C79" s="10" t="s">
        <v>244</v>
      </c>
      <c r="D79" s="125">
        <v>0</v>
      </c>
      <c r="E79" s="125">
        <v>0</v>
      </c>
    </row>
    <row r="80" spans="1:5" s="1" customFormat="1" ht="24" x14ac:dyDescent="0.2">
      <c r="A80" s="20">
        <v>70</v>
      </c>
      <c r="B80" s="12" t="s">
        <v>129</v>
      </c>
      <c r="C80" s="10" t="s">
        <v>245</v>
      </c>
      <c r="D80" s="125">
        <v>0</v>
      </c>
      <c r="E80" s="125">
        <v>0</v>
      </c>
    </row>
    <row r="81" spans="1:5" s="1" customFormat="1" ht="24" x14ac:dyDescent="0.2">
      <c r="A81" s="20">
        <v>71</v>
      </c>
      <c r="B81" s="12" t="s">
        <v>130</v>
      </c>
      <c r="C81" s="10" t="s">
        <v>246</v>
      </c>
      <c r="D81" s="125">
        <v>0</v>
      </c>
      <c r="E81" s="125">
        <v>0</v>
      </c>
    </row>
    <row r="82" spans="1:5" s="1" customFormat="1" x14ac:dyDescent="0.2">
      <c r="A82" s="20">
        <v>72</v>
      </c>
      <c r="B82" s="21" t="s">
        <v>131</v>
      </c>
      <c r="C82" s="10" t="s">
        <v>132</v>
      </c>
      <c r="D82" s="125">
        <v>19712486</v>
      </c>
      <c r="E82" s="125">
        <v>1445064</v>
      </c>
    </row>
    <row r="83" spans="1:5" s="1" customFormat="1" x14ac:dyDescent="0.2">
      <c r="A83" s="20">
        <v>73</v>
      </c>
      <c r="B83" s="12" t="s">
        <v>133</v>
      </c>
      <c r="C83" s="10" t="s">
        <v>247</v>
      </c>
      <c r="D83" s="125">
        <v>38316671</v>
      </c>
      <c r="E83" s="125">
        <v>2226553</v>
      </c>
    </row>
    <row r="84" spans="1:5" s="1" customFormat="1" x14ac:dyDescent="0.2">
      <c r="A84" s="20">
        <v>74</v>
      </c>
      <c r="B84" s="21" t="s">
        <v>134</v>
      </c>
      <c r="C84" s="10" t="s">
        <v>35</v>
      </c>
      <c r="D84" s="125">
        <v>20889384</v>
      </c>
      <c r="E84" s="125">
        <v>1157372</v>
      </c>
    </row>
    <row r="85" spans="1:5" s="1" customFormat="1" x14ac:dyDescent="0.2">
      <c r="A85" s="20">
        <v>75</v>
      </c>
      <c r="B85" s="12" t="s">
        <v>135</v>
      </c>
      <c r="C85" s="10" t="s">
        <v>413</v>
      </c>
      <c r="D85" s="125">
        <v>15682555</v>
      </c>
      <c r="E85" s="125">
        <v>1069575</v>
      </c>
    </row>
    <row r="86" spans="1:5" s="1" customFormat="1" x14ac:dyDescent="0.2">
      <c r="A86" s="20">
        <v>76</v>
      </c>
      <c r="B86" s="12" t="s">
        <v>136</v>
      </c>
      <c r="C86" s="10" t="s">
        <v>36</v>
      </c>
      <c r="D86" s="125">
        <v>42225520</v>
      </c>
      <c r="E86" s="125">
        <v>2947148</v>
      </c>
    </row>
    <row r="87" spans="1:5" s="1" customFormat="1" x14ac:dyDescent="0.2">
      <c r="A87" s="20">
        <v>77</v>
      </c>
      <c r="B87" s="12" t="s">
        <v>137</v>
      </c>
      <c r="C87" s="10" t="s">
        <v>49</v>
      </c>
      <c r="D87" s="125">
        <v>2083573</v>
      </c>
      <c r="E87" s="125">
        <v>376289</v>
      </c>
    </row>
    <row r="88" spans="1:5" s="1" customFormat="1" x14ac:dyDescent="0.2">
      <c r="A88" s="20">
        <v>78</v>
      </c>
      <c r="B88" s="12" t="s">
        <v>138</v>
      </c>
      <c r="C88" s="10" t="s">
        <v>228</v>
      </c>
      <c r="D88" s="125">
        <v>28334484</v>
      </c>
      <c r="E88" s="125">
        <v>1871119</v>
      </c>
    </row>
    <row r="89" spans="1:5" s="1" customFormat="1" x14ac:dyDescent="0.2">
      <c r="A89" s="20">
        <v>79</v>
      </c>
      <c r="B89" s="12" t="s">
        <v>139</v>
      </c>
      <c r="C89" s="10" t="s">
        <v>309</v>
      </c>
      <c r="D89" s="125">
        <v>857968</v>
      </c>
      <c r="E89" s="125">
        <v>0</v>
      </c>
    </row>
    <row r="90" spans="1:5" s="1" customFormat="1" x14ac:dyDescent="0.2">
      <c r="A90" s="20">
        <v>80</v>
      </c>
      <c r="B90" s="13" t="s">
        <v>140</v>
      </c>
      <c r="C90" s="10" t="s">
        <v>258</v>
      </c>
      <c r="D90" s="125">
        <v>0</v>
      </c>
      <c r="E90" s="125">
        <v>0</v>
      </c>
    </row>
    <row r="91" spans="1:5" s="1" customFormat="1" ht="24" x14ac:dyDescent="0.2">
      <c r="A91" s="284">
        <v>81</v>
      </c>
      <c r="B91" s="287" t="s">
        <v>141</v>
      </c>
      <c r="C91" s="16" t="s">
        <v>248</v>
      </c>
      <c r="D91" s="125">
        <v>83891</v>
      </c>
      <c r="E91" s="125">
        <v>0</v>
      </c>
    </row>
    <row r="92" spans="1:5" s="1" customFormat="1" ht="36" x14ac:dyDescent="0.2">
      <c r="A92" s="285"/>
      <c r="B92" s="288"/>
      <c r="C92" s="10" t="s">
        <v>307</v>
      </c>
      <c r="D92" s="125">
        <v>83891</v>
      </c>
      <c r="E92" s="125">
        <v>0</v>
      </c>
    </row>
    <row r="93" spans="1:5" s="1" customFormat="1" ht="24" x14ac:dyDescent="0.2">
      <c r="A93" s="285"/>
      <c r="B93" s="288"/>
      <c r="C93" s="10" t="s">
        <v>249</v>
      </c>
      <c r="D93" s="125">
        <v>0</v>
      </c>
      <c r="E93" s="125">
        <v>0</v>
      </c>
    </row>
    <row r="94" spans="1:5" s="1" customFormat="1" ht="36" x14ac:dyDescent="0.2">
      <c r="A94" s="286"/>
      <c r="B94" s="289"/>
      <c r="C94" s="22" t="s">
        <v>308</v>
      </c>
      <c r="D94" s="125">
        <v>0</v>
      </c>
      <c r="E94" s="125">
        <v>0</v>
      </c>
    </row>
    <row r="95" spans="1:5" s="1" customFormat="1" ht="24" x14ac:dyDescent="0.2">
      <c r="A95" s="20">
        <v>82</v>
      </c>
      <c r="B95" s="13" t="s">
        <v>142</v>
      </c>
      <c r="C95" s="10" t="s">
        <v>48</v>
      </c>
      <c r="D95" s="125">
        <v>0</v>
      </c>
      <c r="E95" s="125">
        <v>0</v>
      </c>
    </row>
    <row r="96" spans="1:5" s="1" customFormat="1" x14ac:dyDescent="0.2">
      <c r="A96" s="20">
        <v>83</v>
      </c>
      <c r="B96" s="13" t="s">
        <v>143</v>
      </c>
      <c r="C96" s="10" t="s">
        <v>144</v>
      </c>
      <c r="D96" s="125">
        <v>1074734</v>
      </c>
      <c r="E96" s="125">
        <v>0</v>
      </c>
    </row>
    <row r="97" spans="1:5" s="1" customFormat="1" x14ac:dyDescent="0.2">
      <c r="A97" s="20">
        <v>84</v>
      </c>
      <c r="B97" s="21" t="s">
        <v>145</v>
      </c>
      <c r="C97" s="10" t="s">
        <v>146</v>
      </c>
      <c r="D97" s="125">
        <v>7692641</v>
      </c>
      <c r="E97" s="125">
        <v>0</v>
      </c>
    </row>
    <row r="98" spans="1:5" s="1" customFormat="1" x14ac:dyDescent="0.2">
      <c r="A98" s="20">
        <v>85</v>
      </c>
      <c r="B98" s="13" t="s">
        <v>147</v>
      </c>
      <c r="C98" s="10" t="s">
        <v>27</v>
      </c>
      <c r="D98" s="125">
        <v>3237987</v>
      </c>
      <c r="E98" s="125">
        <v>21255</v>
      </c>
    </row>
    <row r="99" spans="1:5" s="1" customFormat="1" x14ac:dyDescent="0.2">
      <c r="A99" s="20">
        <v>86</v>
      </c>
      <c r="B99" s="21" t="s">
        <v>148</v>
      </c>
      <c r="C99" s="10" t="s">
        <v>12</v>
      </c>
      <c r="D99" s="125">
        <v>3647347</v>
      </c>
      <c r="E99" s="125">
        <v>14114</v>
      </c>
    </row>
    <row r="100" spans="1:5" s="1" customFormat="1" x14ac:dyDescent="0.2">
      <c r="A100" s="20">
        <v>87</v>
      </c>
      <c r="B100" s="21" t="s">
        <v>149</v>
      </c>
      <c r="C100" s="10" t="s">
        <v>26</v>
      </c>
      <c r="D100" s="125">
        <v>9542368</v>
      </c>
      <c r="E100" s="125">
        <v>832624</v>
      </c>
    </row>
    <row r="101" spans="1:5" s="1" customFormat="1" x14ac:dyDescent="0.2">
      <c r="A101" s="20">
        <v>88</v>
      </c>
      <c r="B101" s="13" t="s">
        <v>150</v>
      </c>
      <c r="C101" s="10" t="s">
        <v>42</v>
      </c>
      <c r="D101" s="125">
        <v>4516183</v>
      </c>
      <c r="E101" s="125">
        <v>9409</v>
      </c>
    </row>
    <row r="102" spans="1:5" s="1" customFormat="1" x14ac:dyDescent="0.2">
      <c r="A102" s="20">
        <v>89</v>
      </c>
      <c r="B102" s="12" t="s">
        <v>152</v>
      </c>
      <c r="C102" s="10" t="s">
        <v>28</v>
      </c>
      <c r="D102" s="125">
        <v>10697588</v>
      </c>
      <c r="E102" s="125">
        <v>895614</v>
      </c>
    </row>
    <row r="103" spans="1:5" s="1" customFormat="1" x14ac:dyDescent="0.2">
      <c r="A103" s="20">
        <v>90</v>
      </c>
      <c r="B103" s="12" t="s">
        <v>153</v>
      </c>
      <c r="C103" s="10" t="s">
        <v>29</v>
      </c>
      <c r="D103" s="125">
        <v>9568247</v>
      </c>
      <c r="E103" s="125">
        <v>1370940</v>
      </c>
    </row>
    <row r="104" spans="1:5" s="1" customFormat="1" x14ac:dyDescent="0.2">
      <c r="A104" s="20">
        <v>91</v>
      </c>
      <c r="B104" s="21" t="s">
        <v>154</v>
      </c>
      <c r="C104" s="10" t="s">
        <v>14</v>
      </c>
      <c r="D104" s="125">
        <v>4510625</v>
      </c>
      <c r="E104" s="125">
        <v>623366</v>
      </c>
    </row>
    <row r="105" spans="1:5" s="19" customFormat="1" x14ac:dyDescent="0.2">
      <c r="A105" s="20">
        <v>92</v>
      </c>
      <c r="B105" s="12" t="s">
        <v>155</v>
      </c>
      <c r="C105" s="10" t="s">
        <v>30</v>
      </c>
      <c r="D105" s="125">
        <v>5407467</v>
      </c>
      <c r="E105" s="125">
        <v>28397</v>
      </c>
    </row>
    <row r="106" spans="1:5" s="1" customFormat="1" x14ac:dyDescent="0.2">
      <c r="A106" s="20">
        <v>93</v>
      </c>
      <c r="B106" s="12" t="s">
        <v>156</v>
      </c>
      <c r="C106" s="10" t="s">
        <v>15</v>
      </c>
      <c r="D106" s="125">
        <v>4676909</v>
      </c>
      <c r="E106" s="125">
        <v>14114</v>
      </c>
    </row>
    <row r="107" spans="1:5" s="1" customFormat="1" x14ac:dyDescent="0.2">
      <c r="A107" s="20">
        <v>94</v>
      </c>
      <c r="B107" s="13" t="s">
        <v>157</v>
      </c>
      <c r="C107" s="10" t="s">
        <v>13</v>
      </c>
      <c r="D107" s="125">
        <v>6678340</v>
      </c>
      <c r="E107" s="125">
        <v>1049719</v>
      </c>
    </row>
    <row r="108" spans="1:5" s="1" customFormat="1" x14ac:dyDescent="0.2">
      <c r="A108" s="20">
        <v>95</v>
      </c>
      <c r="B108" s="21" t="s">
        <v>158</v>
      </c>
      <c r="C108" s="10" t="s">
        <v>31</v>
      </c>
      <c r="D108" s="125">
        <v>3798610</v>
      </c>
      <c r="E108" s="125">
        <v>23524</v>
      </c>
    </row>
    <row r="109" spans="1:5" s="1" customFormat="1" x14ac:dyDescent="0.2">
      <c r="A109" s="20">
        <v>96</v>
      </c>
      <c r="B109" s="12" t="s">
        <v>160</v>
      </c>
      <c r="C109" s="10" t="s">
        <v>33</v>
      </c>
      <c r="D109" s="125">
        <v>9018741</v>
      </c>
      <c r="E109" s="125">
        <v>958866</v>
      </c>
    </row>
    <row r="110" spans="1:5" s="1" customFormat="1" x14ac:dyDescent="0.2">
      <c r="A110" s="20">
        <v>97</v>
      </c>
      <c r="B110" s="12" t="s">
        <v>162</v>
      </c>
      <c r="C110" s="10" t="s">
        <v>163</v>
      </c>
      <c r="D110" s="125">
        <v>0</v>
      </c>
      <c r="E110" s="125">
        <v>0</v>
      </c>
    </row>
    <row r="111" spans="1:5" s="1" customFormat="1" x14ac:dyDescent="0.2">
      <c r="A111" s="20">
        <v>98</v>
      </c>
      <c r="B111" s="12" t="s">
        <v>164</v>
      </c>
      <c r="C111" s="10" t="s">
        <v>165</v>
      </c>
      <c r="D111" s="125">
        <v>0</v>
      </c>
      <c r="E111" s="125">
        <v>0</v>
      </c>
    </row>
    <row r="112" spans="1:5" s="1" customFormat="1" x14ac:dyDescent="0.2">
      <c r="A112" s="20">
        <v>99</v>
      </c>
      <c r="B112" s="21" t="s">
        <v>166</v>
      </c>
      <c r="C112" s="10" t="s">
        <v>167</v>
      </c>
      <c r="D112" s="125">
        <v>0</v>
      </c>
      <c r="E112" s="125">
        <v>0</v>
      </c>
    </row>
    <row r="113" spans="1:5" s="1" customFormat="1" x14ac:dyDescent="0.2">
      <c r="A113" s="20">
        <v>100</v>
      </c>
      <c r="B113" s="21" t="s">
        <v>168</v>
      </c>
      <c r="C113" s="10" t="s">
        <v>169</v>
      </c>
      <c r="D113" s="125">
        <v>0</v>
      </c>
      <c r="E113" s="125">
        <v>0</v>
      </c>
    </row>
    <row r="114" spans="1:5" s="1" customFormat="1" ht="24" x14ac:dyDescent="0.2">
      <c r="A114" s="20">
        <v>101</v>
      </c>
      <c r="B114" s="21" t="s">
        <v>170</v>
      </c>
      <c r="C114" s="10" t="s">
        <v>171</v>
      </c>
      <c r="D114" s="125">
        <v>0</v>
      </c>
      <c r="E114" s="125">
        <v>0</v>
      </c>
    </row>
    <row r="115" spans="1:5" s="1" customFormat="1" x14ac:dyDescent="0.2">
      <c r="A115" s="20">
        <v>102</v>
      </c>
      <c r="B115" s="21" t="s">
        <v>172</v>
      </c>
      <c r="C115" s="10" t="s">
        <v>173</v>
      </c>
      <c r="D115" s="125">
        <v>0</v>
      </c>
      <c r="E115" s="125">
        <v>0</v>
      </c>
    </row>
    <row r="116" spans="1:5" s="1" customFormat="1" x14ac:dyDescent="0.2">
      <c r="A116" s="20">
        <v>103</v>
      </c>
      <c r="B116" s="21" t="s">
        <v>174</v>
      </c>
      <c r="C116" s="10" t="s">
        <v>175</v>
      </c>
      <c r="D116" s="125">
        <v>0</v>
      </c>
      <c r="E116" s="125">
        <v>0</v>
      </c>
    </row>
    <row r="117" spans="1:5" s="1" customFormat="1" x14ac:dyDescent="0.2">
      <c r="A117" s="20">
        <v>104</v>
      </c>
      <c r="B117" s="17" t="s">
        <v>176</v>
      </c>
      <c r="C117" s="15" t="s">
        <v>177</v>
      </c>
      <c r="D117" s="125">
        <v>0</v>
      </c>
      <c r="E117" s="125">
        <v>0</v>
      </c>
    </row>
    <row r="118" spans="1:5" s="1" customFormat="1" x14ac:dyDescent="0.2">
      <c r="A118" s="20">
        <v>105</v>
      </c>
      <c r="B118" s="13" t="s">
        <v>178</v>
      </c>
      <c r="C118" s="10" t="s">
        <v>179</v>
      </c>
      <c r="D118" s="125">
        <v>0</v>
      </c>
      <c r="E118" s="125">
        <v>0</v>
      </c>
    </row>
    <row r="119" spans="1:5" s="1" customFormat="1" x14ac:dyDescent="0.2">
      <c r="A119" s="20">
        <v>106</v>
      </c>
      <c r="B119" s="21" t="s">
        <v>180</v>
      </c>
      <c r="C119" s="10" t="s">
        <v>181</v>
      </c>
      <c r="D119" s="125">
        <v>0</v>
      </c>
      <c r="E119" s="125">
        <v>0</v>
      </c>
    </row>
    <row r="120" spans="1:5" s="1" customFormat="1" x14ac:dyDescent="0.2">
      <c r="A120" s="20">
        <v>107</v>
      </c>
      <c r="B120" s="12" t="s">
        <v>182</v>
      </c>
      <c r="C120" s="18" t="s">
        <v>183</v>
      </c>
      <c r="D120" s="125">
        <v>0</v>
      </c>
      <c r="E120" s="125">
        <v>0</v>
      </c>
    </row>
    <row r="121" spans="1:5" s="1" customFormat="1" x14ac:dyDescent="0.2">
      <c r="A121" s="20">
        <v>108</v>
      </c>
      <c r="B121" s="21" t="s">
        <v>184</v>
      </c>
      <c r="C121" s="10" t="s">
        <v>261</v>
      </c>
      <c r="D121" s="125">
        <v>0</v>
      </c>
      <c r="E121" s="125">
        <v>0</v>
      </c>
    </row>
    <row r="122" spans="1:5" s="1" customFormat="1" x14ac:dyDescent="0.2">
      <c r="A122" s="20">
        <v>109</v>
      </c>
      <c r="B122" s="13" t="s">
        <v>185</v>
      </c>
      <c r="C122" s="10" t="s">
        <v>250</v>
      </c>
      <c r="D122" s="125">
        <v>0</v>
      </c>
      <c r="E122" s="125">
        <v>0</v>
      </c>
    </row>
    <row r="123" spans="1:5" s="1" customFormat="1" x14ac:dyDescent="0.2">
      <c r="A123" s="20">
        <v>110</v>
      </c>
      <c r="B123" s="12" t="s">
        <v>329</v>
      </c>
      <c r="C123" s="10" t="s">
        <v>317</v>
      </c>
      <c r="D123" s="125">
        <v>0</v>
      </c>
      <c r="E123" s="125">
        <v>0</v>
      </c>
    </row>
    <row r="124" spans="1:5" s="1" customFormat="1" x14ac:dyDescent="0.2">
      <c r="A124" s="20">
        <v>111</v>
      </c>
      <c r="B124" s="53" t="s">
        <v>418</v>
      </c>
      <c r="C124" s="15" t="s">
        <v>419</v>
      </c>
      <c r="D124" s="125">
        <v>0</v>
      </c>
      <c r="E124" s="125">
        <v>0</v>
      </c>
    </row>
    <row r="125" spans="1:5" s="1" customFormat="1" x14ac:dyDescent="0.2">
      <c r="A125" s="20">
        <v>112</v>
      </c>
      <c r="B125" s="13" t="s">
        <v>186</v>
      </c>
      <c r="C125" s="10" t="s">
        <v>320</v>
      </c>
      <c r="D125" s="125">
        <v>0</v>
      </c>
      <c r="E125" s="125">
        <v>0</v>
      </c>
    </row>
    <row r="126" spans="1:5" s="1" customFormat="1" x14ac:dyDescent="0.2">
      <c r="A126" s="20">
        <v>113</v>
      </c>
      <c r="B126" s="21" t="s">
        <v>187</v>
      </c>
      <c r="C126" s="10" t="s">
        <v>188</v>
      </c>
      <c r="D126" s="125">
        <v>0</v>
      </c>
      <c r="E126" s="125">
        <v>0</v>
      </c>
    </row>
    <row r="127" spans="1:5" s="1" customFormat="1" ht="24" x14ac:dyDescent="0.2">
      <c r="A127" s="20">
        <v>114</v>
      </c>
      <c r="B127" s="21" t="s">
        <v>189</v>
      </c>
      <c r="C127" s="35" t="s">
        <v>306</v>
      </c>
      <c r="D127" s="125">
        <v>0</v>
      </c>
      <c r="E127" s="125">
        <v>0</v>
      </c>
    </row>
    <row r="128" spans="1:5" s="1" customFormat="1" x14ac:dyDescent="0.2">
      <c r="A128" s="20">
        <v>115</v>
      </c>
      <c r="B128" s="21" t="s">
        <v>190</v>
      </c>
      <c r="C128" s="10" t="s">
        <v>225</v>
      </c>
      <c r="D128" s="125">
        <v>22414712</v>
      </c>
      <c r="E128" s="125">
        <v>0</v>
      </c>
    </row>
    <row r="129" spans="1:5" x14ac:dyDescent="0.2">
      <c r="A129" s="20">
        <v>116</v>
      </c>
      <c r="B129" s="21" t="s">
        <v>191</v>
      </c>
      <c r="C129" s="10" t="s">
        <v>192</v>
      </c>
      <c r="D129" s="125">
        <v>0</v>
      </c>
      <c r="E129" s="125">
        <v>0</v>
      </c>
    </row>
    <row r="130" spans="1:5" s="1" customFormat="1" x14ac:dyDescent="0.2">
      <c r="A130" s="20">
        <v>117</v>
      </c>
      <c r="B130" s="21" t="s">
        <v>193</v>
      </c>
      <c r="C130" s="10" t="s">
        <v>40</v>
      </c>
      <c r="D130" s="125">
        <v>22618</v>
      </c>
      <c r="E130" s="125">
        <v>0</v>
      </c>
    </row>
    <row r="131" spans="1:5" s="1" customFormat="1" x14ac:dyDescent="0.2">
      <c r="A131" s="20">
        <v>118</v>
      </c>
      <c r="B131" s="12" t="s">
        <v>194</v>
      </c>
      <c r="C131" s="10" t="s">
        <v>45</v>
      </c>
      <c r="D131" s="125">
        <v>0</v>
      </c>
      <c r="E131" s="125">
        <v>0</v>
      </c>
    </row>
    <row r="132" spans="1:5" s="1" customFormat="1" x14ac:dyDescent="0.2">
      <c r="A132" s="20">
        <v>119</v>
      </c>
      <c r="B132" s="12" t="s">
        <v>195</v>
      </c>
      <c r="C132" s="10" t="s">
        <v>227</v>
      </c>
      <c r="D132" s="125">
        <v>0</v>
      </c>
      <c r="E132" s="125">
        <v>0</v>
      </c>
    </row>
    <row r="133" spans="1:5" s="1" customFormat="1" x14ac:dyDescent="0.2">
      <c r="A133" s="20">
        <v>120</v>
      </c>
      <c r="B133" s="12" t="s">
        <v>196</v>
      </c>
      <c r="C133" s="10" t="s">
        <v>47</v>
      </c>
      <c r="D133" s="125">
        <v>1981245</v>
      </c>
      <c r="E133" s="125">
        <v>0</v>
      </c>
    </row>
    <row r="134" spans="1:5" s="1" customFormat="1" x14ac:dyDescent="0.2">
      <c r="A134" s="20">
        <v>121</v>
      </c>
      <c r="B134" s="21" t="s">
        <v>197</v>
      </c>
      <c r="C134" s="10" t="s">
        <v>46</v>
      </c>
      <c r="D134" s="125">
        <v>0</v>
      </c>
      <c r="E134" s="125">
        <v>0</v>
      </c>
    </row>
    <row r="135" spans="1:5" s="1" customFormat="1" x14ac:dyDescent="0.2">
      <c r="A135" s="20">
        <v>122</v>
      </c>
      <c r="B135" s="21" t="s">
        <v>198</v>
      </c>
      <c r="C135" s="10" t="s">
        <v>199</v>
      </c>
      <c r="D135" s="125">
        <v>0</v>
      </c>
      <c r="E135" s="125">
        <v>0</v>
      </c>
    </row>
    <row r="136" spans="1:5" s="1" customFormat="1" x14ac:dyDescent="0.2">
      <c r="A136" s="20">
        <v>123</v>
      </c>
      <c r="B136" s="21" t="s">
        <v>200</v>
      </c>
      <c r="C136" s="10" t="s">
        <v>468</v>
      </c>
      <c r="D136" s="125">
        <v>0</v>
      </c>
      <c r="E136" s="125">
        <v>0</v>
      </c>
    </row>
    <row r="137" spans="1:5" s="1" customFormat="1" x14ac:dyDescent="0.2">
      <c r="A137" s="20">
        <v>124</v>
      </c>
      <c r="B137" s="12" t="s">
        <v>201</v>
      </c>
      <c r="C137" s="10" t="s">
        <v>226</v>
      </c>
      <c r="D137" s="125">
        <v>13947368</v>
      </c>
      <c r="E137" s="125">
        <v>1174406</v>
      </c>
    </row>
    <row r="138" spans="1:5" s="1" customFormat="1" ht="24" x14ac:dyDescent="0.2">
      <c r="A138" s="20">
        <v>125</v>
      </c>
      <c r="B138" s="13" t="s">
        <v>202</v>
      </c>
      <c r="C138" s="10" t="s">
        <v>459</v>
      </c>
      <c r="D138" s="125">
        <v>17777030</v>
      </c>
      <c r="E138" s="125">
        <v>1377292</v>
      </c>
    </row>
    <row r="139" spans="1:5" x14ac:dyDescent="0.2">
      <c r="A139" s="20">
        <v>126</v>
      </c>
      <c r="B139" s="21" t="s">
        <v>203</v>
      </c>
      <c r="C139" s="10" t="s">
        <v>204</v>
      </c>
      <c r="D139" s="125">
        <v>0</v>
      </c>
      <c r="E139" s="125">
        <v>0</v>
      </c>
    </row>
    <row r="140" spans="1:5" x14ac:dyDescent="0.2">
      <c r="A140" s="20">
        <v>127</v>
      </c>
      <c r="B140" s="12" t="s">
        <v>205</v>
      </c>
      <c r="C140" s="10" t="s">
        <v>206</v>
      </c>
      <c r="D140" s="125">
        <v>0</v>
      </c>
      <c r="E140" s="125">
        <v>0</v>
      </c>
    </row>
    <row r="141" spans="1:5" x14ac:dyDescent="0.2">
      <c r="A141" s="20">
        <v>128</v>
      </c>
      <c r="B141" s="21" t="s">
        <v>207</v>
      </c>
      <c r="C141" s="10" t="s">
        <v>208</v>
      </c>
      <c r="D141" s="125">
        <v>0</v>
      </c>
      <c r="E141" s="125">
        <v>0</v>
      </c>
    </row>
    <row r="142" spans="1:5" x14ac:dyDescent="0.2">
      <c r="A142" s="20">
        <v>129</v>
      </c>
      <c r="B142" s="86" t="s">
        <v>251</v>
      </c>
      <c r="C142" s="88" t="s">
        <v>252</v>
      </c>
      <c r="D142" s="125">
        <v>0</v>
      </c>
      <c r="E142" s="125">
        <v>0</v>
      </c>
    </row>
    <row r="143" spans="1:5" x14ac:dyDescent="0.2">
      <c r="A143" s="20">
        <v>130</v>
      </c>
      <c r="B143" s="89" t="s">
        <v>253</v>
      </c>
      <c r="C143" s="41" t="s">
        <v>254</v>
      </c>
      <c r="D143" s="125">
        <v>0</v>
      </c>
      <c r="E143" s="125">
        <v>0</v>
      </c>
    </row>
    <row r="144" spans="1:5" x14ac:dyDescent="0.2">
      <c r="A144" s="20">
        <v>131</v>
      </c>
      <c r="B144" s="90" t="s">
        <v>255</v>
      </c>
      <c r="C144" s="140" t="s">
        <v>416</v>
      </c>
      <c r="D144" s="125">
        <v>0</v>
      </c>
      <c r="E144" s="125">
        <v>0</v>
      </c>
    </row>
    <row r="145" spans="1:5" x14ac:dyDescent="0.2">
      <c r="A145" s="20">
        <v>132</v>
      </c>
      <c r="B145" s="20" t="s">
        <v>259</v>
      </c>
      <c r="C145" s="28" t="s">
        <v>260</v>
      </c>
      <c r="D145" s="125">
        <v>0</v>
      </c>
      <c r="E145" s="125">
        <v>0</v>
      </c>
    </row>
    <row r="146" spans="1:5" x14ac:dyDescent="0.2">
      <c r="A146" s="20">
        <v>133</v>
      </c>
      <c r="B146" s="53" t="s">
        <v>311</v>
      </c>
      <c r="C146" s="28" t="s">
        <v>310</v>
      </c>
      <c r="D146" s="125">
        <v>0</v>
      </c>
      <c r="E146" s="125">
        <v>0</v>
      </c>
    </row>
    <row r="147" spans="1:5" x14ac:dyDescent="0.2">
      <c r="A147" s="20">
        <v>134</v>
      </c>
      <c r="B147" s="53" t="s">
        <v>319</v>
      </c>
      <c r="C147" s="28" t="s">
        <v>316</v>
      </c>
      <c r="D147" s="125">
        <v>0</v>
      </c>
      <c r="E147" s="125">
        <v>0</v>
      </c>
    </row>
    <row r="148" spans="1:5" s="4" customFormat="1" x14ac:dyDescent="0.2">
      <c r="A148" s="20">
        <v>135</v>
      </c>
      <c r="B148" s="53" t="s">
        <v>411</v>
      </c>
      <c r="C148" s="15" t="s">
        <v>412</v>
      </c>
      <c r="D148" s="125">
        <v>0</v>
      </c>
      <c r="E148" s="125">
        <v>0</v>
      </c>
    </row>
    <row r="149" spans="1:5" s="4" customFormat="1" x14ac:dyDescent="0.2">
      <c r="A149" s="6"/>
      <c r="B149" s="6"/>
      <c r="C149" s="7"/>
      <c r="E149" s="8"/>
    </row>
    <row r="151" spans="1:5" x14ac:dyDescent="0.2">
      <c r="D151" s="180"/>
      <c r="E151" s="180"/>
    </row>
  </sheetData>
  <mergeCells count="10">
    <mergeCell ref="A2:E2"/>
    <mergeCell ref="A7:C7"/>
    <mergeCell ref="A10:C10"/>
    <mergeCell ref="D4:D6"/>
    <mergeCell ref="E5:E6"/>
    <mergeCell ref="A91:A94"/>
    <mergeCell ref="B91:B94"/>
    <mergeCell ref="A4:A6"/>
    <mergeCell ref="B4:B6"/>
    <mergeCell ref="C4:C6"/>
  </mergeCells>
  <pageMargins left="0" right="0" top="0" bottom="0" header="0" footer="0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W151"/>
  <sheetViews>
    <sheetView zoomScale="98" zoomScaleNormal="98" workbookViewId="0">
      <selection activeCell="G11" sqref="G11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9.5703125" style="7" customWidth="1"/>
    <col min="4" max="4" width="13.5703125" style="45" customWidth="1"/>
    <col min="5" max="16384" width="9.140625" style="1"/>
  </cols>
  <sheetData>
    <row r="2" spans="1:4" ht="36" customHeight="1" x14ac:dyDescent="0.2">
      <c r="A2" s="326" t="s">
        <v>426</v>
      </c>
      <c r="B2" s="326"/>
      <c r="C2" s="326"/>
      <c r="D2" s="326"/>
    </row>
    <row r="3" spans="1:4" ht="12.75" customHeight="1" x14ac:dyDescent="0.2">
      <c r="C3" s="47"/>
      <c r="D3" s="45" t="s">
        <v>277</v>
      </c>
    </row>
    <row r="4" spans="1:4" s="3" customFormat="1" ht="15.75" customHeight="1" x14ac:dyDescent="0.2">
      <c r="A4" s="302" t="s">
        <v>43</v>
      </c>
      <c r="B4" s="302" t="s">
        <v>55</v>
      </c>
      <c r="C4" s="302" t="s">
        <v>44</v>
      </c>
      <c r="D4" s="317" t="s">
        <v>299</v>
      </c>
    </row>
    <row r="5" spans="1:4" ht="25.5" customHeight="1" x14ac:dyDescent="0.2">
      <c r="A5" s="302"/>
      <c r="B5" s="302"/>
      <c r="C5" s="302"/>
      <c r="D5" s="324"/>
    </row>
    <row r="6" spans="1:4" ht="14.25" customHeight="1" x14ac:dyDescent="0.2">
      <c r="A6" s="302"/>
      <c r="B6" s="302"/>
      <c r="C6" s="302"/>
      <c r="D6" s="324"/>
    </row>
    <row r="7" spans="1:4" ht="21.75" customHeight="1" x14ac:dyDescent="0.2">
      <c r="A7" s="302"/>
      <c r="B7" s="302"/>
      <c r="C7" s="302"/>
      <c r="D7" s="318"/>
    </row>
    <row r="8" spans="1:4" s="3" customFormat="1" x14ac:dyDescent="0.2">
      <c r="A8" s="296" t="s">
        <v>224</v>
      </c>
      <c r="B8" s="296"/>
      <c r="C8" s="296"/>
      <c r="D8" s="61">
        <f>D11+D10+D9</f>
        <v>2779011332</v>
      </c>
    </row>
    <row r="9" spans="1:4" s="3" customFormat="1" ht="11.25" customHeight="1" x14ac:dyDescent="0.2">
      <c r="A9" s="52"/>
      <c r="B9" s="52"/>
      <c r="C9" s="11" t="s">
        <v>53</v>
      </c>
      <c r="D9" s="270">
        <v>35655134</v>
      </c>
    </row>
    <row r="10" spans="1:4" s="3" customFormat="1" ht="11.25" customHeight="1" x14ac:dyDescent="0.2">
      <c r="A10" s="52"/>
      <c r="B10" s="52"/>
      <c r="C10" s="11" t="s">
        <v>279</v>
      </c>
      <c r="D10" s="270"/>
    </row>
    <row r="11" spans="1:4" s="3" customFormat="1" x14ac:dyDescent="0.2">
      <c r="A11" s="296" t="s">
        <v>223</v>
      </c>
      <c r="B11" s="296"/>
      <c r="C11" s="296"/>
      <c r="D11" s="61">
        <f>SUM(D12:D148)-D92</f>
        <v>2743356198</v>
      </c>
    </row>
    <row r="12" spans="1:4" ht="12" customHeight="1" x14ac:dyDescent="0.2">
      <c r="A12" s="20">
        <v>1</v>
      </c>
      <c r="B12" s="12" t="s">
        <v>56</v>
      </c>
      <c r="C12" s="10" t="s">
        <v>41</v>
      </c>
      <c r="D12" s="44">
        <v>47321657</v>
      </c>
    </row>
    <row r="13" spans="1:4" x14ac:dyDescent="0.2">
      <c r="A13" s="20">
        <v>2</v>
      </c>
      <c r="B13" s="13" t="s">
        <v>57</v>
      </c>
      <c r="C13" s="10" t="s">
        <v>209</v>
      </c>
      <c r="D13" s="44">
        <v>48307890</v>
      </c>
    </row>
    <row r="14" spans="1:4" x14ac:dyDescent="0.2">
      <c r="A14" s="20">
        <v>3</v>
      </c>
      <c r="B14" s="21" t="s">
        <v>58</v>
      </c>
      <c r="C14" s="10" t="s">
        <v>5</v>
      </c>
      <c r="D14" s="44">
        <v>34978476</v>
      </c>
    </row>
    <row r="15" spans="1:4" ht="14.25" customHeight="1" x14ac:dyDescent="0.2">
      <c r="A15" s="20">
        <v>4</v>
      </c>
      <c r="B15" s="12" t="s">
        <v>59</v>
      </c>
      <c r="C15" s="10" t="s">
        <v>210</v>
      </c>
      <c r="D15" s="44">
        <v>57191245</v>
      </c>
    </row>
    <row r="16" spans="1:4" x14ac:dyDescent="0.2">
      <c r="A16" s="20">
        <v>5</v>
      </c>
      <c r="B16" s="12" t="s">
        <v>60</v>
      </c>
      <c r="C16" s="10" t="s">
        <v>8</v>
      </c>
      <c r="D16" s="44">
        <v>45090456</v>
      </c>
    </row>
    <row r="17" spans="1:4" x14ac:dyDescent="0.2">
      <c r="A17" s="20">
        <v>6</v>
      </c>
      <c r="B17" s="21" t="s">
        <v>61</v>
      </c>
      <c r="C17" s="10" t="s">
        <v>62</v>
      </c>
      <c r="D17" s="44">
        <v>4216959</v>
      </c>
    </row>
    <row r="18" spans="1:4" x14ac:dyDescent="0.2">
      <c r="A18" s="20">
        <v>7</v>
      </c>
      <c r="B18" s="12" t="s">
        <v>63</v>
      </c>
      <c r="C18" s="10" t="s">
        <v>211</v>
      </c>
      <c r="D18" s="44">
        <v>43146184</v>
      </c>
    </row>
    <row r="19" spans="1:4" x14ac:dyDescent="0.2">
      <c r="A19" s="20">
        <v>8</v>
      </c>
      <c r="B19" s="21" t="s">
        <v>64</v>
      </c>
      <c r="C19" s="10" t="s">
        <v>17</v>
      </c>
      <c r="D19" s="44">
        <v>39570280</v>
      </c>
    </row>
    <row r="20" spans="1:4" x14ac:dyDescent="0.2">
      <c r="A20" s="20">
        <v>9</v>
      </c>
      <c r="B20" s="21" t="s">
        <v>65</v>
      </c>
      <c r="C20" s="10" t="s">
        <v>6</v>
      </c>
      <c r="D20" s="44">
        <v>52593922</v>
      </c>
    </row>
    <row r="21" spans="1:4" x14ac:dyDescent="0.2">
      <c r="A21" s="20">
        <v>10</v>
      </c>
      <c r="B21" s="21" t="s">
        <v>66</v>
      </c>
      <c r="C21" s="10" t="s">
        <v>18</v>
      </c>
      <c r="D21" s="44">
        <v>48387947</v>
      </c>
    </row>
    <row r="22" spans="1:4" x14ac:dyDescent="0.2">
      <c r="A22" s="20">
        <v>11</v>
      </c>
      <c r="B22" s="21" t="s">
        <v>67</v>
      </c>
      <c r="C22" s="10" t="s">
        <v>7</v>
      </c>
      <c r="D22" s="44">
        <v>43989870</v>
      </c>
    </row>
    <row r="23" spans="1:4" x14ac:dyDescent="0.2">
      <c r="A23" s="20">
        <v>12</v>
      </c>
      <c r="B23" s="21" t="s">
        <v>68</v>
      </c>
      <c r="C23" s="10" t="s">
        <v>19</v>
      </c>
      <c r="D23" s="44">
        <v>66372498</v>
      </c>
    </row>
    <row r="24" spans="1:4" x14ac:dyDescent="0.2">
      <c r="A24" s="20">
        <v>13</v>
      </c>
      <c r="B24" s="21" t="s">
        <v>230</v>
      </c>
      <c r="C24" s="10" t="s">
        <v>231</v>
      </c>
      <c r="D24" s="44"/>
    </row>
    <row r="25" spans="1:4" x14ac:dyDescent="0.2">
      <c r="A25" s="20">
        <v>14</v>
      </c>
      <c r="B25" s="21" t="s">
        <v>69</v>
      </c>
      <c r="C25" s="10" t="s">
        <v>22</v>
      </c>
      <c r="D25" s="44">
        <v>46690231</v>
      </c>
    </row>
    <row r="26" spans="1:4" x14ac:dyDescent="0.2">
      <c r="A26" s="20">
        <v>15</v>
      </c>
      <c r="B26" s="21" t="s">
        <v>70</v>
      </c>
      <c r="C26" s="10" t="s">
        <v>10</v>
      </c>
      <c r="D26" s="44">
        <v>87682362</v>
      </c>
    </row>
    <row r="27" spans="1:4" x14ac:dyDescent="0.2">
      <c r="A27" s="20">
        <v>16</v>
      </c>
      <c r="B27" s="21" t="s">
        <v>71</v>
      </c>
      <c r="C27" s="10" t="s">
        <v>342</v>
      </c>
      <c r="D27" s="44">
        <v>72241326</v>
      </c>
    </row>
    <row r="28" spans="1:4" x14ac:dyDescent="0.2">
      <c r="A28" s="20">
        <v>17</v>
      </c>
      <c r="B28" s="21" t="s">
        <v>72</v>
      </c>
      <c r="C28" s="10" t="s">
        <v>9</v>
      </c>
      <c r="D28" s="44">
        <v>48746520</v>
      </c>
    </row>
    <row r="29" spans="1:4" x14ac:dyDescent="0.2">
      <c r="A29" s="20">
        <v>18</v>
      </c>
      <c r="B29" s="12" t="s">
        <v>73</v>
      </c>
      <c r="C29" s="10" t="s">
        <v>11</v>
      </c>
      <c r="D29" s="44">
        <v>34241804</v>
      </c>
    </row>
    <row r="30" spans="1:4" x14ac:dyDescent="0.2">
      <c r="A30" s="20">
        <v>19</v>
      </c>
      <c r="B30" s="12" t="s">
        <v>74</v>
      </c>
      <c r="C30" s="10" t="s">
        <v>212</v>
      </c>
      <c r="D30" s="44">
        <v>28519365</v>
      </c>
    </row>
    <row r="31" spans="1:4" x14ac:dyDescent="0.2">
      <c r="A31" s="20">
        <v>20</v>
      </c>
      <c r="B31" s="12" t="s">
        <v>75</v>
      </c>
      <c r="C31" s="10" t="s">
        <v>343</v>
      </c>
      <c r="D31" s="44">
        <v>68468843</v>
      </c>
    </row>
    <row r="32" spans="1:4" x14ac:dyDescent="0.2">
      <c r="A32" s="20">
        <v>21</v>
      </c>
      <c r="B32" s="12" t="s">
        <v>76</v>
      </c>
      <c r="C32" s="10" t="s">
        <v>38</v>
      </c>
      <c r="D32" s="44">
        <v>2718124</v>
      </c>
    </row>
    <row r="33" spans="1:4" x14ac:dyDescent="0.2">
      <c r="A33" s="20">
        <v>22</v>
      </c>
      <c r="B33" s="21" t="s">
        <v>77</v>
      </c>
      <c r="C33" s="10" t="s">
        <v>78</v>
      </c>
      <c r="D33" s="44"/>
    </row>
    <row r="34" spans="1:4" ht="12" customHeight="1" x14ac:dyDescent="0.2">
      <c r="A34" s="20">
        <v>23</v>
      </c>
      <c r="B34" s="21" t="s">
        <v>79</v>
      </c>
      <c r="C34" s="10" t="s">
        <v>80</v>
      </c>
      <c r="D34" s="44"/>
    </row>
    <row r="35" spans="1:4" ht="24" x14ac:dyDescent="0.2">
      <c r="A35" s="20">
        <v>24</v>
      </c>
      <c r="B35" s="21" t="s">
        <v>81</v>
      </c>
      <c r="C35" s="10" t="s">
        <v>82</v>
      </c>
      <c r="D35" s="44"/>
    </row>
    <row r="36" spans="1:4" x14ac:dyDescent="0.2">
      <c r="A36" s="20">
        <v>25</v>
      </c>
      <c r="B36" s="12" t="s">
        <v>83</v>
      </c>
      <c r="C36" s="10" t="s">
        <v>84</v>
      </c>
      <c r="D36" s="44">
        <v>90375601</v>
      </c>
    </row>
    <row r="37" spans="1:4" ht="15.75" customHeight="1" x14ac:dyDescent="0.2">
      <c r="A37" s="20">
        <v>26</v>
      </c>
      <c r="B37" s="21" t="s">
        <v>85</v>
      </c>
      <c r="C37" s="10" t="s">
        <v>86</v>
      </c>
      <c r="D37" s="44"/>
    </row>
    <row r="38" spans="1:4" x14ac:dyDescent="0.2">
      <c r="A38" s="20">
        <v>27</v>
      </c>
      <c r="B38" s="13" t="s">
        <v>87</v>
      </c>
      <c r="C38" s="10" t="s">
        <v>88</v>
      </c>
      <c r="D38" s="44"/>
    </row>
    <row r="39" spans="1:4" x14ac:dyDescent="0.2">
      <c r="A39" s="20">
        <v>28</v>
      </c>
      <c r="B39" s="13" t="s">
        <v>89</v>
      </c>
      <c r="C39" s="10" t="s">
        <v>39</v>
      </c>
      <c r="D39" s="44">
        <v>51829951</v>
      </c>
    </row>
    <row r="40" spans="1:4" x14ac:dyDescent="0.2">
      <c r="A40" s="20">
        <v>29</v>
      </c>
      <c r="B40" s="12" t="s">
        <v>90</v>
      </c>
      <c r="C40" s="10" t="s">
        <v>37</v>
      </c>
      <c r="D40" s="44"/>
    </row>
    <row r="41" spans="1:4" x14ac:dyDescent="0.2">
      <c r="A41" s="20">
        <v>30</v>
      </c>
      <c r="B41" s="13" t="s">
        <v>91</v>
      </c>
      <c r="C41" s="10" t="s">
        <v>16</v>
      </c>
      <c r="D41" s="44">
        <v>56357230</v>
      </c>
    </row>
    <row r="42" spans="1:4" x14ac:dyDescent="0.2">
      <c r="A42" s="20">
        <v>31</v>
      </c>
      <c r="B42" s="21" t="s">
        <v>92</v>
      </c>
      <c r="C42" s="10" t="s">
        <v>21</v>
      </c>
      <c r="D42" s="44">
        <v>40203842</v>
      </c>
    </row>
    <row r="43" spans="1:4" x14ac:dyDescent="0.2">
      <c r="A43" s="20">
        <v>32</v>
      </c>
      <c r="B43" s="13" t="s">
        <v>93</v>
      </c>
      <c r="C43" s="10" t="s">
        <v>24</v>
      </c>
      <c r="D43" s="44">
        <v>53183660</v>
      </c>
    </row>
    <row r="44" spans="1:4" x14ac:dyDescent="0.2">
      <c r="A44" s="20">
        <v>33</v>
      </c>
      <c r="B44" s="12" t="s">
        <v>94</v>
      </c>
      <c r="C44" s="10" t="s">
        <v>213</v>
      </c>
      <c r="D44" s="44">
        <v>63946634</v>
      </c>
    </row>
    <row r="45" spans="1:4" x14ac:dyDescent="0.2">
      <c r="A45" s="20">
        <v>34</v>
      </c>
      <c r="B45" s="14" t="s">
        <v>95</v>
      </c>
      <c r="C45" s="15" t="s">
        <v>214</v>
      </c>
      <c r="D45" s="44">
        <v>66546618</v>
      </c>
    </row>
    <row r="46" spans="1:4" x14ac:dyDescent="0.2">
      <c r="A46" s="20">
        <v>35</v>
      </c>
      <c r="B46" s="12" t="s">
        <v>96</v>
      </c>
      <c r="C46" s="10" t="s">
        <v>215</v>
      </c>
      <c r="D46" s="44">
        <v>50165129</v>
      </c>
    </row>
    <row r="47" spans="1:4" x14ac:dyDescent="0.2">
      <c r="A47" s="20">
        <v>36</v>
      </c>
      <c r="B47" s="12" t="s">
        <v>97</v>
      </c>
      <c r="C47" s="10" t="s">
        <v>23</v>
      </c>
      <c r="D47" s="44">
        <v>57241150</v>
      </c>
    </row>
    <row r="48" spans="1:4" x14ac:dyDescent="0.2">
      <c r="A48" s="20">
        <v>37</v>
      </c>
      <c r="B48" s="21" t="s">
        <v>98</v>
      </c>
      <c r="C48" s="10" t="s">
        <v>20</v>
      </c>
      <c r="D48" s="44">
        <v>41857680</v>
      </c>
    </row>
    <row r="49" spans="1:4" x14ac:dyDescent="0.2">
      <c r="A49" s="20">
        <v>38</v>
      </c>
      <c r="B49" s="13" t="s">
        <v>99</v>
      </c>
      <c r="C49" s="10" t="s">
        <v>100</v>
      </c>
      <c r="D49" s="44"/>
    </row>
    <row r="50" spans="1:4" x14ac:dyDescent="0.2">
      <c r="A50" s="20">
        <v>39</v>
      </c>
      <c r="B50" s="21" t="s">
        <v>101</v>
      </c>
      <c r="C50" s="10" t="s">
        <v>102</v>
      </c>
      <c r="D50" s="44"/>
    </row>
    <row r="51" spans="1:4" x14ac:dyDescent="0.2">
      <c r="A51" s="20">
        <v>40</v>
      </c>
      <c r="B51" s="12" t="s">
        <v>103</v>
      </c>
      <c r="C51" s="10" t="s">
        <v>220</v>
      </c>
      <c r="D51" s="44">
        <v>56226208</v>
      </c>
    </row>
    <row r="52" spans="1:4" ht="10.5" customHeight="1" x14ac:dyDescent="0.2">
      <c r="A52" s="20">
        <v>41</v>
      </c>
      <c r="B52" s="12" t="s">
        <v>104</v>
      </c>
      <c r="C52" s="10" t="s">
        <v>2</v>
      </c>
      <c r="D52" s="44">
        <v>34431348</v>
      </c>
    </row>
    <row r="53" spans="1:4" x14ac:dyDescent="0.2">
      <c r="A53" s="20">
        <v>42</v>
      </c>
      <c r="B53" s="21" t="s">
        <v>105</v>
      </c>
      <c r="C53" s="10" t="s">
        <v>3</v>
      </c>
      <c r="D53" s="44">
        <v>42973581</v>
      </c>
    </row>
    <row r="54" spans="1:4" x14ac:dyDescent="0.2">
      <c r="A54" s="20">
        <v>43</v>
      </c>
      <c r="B54" s="13" t="s">
        <v>151</v>
      </c>
      <c r="C54" s="10" t="s">
        <v>32</v>
      </c>
      <c r="D54" s="44">
        <v>57235807</v>
      </c>
    </row>
    <row r="55" spans="1:4" x14ac:dyDescent="0.2">
      <c r="A55" s="20">
        <v>44</v>
      </c>
      <c r="B55" s="21" t="s">
        <v>106</v>
      </c>
      <c r="C55" s="10" t="s">
        <v>216</v>
      </c>
      <c r="D55" s="44">
        <v>69080701</v>
      </c>
    </row>
    <row r="56" spans="1:4" ht="10.5" customHeight="1" x14ac:dyDescent="0.2">
      <c r="A56" s="20">
        <v>45</v>
      </c>
      <c r="B56" s="13" t="s">
        <v>107</v>
      </c>
      <c r="C56" s="10" t="s">
        <v>0</v>
      </c>
      <c r="D56" s="44">
        <v>56067042</v>
      </c>
    </row>
    <row r="57" spans="1:4" x14ac:dyDescent="0.2">
      <c r="A57" s="20">
        <v>46</v>
      </c>
      <c r="B57" s="21" t="s">
        <v>108</v>
      </c>
      <c r="C57" s="10" t="s">
        <v>4</v>
      </c>
      <c r="D57" s="44">
        <v>35346759</v>
      </c>
    </row>
    <row r="58" spans="1:4" x14ac:dyDescent="0.2">
      <c r="A58" s="20">
        <v>47</v>
      </c>
      <c r="B58" s="13" t="s">
        <v>109</v>
      </c>
      <c r="C58" s="10" t="s">
        <v>1</v>
      </c>
      <c r="D58" s="44">
        <v>50628244</v>
      </c>
    </row>
    <row r="59" spans="1:4" x14ac:dyDescent="0.2">
      <c r="A59" s="20">
        <v>48</v>
      </c>
      <c r="B59" s="21" t="s">
        <v>110</v>
      </c>
      <c r="C59" s="10" t="s">
        <v>217</v>
      </c>
      <c r="D59" s="44">
        <v>51845097</v>
      </c>
    </row>
    <row r="60" spans="1:4" x14ac:dyDescent="0.2">
      <c r="A60" s="20">
        <v>49</v>
      </c>
      <c r="B60" s="21" t="s">
        <v>111</v>
      </c>
      <c r="C60" s="10" t="s">
        <v>25</v>
      </c>
      <c r="D60" s="44">
        <v>87261423</v>
      </c>
    </row>
    <row r="61" spans="1:4" x14ac:dyDescent="0.2">
      <c r="A61" s="20">
        <v>50</v>
      </c>
      <c r="B61" s="21" t="s">
        <v>159</v>
      </c>
      <c r="C61" s="10" t="s">
        <v>52</v>
      </c>
      <c r="D61" s="44">
        <v>51046693</v>
      </c>
    </row>
    <row r="62" spans="1:4" x14ac:dyDescent="0.2">
      <c r="A62" s="20">
        <v>51</v>
      </c>
      <c r="B62" s="21" t="s">
        <v>112</v>
      </c>
      <c r="C62" s="10" t="s">
        <v>218</v>
      </c>
      <c r="D62" s="44">
        <v>54560675</v>
      </c>
    </row>
    <row r="63" spans="1:4" x14ac:dyDescent="0.2">
      <c r="A63" s="20">
        <v>52</v>
      </c>
      <c r="B63" s="13" t="s">
        <v>161</v>
      </c>
      <c r="C63" s="10" t="s">
        <v>219</v>
      </c>
      <c r="D63" s="44">
        <v>39173836</v>
      </c>
    </row>
    <row r="64" spans="1:4" x14ac:dyDescent="0.2">
      <c r="A64" s="20">
        <v>53</v>
      </c>
      <c r="B64" s="21" t="s">
        <v>222</v>
      </c>
      <c r="C64" s="10" t="s">
        <v>221</v>
      </c>
      <c r="D64" s="44"/>
    </row>
    <row r="65" spans="1:4" ht="14.25" customHeight="1" x14ac:dyDescent="0.2">
      <c r="A65" s="20">
        <v>54</v>
      </c>
      <c r="B65" s="21" t="s">
        <v>232</v>
      </c>
      <c r="C65" s="10" t="s">
        <v>233</v>
      </c>
      <c r="D65" s="44"/>
    </row>
    <row r="66" spans="1:4" ht="14.25" customHeight="1" x14ac:dyDescent="0.2">
      <c r="A66" s="20">
        <v>55</v>
      </c>
      <c r="B66" s="21" t="s">
        <v>113</v>
      </c>
      <c r="C66" s="10" t="s">
        <v>51</v>
      </c>
      <c r="D66" s="44"/>
    </row>
    <row r="67" spans="1:4" ht="14.25" customHeight="1" x14ac:dyDescent="0.2">
      <c r="A67" s="20">
        <v>56</v>
      </c>
      <c r="B67" s="13" t="s">
        <v>114</v>
      </c>
      <c r="C67" s="10" t="s">
        <v>234</v>
      </c>
      <c r="D67" s="44"/>
    </row>
    <row r="68" spans="1:4" ht="25.5" customHeight="1" x14ac:dyDescent="0.2">
      <c r="A68" s="20">
        <v>57</v>
      </c>
      <c r="B68" s="12" t="s">
        <v>115</v>
      </c>
      <c r="C68" s="10" t="s">
        <v>116</v>
      </c>
      <c r="D68" s="44"/>
    </row>
    <row r="69" spans="1:4" ht="25.5" customHeight="1" x14ac:dyDescent="0.2">
      <c r="A69" s="20">
        <v>58</v>
      </c>
      <c r="B69" s="13" t="s">
        <v>117</v>
      </c>
      <c r="C69" s="10" t="s">
        <v>235</v>
      </c>
      <c r="D69" s="44"/>
    </row>
    <row r="70" spans="1:4" x14ac:dyDescent="0.2">
      <c r="A70" s="20">
        <v>59</v>
      </c>
      <c r="B70" s="21" t="s">
        <v>118</v>
      </c>
      <c r="C70" s="10" t="s">
        <v>325</v>
      </c>
      <c r="D70" s="44"/>
    </row>
    <row r="71" spans="1:4" ht="24" x14ac:dyDescent="0.2">
      <c r="A71" s="20">
        <v>60</v>
      </c>
      <c r="B71" s="12" t="s">
        <v>119</v>
      </c>
      <c r="C71" s="10" t="s">
        <v>236</v>
      </c>
      <c r="D71" s="44"/>
    </row>
    <row r="72" spans="1:4" ht="24" x14ac:dyDescent="0.2">
      <c r="A72" s="20">
        <v>61</v>
      </c>
      <c r="B72" s="12" t="s">
        <v>120</v>
      </c>
      <c r="C72" s="10" t="s">
        <v>237</v>
      </c>
      <c r="D72" s="44"/>
    </row>
    <row r="73" spans="1:4" x14ac:dyDescent="0.2">
      <c r="A73" s="20">
        <v>62</v>
      </c>
      <c r="B73" s="13" t="s">
        <v>121</v>
      </c>
      <c r="C73" s="10" t="s">
        <v>238</v>
      </c>
      <c r="D73" s="44"/>
    </row>
    <row r="74" spans="1:4" x14ac:dyDescent="0.2">
      <c r="A74" s="20">
        <v>63</v>
      </c>
      <c r="B74" s="13" t="s">
        <v>122</v>
      </c>
      <c r="C74" s="10" t="s">
        <v>50</v>
      </c>
      <c r="D74" s="44"/>
    </row>
    <row r="75" spans="1:4" x14ac:dyDescent="0.2">
      <c r="A75" s="20">
        <v>64</v>
      </c>
      <c r="B75" s="13" t="s">
        <v>123</v>
      </c>
      <c r="C75" s="10" t="s">
        <v>239</v>
      </c>
      <c r="D75" s="44"/>
    </row>
    <row r="76" spans="1:4" ht="24" x14ac:dyDescent="0.2">
      <c r="A76" s="20">
        <v>65</v>
      </c>
      <c r="B76" s="13" t="s">
        <v>124</v>
      </c>
      <c r="C76" s="10" t="s">
        <v>240</v>
      </c>
      <c r="D76" s="44"/>
    </row>
    <row r="77" spans="1:4" ht="24" x14ac:dyDescent="0.2">
      <c r="A77" s="20">
        <v>66</v>
      </c>
      <c r="B77" s="12" t="s">
        <v>125</v>
      </c>
      <c r="C77" s="10" t="s">
        <v>241</v>
      </c>
      <c r="D77" s="44"/>
    </row>
    <row r="78" spans="1:4" ht="24" x14ac:dyDescent="0.2">
      <c r="A78" s="20">
        <v>67</v>
      </c>
      <c r="B78" s="13" t="s">
        <v>126</v>
      </c>
      <c r="C78" s="10" t="s">
        <v>242</v>
      </c>
      <c r="D78" s="44"/>
    </row>
    <row r="79" spans="1:4" ht="24" x14ac:dyDescent="0.2">
      <c r="A79" s="20">
        <v>68</v>
      </c>
      <c r="B79" s="13" t="s">
        <v>127</v>
      </c>
      <c r="C79" s="10" t="s">
        <v>243</v>
      </c>
      <c r="D79" s="44"/>
    </row>
    <row r="80" spans="1:4" ht="24" x14ac:dyDescent="0.2">
      <c r="A80" s="20">
        <v>69</v>
      </c>
      <c r="B80" s="12" t="s">
        <v>128</v>
      </c>
      <c r="C80" s="10" t="s">
        <v>244</v>
      </c>
      <c r="D80" s="44"/>
    </row>
    <row r="81" spans="1:4" ht="24" x14ac:dyDescent="0.2">
      <c r="A81" s="20">
        <v>70</v>
      </c>
      <c r="B81" s="12" t="s">
        <v>129</v>
      </c>
      <c r="C81" s="10" t="s">
        <v>245</v>
      </c>
      <c r="D81" s="44"/>
    </row>
    <row r="82" spans="1:4" ht="24" x14ac:dyDescent="0.2">
      <c r="A82" s="20">
        <v>71</v>
      </c>
      <c r="B82" s="12" t="s">
        <v>130</v>
      </c>
      <c r="C82" s="10" t="s">
        <v>246</v>
      </c>
      <c r="D82" s="44"/>
    </row>
    <row r="83" spans="1:4" x14ac:dyDescent="0.2">
      <c r="A83" s="20">
        <v>72</v>
      </c>
      <c r="B83" s="21" t="s">
        <v>131</v>
      </c>
      <c r="C83" s="10" t="s">
        <v>132</v>
      </c>
      <c r="D83" s="44">
        <v>2763072</v>
      </c>
    </row>
    <row r="84" spans="1:4" ht="13.5" customHeight="1" x14ac:dyDescent="0.2">
      <c r="A84" s="20">
        <v>73</v>
      </c>
      <c r="B84" s="12" t="s">
        <v>133</v>
      </c>
      <c r="C84" s="10" t="s">
        <v>247</v>
      </c>
      <c r="D84" s="44">
        <v>5509905</v>
      </c>
    </row>
    <row r="85" spans="1:4" ht="14.25" customHeight="1" x14ac:dyDescent="0.2">
      <c r="A85" s="20">
        <v>74</v>
      </c>
      <c r="B85" s="21" t="s">
        <v>134</v>
      </c>
      <c r="C85" s="10" t="s">
        <v>35</v>
      </c>
      <c r="D85" s="44">
        <v>2758175</v>
      </c>
    </row>
    <row r="86" spans="1:4" x14ac:dyDescent="0.2">
      <c r="A86" s="20">
        <v>75</v>
      </c>
      <c r="B86" s="12" t="s">
        <v>135</v>
      </c>
      <c r="C86" s="10" t="s">
        <v>413</v>
      </c>
      <c r="D86" s="44">
        <v>12377110</v>
      </c>
    </row>
    <row r="87" spans="1:4" x14ac:dyDescent="0.2">
      <c r="A87" s="20">
        <v>76</v>
      </c>
      <c r="B87" s="12" t="s">
        <v>136</v>
      </c>
      <c r="C87" s="10" t="s">
        <v>36</v>
      </c>
      <c r="D87" s="44">
        <v>6270780</v>
      </c>
    </row>
    <row r="88" spans="1:4" x14ac:dyDescent="0.2">
      <c r="A88" s="20">
        <v>77</v>
      </c>
      <c r="B88" s="12" t="s">
        <v>137</v>
      </c>
      <c r="C88" s="10" t="s">
        <v>49</v>
      </c>
      <c r="D88" s="44"/>
    </row>
    <row r="89" spans="1:4" x14ac:dyDescent="0.2">
      <c r="A89" s="20">
        <v>78</v>
      </c>
      <c r="B89" s="12" t="s">
        <v>138</v>
      </c>
      <c r="C89" s="10" t="s">
        <v>228</v>
      </c>
      <c r="D89" s="44">
        <v>2783982</v>
      </c>
    </row>
    <row r="90" spans="1:4" x14ac:dyDescent="0.2">
      <c r="A90" s="20">
        <v>79</v>
      </c>
      <c r="B90" s="12" t="s">
        <v>139</v>
      </c>
      <c r="C90" s="10" t="s">
        <v>309</v>
      </c>
      <c r="D90" s="44"/>
    </row>
    <row r="91" spans="1:4" x14ac:dyDescent="0.2">
      <c r="A91" s="20">
        <v>80</v>
      </c>
      <c r="B91" s="13" t="s">
        <v>140</v>
      </c>
      <c r="C91" s="10" t="s">
        <v>258</v>
      </c>
      <c r="D91" s="44"/>
    </row>
    <row r="92" spans="1:4" ht="24" x14ac:dyDescent="0.2">
      <c r="A92" s="284">
        <v>81</v>
      </c>
      <c r="B92" s="287" t="s">
        <v>141</v>
      </c>
      <c r="C92" s="16" t="s">
        <v>248</v>
      </c>
      <c r="D92" s="44"/>
    </row>
    <row r="93" spans="1:4" ht="36" x14ac:dyDescent="0.2">
      <c r="A93" s="285"/>
      <c r="B93" s="288"/>
      <c r="C93" s="10" t="s">
        <v>307</v>
      </c>
      <c r="D93" s="44"/>
    </row>
    <row r="94" spans="1:4" ht="24" x14ac:dyDescent="0.2">
      <c r="A94" s="285"/>
      <c r="B94" s="288"/>
      <c r="C94" s="10" t="s">
        <v>249</v>
      </c>
      <c r="D94" s="44"/>
    </row>
    <row r="95" spans="1:4" ht="36" x14ac:dyDescent="0.2">
      <c r="A95" s="286"/>
      <c r="B95" s="289"/>
      <c r="C95" s="22" t="s">
        <v>308</v>
      </c>
      <c r="D95" s="44"/>
    </row>
    <row r="96" spans="1:4" ht="24" x14ac:dyDescent="0.2">
      <c r="A96" s="20">
        <v>82</v>
      </c>
      <c r="B96" s="13" t="s">
        <v>142</v>
      </c>
      <c r="C96" s="10" t="s">
        <v>48</v>
      </c>
      <c r="D96" s="44"/>
    </row>
    <row r="97" spans="1:4" x14ac:dyDescent="0.2">
      <c r="A97" s="20">
        <v>83</v>
      </c>
      <c r="B97" s="13" t="s">
        <v>143</v>
      </c>
      <c r="C97" s="10" t="s">
        <v>144</v>
      </c>
      <c r="D97" s="44"/>
    </row>
    <row r="98" spans="1:4" x14ac:dyDescent="0.2">
      <c r="A98" s="20">
        <v>84</v>
      </c>
      <c r="B98" s="21" t="s">
        <v>145</v>
      </c>
      <c r="C98" s="10" t="s">
        <v>146</v>
      </c>
      <c r="D98" s="44"/>
    </row>
    <row r="99" spans="1:4" x14ac:dyDescent="0.2">
      <c r="A99" s="20">
        <v>85</v>
      </c>
      <c r="B99" s="13" t="s">
        <v>147</v>
      </c>
      <c r="C99" s="10" t="s">
        <v>27</v>
      </c>
      <c r="D99" s="44">
        <v>48339816</v>
      </c>
    </row>
    <row r="100" spans="1:4" x14ac:dyDescent="0.2">
      <c r="A100" s="20">
        <v>86</v>
      </c>
      <c r="B100" s="21" t="s">
        <v>148</v>
      </c>
      <c r="C100" s="10" t="s">
        <v>12</v>
      </c>
      <c r="D100" s="44">
        <v>32316213</v>
      </c>
    </row>
    <row r="101" spans="1:4" x14ac:dyDescent="0.2">
      <c r="A101" s="20">
        <v>87</v>
      </c>
      <c r="B101" s="21" t="s">
        <v>149</v>
      </c>
      <c r="C101" s="10" t="s">
        <v>26</v>
      </c>
      <c r="D101" s="44">
        <v>29620947</v>
      </c>
    </row>
    <row r="102" spans="1:4" x14ac:dyDescent="0.2">
      <c r="A102" s="20">
        <v>88</v>
      </c>
      <c r="B102" s="13" t="s">
        <v>150</v>
      </c>
      <c r="C102" s="10" t="s">
        <v>42</v>
      </c>
      <c r="D102" s="44">
        <v>40759322</v>
      </c>
    </row>
    <row r="103" spans="1:4" x14ac:dyDescent="0.2">
      <c r="A103" s="20">
        <v>89</v>
      </c>
      <c r="B103" s="12" t="s">
        <v>152</v>
      </c>
      <c r="C103" s="10" t="s">
        <v>28</v>
      </c>
      <c r="D103" s="44">
        <v>51576829</v>
      </c>
    </row>
    <row r="104" spans="1:4" x14ac:dyDescent="0.2">
      <c r="A104" s="20">
        <v>90</v>
      </c>
      <c r="B104" s="12" t="s">
        <v>153</v>
      </c>
      <c r="C104" s="10" t="s">
        <v>29</v>
      </c>
      <c r="D104" s="44">
        <v>73848986</v>
      </c>
    </row>
    <row r="105" spans="1:4" ht="12" customHeight="1" x14ac:dyDescent="0.2">
      <c r="A105" s="20">
        <v>91</v>
      </c>
      <c r="B105" s="21" t="s">
        <v>154</v>
      </c>
      <c r="C105" s="10" t="s">
        <v>14</v>
      </c>
      <c r="D105" s="44">
        <v>29411129</v>
      </c>
    </row>
    <row r="106" spans="1:4" x14ac:dyDescent="0.2">
      <c r="A106" s="20">
        <v>92</v>
      </c>
      <c r="B106" s="12" t="s">
        <v>155</v>
      </c>
      <c r="C106" s="10" t="s">
        <v>30</v>
      </c>
      <c r="D106" s="44">
        <v>49138999</v>
      </c>
    </row>
    <row r="107" spans="1:4" x14ac:dyDescent="0.2">
      <c r="A107" s="20">
        <v>93</v>
      </c>
      <c r="B107" s="12" t="s">
        <v>156</v>
      </c>
      <c r="C107" s="10" t="s">
        <v>15</v>
      </c>
      <c r="D107" s="44">
        <v>49306403</v>
      </c>
    </row>
    <row r="108" spans="1:4" x14ac:dyDescent="0.2">
      <c r="A108" s="20">
        <v>94</v>
      </c>
      <c r="B108" s="13" t="s">
        <v>157</v>
      </c>
      <c r="C108" s="10" t="s">
        <v>13</v>
      </c>
      <c r="D108" s="44">
        <v>25480127</v>
      </c>
    </row>
    <row r="109" spans="1:4" x14ac:dyDescent="0.2">
      <c r="A109" s="20">
        <v>95</v>
      </c>
      <c r="B109" s="21" t="s">
        <v>158</v>
      </c>
      <c r="C109" s="10" t="s">
        <v>31</v>
      </c>
      <c r="D109" s="44">
        <v>25287506</v>
      </c>
    </row>
    <row r="110" spans="1:4" x14ac:dyDescent="0.2">
      <c r="A110" s="20">
        <v>96</v>
      </c>
      <c r="B110" s="12" t="s">
        <v>160</v>
      </c>
      <c r="C110" s="10" t="s">
        <v>33</v>
      </c>
      <c r="D110" s="44">
        <v>56909272</v>
      </c>
    </row>
    <row r="111" spans="1:4" ht="13.5" customHeight="1" x14ac:dyDescent="0.2">
      <c r="A111" s="20">
        <v>97</v>
      </c>
      <c r="B111" s="12" t="s">
        <v>162</v>
      </c>
      <c r="C111" s="10" t="s">
        <v>163</v>
      </c>
      <c r="D111" s="44"/>
    </row>
    <row r="112" spans="1:4" x14ac:dyDescent="0.2">
      <c r="A112" s="20">
        <v>98</v>
      </c>
      <c r="B112" s="12" t="s">
        <v>164</v>
      </c>
      <c r="C112" s="10" t="s">
        <v>165</v>
      </c>
      <c r="D112" s="44"/>
    </row>
    <row r="113" spans="1:4" x14ac:dyDescent="0.2">
      <c r="A113" s="20">
        <v>99</v>
      </c>
      <c r="B113" s="21" t="s">
        <v>166</v>
      </c>
      <c r="C113" s="10" t="s">
        <v>167</v>
      </c>
      <c r="D113" s="44"/>
    </row>
    <row r="114" spans="1:4" ht="12.75" customHeight="1" x14ac:dyDescent="0.2">
      <c r="A114" s="20">
        <v>100</v>
      </c>
      <c r="B114" s="21" t="s">
        <v>168</v>
      </c>
      <c r="C114" s="10" t="s">
        <v>169</v>
      </c>
      <c r="D114" s="44"/>
    </row>
    <row r="115" spans="1:4" x14ac:dyDescent="0.2">
      <c r="A115" s="20">
        <v>101</v>
      </c>
      <c r="B115" s="21" t="s">
        <v>170</v>
      </c>
      <c r="C115" s="10" t="s">
        <v>171</v>
      </c>
      <c r="D115" s="44"/>
    </row>
    <row r="116" spans="1:4" x14ac:dyDescent="0.2">
      <c r="A116" s="20">
        <v>102</v>
      </c>
      <c r="B116" s="21" t="s">
        <v>172</v>
      </c>
      <c r="C116" s="10" t="s">
        <v>173</v>
      </c>
      <c r="D116" s="44"/>
    </row>
    <row r="117" spans="1:4" x14ac:dyDescent="0.2">
      <c r="A117" s="20">
        <v>103</v>
      </c>
      <c r="B117" s="21" t="s">
        <v>174</v>
      </c>
      <c r="C117" s="10" t="s">
        <v>175</v>
      </c>
      <c r="D117" s="44"/>
    </row>
    <row r="118" spans="1:4" x14ac:dyDescent="0.2">
      <c r="A118" s="20">
        <v>104</v>
      </c>
      <c r="B118" s="17" t="s">
        <v>176</v>
      </c>
      <c r="C118" s="15" t="s">
        <v>177</v>
      </c>
      <c r="D118" s="44"/>
    </row>
    <row r="119" spans="1:4" x14ac:dyDescent="0.2">
      <c r="A119" s="20">
        <v>105</v>
      </c>
      <c r="B119" s="13" t="s">
        <v>178</v>
      </c>
      <c r="C119" s="10" t="s">
        <v>179</v>
      </c>
      <c r="D119" s="44"/>
    </row>
    <row r="120" spans="1:4" ht="11.25" customHeight="1" x14ac:dyDescent="0.2">
      <c r="A120" s="20">
        <v>106</v>
      </c>
      <c r="B120" s="21" t="s">
        <v>180</v>
      </c>
      <c r="C120" s="10" t="s">
        <v>181</v>
      </c>
      <c r="D120" s="44"/>
    </row>
    <row r="121" spans="1:4" x14ac:dyDescent="0.2">
      <c r="A121" s="20">
        <v>107</v>
      </c>
      <c r="B121" s="12" t="s">
        <v>182</v>
      </c>
      <c r="C121" s="18" t="s">
        <v>183</v>
      </c>
      <c r="D121" s="44"/>
    </row>
    <row r="122" spans="1:4" x14ac:dyDescent="0.2">
      <c r="A122" s="20">
        <v>108</v>
      </c>
      <c r="B122" s="21" t="s">
        <v>184</v>
      </c>
      <c r="C122" s="10" t="s">
        <v>261</v>
      </c>
      <c r="D122" s="44"/>
    </row>
    <row r="123" spans="1:4" ht="14.25" customHeight="1" x14ac:dyDescent="0.2">
      <c r="A123" s="20">
        <v>109</v>
      </c>
      <c r="B123" s="13" t="s">
        <v>185</v>
      </c>
      <c r="C123" s="10" t="s">
        <v>250</v>
      </c>
      <c r="D123" s="44"/>
    </row>
    <row r="124" spans="1:4" x14ac:dyDescent="0.2">
      <c r="A124" s="20">
        <v>110</v>
      </c>
      <c r="B124" s="12" t="s">
        <v>329</v>
      </c>
      <c r="C124" s="10" t="s">
        <v>317</v>
      </c>
      <c r="D124" s="44"/>
    </row>
    <row r="125" spans="1:4" x14ac:dyDescent="0.2">
      <c r="A125" s="20">
        <v>111</v>
      </c>
      <c r="B125" s="53" t="s">
        <v>418</v>
      </c>
      <c r="C125" s="15" t="s">
        <v>419</v>
      </c>
      <c r="D125" s="44"/>
    </row>
    <row r="126" spans="1:4" ht="13.5" customHeight="1" x14ac:dyDescent="0.2">
      <c r="A126" s="20">
        <v>112</v>
      </c>
      <c r="B126" s="13" t="s">
        <v>186</v>
      </c>
      <c r="C126" s="10" t="s">
        <v>320</v>
      </c>
      <c r="D126" s="44"/>
    </row>
    <row r="127" spans="1:4" x14ac:dyDescent="0.2">
      <c r="A127" s="20">
        <v>113</v>
      </c>
      <c r="B127" s="21" t="s">
        <v>187</v>
      </c>
      <c r="C127" s="10" t="s">
        <v>188</v>
      </c>
      <c r="D127" s="44"/>
    </row>
    <row r="128" spans="1:4" x14ac:dyDescent="0.2">
      <c r="A128" s="20">
        <v>114</v>
      </c>
      <c r="B128" s="21" t="s">
        <v>189</v>
      </c>
      <c r="C128" s="35" t="s">
        <v>306</v>
      </c>
      <c r="D128" s="44"/>
    </row>
    <row r="129" spans="1:4" x14ac:dyDescent="0.2">
      <c r="A129" s="20">
        <v>115</v>
      </c>
      <c r="B129" s="21" t="s">
        <v>190</v>
      </c>
      <c r="C129" s="10" t="s">
        <v>225</v>
      </c>
      <c r="D129" s="44"/>
    </row>
    <row r="130" spans="1:4" ht="10.5" customHeight="1" x14ac:dyDescent="0.2">
      <c r="A130" s="20">
        <v>116</v>
      </c>
      <c r="B130" s="21" t="s">
        <v>191</v>
      </c>
      <c r="C130" s="10" t="s">
        <v>192</v>
      </c>
      <c r="D130" s="44"/>
    </row>
    <row r="131" spans="1:4" x14ac:dyDescent="0.2">
      <c r="A131" s="20">
        <v>117</v>
      </c>
      <c r="B131" s="21" t="s">
        <v>193</v>
      </c>
      <c r="C131" s="10" t="s">
        <v>40</v>
      </c>
      <c r="D131" s="44"/>
    </row>
    <row r="132" spans="1:4" x14ac:dyDescent="0.2">
      <c r="A132" s="20">
        <v>118</v>
      </c>
      <c r="B132" s="12" t="s">
        <v>194</v>
      </c>
      <c r="C132" s="10" t="s">
        <v>45</v>
      </c>
      <c r="D132" s="44"/>
    </row>
    <row r="133" spans="1:4" x14ac:dyDescent="0.2">
      <c r="A133" s="20">
        <v>119</v>
      </c>
      <c r="B133" s="12" t="s">
        <v>195</v>
      </c>
      <c r="C133" s="10" t="s">
        <v>227</v>
      </c>
      <c r="D133" s="44"/>
    </row>
    <row r="134" spans="1:4" x14ac:dyDescent="0.2">
      <c r="A134" s="20">
        <v>120</v>
      </c>
      <c r="B134" s="12" t="s">
        <v>196</v>
      </c>
      <c r="C134" s="10" t="s">
        <v>47</v>
      </c>
      <c r="D134" s="44"/>
    </row>
    <row r="135" spans="1:4" x14ac:dyDescent="0.2">
      <c r="A135" s="20">
        <v>121</v>
      </c>
      <c r="B135" s="21" t="s">
        <v>197</v>
      </c>
      <c r="C135" s="10" t="s">
        <v>46</v>
      </c>
      <c r="D135" s="44"/>
    </row>
    <row r="136" spans="1:4" x14ac:dyDescent="0.2">
      <c r="A136" s="20">
        <v>122</v>
      </c>
      <c r="B136" s="21" t="s">
        <v>198</v>
      </c>
      <c r="C136" s="10" t="s">
        <v>199</v>
      </c>
      <c r="D136" s="44"/>
    </row>
    <row r="137" spans="1:4" x14ac:dyDescent="0.2">
      <c r="A137" s="20">
        <v>123</v>
      </c>
      <c r="B137" s="21" t="s">
        <v>200</v>
      </c>
      <c r="C137" s="10" t="s">
        <v>468</v>
      </c>
      <c r="D137" s="44"/>
    </row>
    <row r="138" spans="1:4" x14ac:dyDescent="0.2">
      <c r="A138" s="20">
        <v>124</v>
      </c>
      <c r="B138" s="12" t="s">
        <v>201</v>
      </c>
      <c r="C138" s="10" t="s">
        <v>226</v>
      </c>
      <c r="D138" s="44"/>
    </row>
    <row r="139" spans="1:4" x14ac:dyDescent="0.2">
      <c r="A139" s="20">
        <v>125</v>
      </c>
      <c r="B139" s="13" t="s">
        <v>202</v>
      </c>
      <c r="C139" s="10" t="s">
        <v>459</v>
      </c>
      <c r="D139" s="44">
        <v>20836757</v>
      </c>
    </row>
    <row r="140" spans="1:4" x14ac:dyDescent="0.2">
      <c r="A140" s="20">
        <v>126</v>
      </c>
      <c r="B140" s="21" t="s">
        <v>203</v>
      </c>
      <c r="C140" s="10" t="s">
        <v>204</v>
      </c>
      <c r="D140" s="44"/>
    </row>
    <row r="141" spans="1:4" x14ac:dyDescent="0.2">
      <c r="A141" s="20">
        <v>127</v>
      </c>
      <c r="B141" s="12" t="s">
        <v>205</v>
      </c>
      <c r="C141" s="10" t="s">
        <v>206</v>
      </c>
      <c r="D141" s="44"/>
    </row>
    <row r="142" spans="1:4" x14ac:dyDescent="0.2">
      <c r="A142" s="20">
        <v>128</v>
      </c>
      <c r="B142" s="21" t="s">
        <v>207</v>
      </c>
      <c r="C142" s="10" t="s">
        <v>208</v>
      </c>
      <c r="D142" s="44"/>
    </row>
    <row r="143" spans="1:4" x14ac:dyDescent="0.2">
      <c r="A143" s="20">
        <v>129</v>
      </c>
      <c r="B143" s="86" t="s">
        <v>251</v>
      </c>
      <c r="C143" s="88" t="s">
        <v>252</v>
      </c>
      <c r="D143" s="44"/>
    </row>
    <row r="144" spans="1:4" x14ac:dyDescent="0.2">
      <c r="A144" s="20">
        <v>130</v>
      </c>
      <c r="B144" s="89" t="s">
        <v>253</v>
      </c>
      <c r="C144" s="41" t="s">
        <v>254</v>
      </c>
      <c r="D144" s="44"/>
    </row>
    <row r="145" spans="1:23" x14ac:dyDescent="0.2">
      <c r="A145" s="20">
        <v>131</v>
      </c>
      <c r="B145" s="90" t="s">
        <v>255</v>
      </c>
      <c r="C145" s="140" t="s">
        <v>416</v>
      </c>
      <c r="D145" s="44"/>
    </row>
    <row r="146" spans="1:23" x14ac:dyDescent="0.2">
      <c r="A146" s="20">
        <v>132</v>
      </c>
      <c r="B146" s="20" t="s">
        <v>259</v>
      </c>
      <c r="C146" s="28" t="s">
        <v>260</v>
      </c>
      <c r="D146" s="44"/>
    </row>
    <row r="147" spans="1:23" x14ac:dyDescent="0.2">
      <c r="A147" s="20">
        <v>133</v>
      </c>
      <c r="B147" s="53" t="s">
        <v>311</v>
      </c>
      <c r="C147" s="28" t="s">
        <v>310</v>
      </c>
      <c r="D147" s="44"/>
    </row>
    <row r="148" spans="1:23" s="45" customFormat="1" x14ac:dyDescent="0.2">
      <c r="A148" s="20">
        <v>134</v>
      </c>
      <c r="B148" s="53" t="s">
        <v>319</v>
      </c>
      <c r="C148" s="28" t="s">
        <v>316</v>
      </c>
      <c r="D148" s="4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s="45" customFormat="1" ht="17.25" customHeight="1" x14ac:dyDescent="0.2">
      <c r="A149" s="20">
        <v>135</v>
      </c>
      <c r="B149" s="53" t="s">
        <v>411</v>
      </c>
      <c r="C149" s="15" t="s">
        <v>412</v>
      </c>
      <c r="D149" s="4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s="45" customFormat="1" x14ac:dyDescent="0.2">
      <c r="A151" s="46"/>
      <c r="B151" s="46"/>
      <c r="C151" s="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</sheetData>
  <mergeCells count="9">
    <mergeCell ref="A92:A95"/>
    <mergeCell ref="B92:B95"/>
    <mergeCell ref="A2:D2"/>
    <mergeCell ref="A4:A7"/>
    <mergeCell ref="B4:B7"/>
    <mergeCell ref="C4:C7"/>
    <mergeCell ref="D4:D7"/>
    <mergeCell ref="A8:C8"/>
    <mergeCell ref="A11:C11"/>
  </mergeCells>
  <pageMargins left="0" right="0" top="0" bottom="0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49"/>
  <sheetViews>
    <sheetView zoomScale="98" zoomScaleNormal="98" workbookViewId="0">
      <pane ySplit="11" topLeftCell="A136" activePane="bottomLeft" state="frozen"/>
      <selection activeCell="C1" sqref="C1"/>
      <selection pane="bottomLeft" activeCell="J17" sqref="J17"/>
    </sheetView>
  </sheetViews>
  <sheetFormatPr defaultColWidth="9.140625" defaultRowHeight="12" x14ac:dyDescent="0.2"/>
  <cols>
    <col min="1" max="1" width="4.7109375" style="6" customWidth="1"/>
    <col min="2" max="2" width="10.140625" style="6" customWidth="1"/>
    <col min="3" max="3" width="31.7109375" style="7" bestFit="1" customWidth="1"/>
    <col min="4" max="4" width="12" style="136" customWidth="1"/>
    <col min="5" max="5" width="10.7109375" style="4" customWidth="1"/>
    <col min="6" max="6" width="10.5703125" style="4" customWidth="1"/>
    <col min="7" max="7" width="11.7109375" style="4" customWidth="1"/>
    <col min="8" max="16384" width="9.140625" style="8"/>
  </cols>
  <sheetData>
    <row r="1" spans="1:7" ht="4.5" customHeight="1" x14ac:dyDescent="0.2"/>
    <row r="2" spans="1:7" ht="23.25" customHeight="1" x14ac:dyDescent="0.2"/>
    <row r="3" spans="1:7" ht="5.25" customHeight="1" x14ac:dyDescent="0.2"/>
    <row r="4" spans="1:7" ht="45.75" customHeight="1" x14ac:dyDescent="0.2">
      <c r="A4" s="326" t="s">
        <v>427</v>
      </c>
      <c r="B4" s="326"/>
      <c r="C4" s="326"/>
      <c r="D4" s="326"/>
      <c r="E4" s="326"/>
      <c r="F4" s="326"/>
      <c r="G4" s="326"/>
    </row>
    <row r="5" spans="1:7" ht="6" customHeight="1" x14ac:dyDescent="0.2">
      <c r="A5" s="72"/>
      <c r="B5" s="72"/>
      <c r="C5" s="72"/>
      <c r="D5" s="142"/>
      <c r="E5" s="72"/>
      <c r="F5" s="72"/>
      <c r="G5" s="72"/>
    </row>
    <row r="6" spans="1:7" ht="9" customHeight="1" x14ac:dyDescent="0.2">
      <c r="C6" s="9"/>
      <c r="G6" s="4" t="s">
        <v>277</v>
      </c>
    </row>
    <row r="7" spans="1:7" s="2" customFormat="1" ht="28.5" customHeight="1" x14ac:dyDescent="0.2">
      <c r="A7" s="71" t="s">
        <v>43</v>
      </c>
      <c r="B7" s="71" t="s">
        <v>55</v>
      </c>
      <c r="C7" s="71" t="s">
        <v>44</v>
      </c>
      <c r="D7" s="143" t="s">
        <v>229</v>
      </c>
      <c r="E7" s="73" t="s">
        <v>326</v>
      </c>
      <c r="F7" s="73" t="s">
        <v>327</v>
      </c>
      <c r="G7" s="73" t="s">
        <v>328</v>
      </c>
    </row>
    <row r="8" spans="1:7" s="2" customFormat="1" x14ac:dyDescent="0.2">
      <c r="A8" s="296" t="s">
        <v>224</v>
      </c>
      <c r="B8" s="296"/>
      <c r="C8" s="296"/>
      <c r="D8" s="30">
        <f>D11+D10+D9</f>
        <v>1920743353</v>
      </c>
      <c r="E8" s="30">
        <f t="shared" ref="E8:G8" si="0">E11+E10+E9</f>
        <v>37797726</v>
      </c>
      <c r="F8" s="30">
        <f t="shared" si="0"/>
        <v>4830210</v>
      </c>
      <c r="G8" s="30">
        <f t="shared" si="0"/>
        <v>1878115417</v>
      </c>
    </row>
    <row r="9" spans="1:7" s="3" customFormat="1" ht="11.25" customHeight="1" x14ac:dyDescent="0.2">
      <c r="A9" s="5"/>
      <c r="B9" s="5"/>
      <c r="C9" s="11" t="s">
        <v>53</v>
      </c>
      <c r="D9" s="31">
        <v>44135694</v>
      </c>
      <c r="E9" s="31"/>
      <c r="F9" s="37"/>
      <c r="G9" s="37">
        <v>44135694</v>
      </c>
    </row>
    <row r="10" spans="1:7" s="3" customFormat="1" ht="11.25" customHeight="1" x14ac:dyDescent="0.2">
      <c r="A10" s="5"/>
      <c r="B10" s="5"/>
      <c r="C10" s="11" t="s">
        <v>279</v>
      </c>
      <c r="D10" s="31">
        <f t="shared" ref="D10:D72" si="1">E10+F10+G10</f>
        <v>0</v>
      </c>
      <c r="E10" s="31"/>
      <c r="F10" s="37"/>
      <c r="G10" s="37"/>
    </row>
    <row r="11" spans="1:7" s="2" customFormat="1" x14ac:dyDescent="0.2">
      <c r="A11" s="296" t="s">
        <v>223</v>
      </c>
      <c r="B11" s="296"/>
      <c r="C11" s="296"/>
      <c r="D11" s="30">
        <f>SUM(D12:D148)-D92</f>
        <v>1876607659</v>
      </c>
      <c r="E11" s="30">
        <f>SUM(E12:E148)-E92</f>
        <v>37797726</v>
      </c>
      <c r="F11" s="30">
        <f>SUM(F12:F148)-F92</f>
        <v>4830210</v>
      </c>
      <c r="G11" s="30">
        <f>SUM(G12:G148)-G92</f>
        <v>1833979723</v>
      </c>
    </row>
    <row r="12" spans="1:7" s="1" customFormat="1" ht="12" customHeight="1" x14ac:dyDescent="0.2">
      <c r="A12" s="20">
        <v>1</v>
      </c>
      <c r="B12" s="12" t="s">
        <v>56</v>
      </c>
      <c r="C12" s="10" t="s">
        <v>41</v>
      </c>
      <c r="D12" s="31">
        <f t="shared" si="1"/>
        <v>0</v>
      </c>
      <c r="E12" s="29"/>
      <c r="F12" s="29"/>
      <c r="G12" s="29"/>
    </row>
    <row r="13" spans="1:7" s="1" customFormat="1" x14ac:dyDescent="0.2">
      <c r="A13" s="20">
        <v>2</v>
      </c>
      <c r="B13" s="13" t="s">
        <v>57</v>
      </c>
      <c r="C13" s="10" t="s">
        <v>209</v>
      </c>
      <c r="D13" s="31">
        <f t="shared" si="1"/>
        <v>0</v>
      </c>
      <c r="E13" s="29"/>
      <c r="F13" s="29"/>
      <c r="G13" s="29"/>
    </row>
    <row r="14" spans="1:7" s="19" customFormat="1" x14ac:dyDescent="0.2">
      <c r="A14" s="20">
        <v>3</v>
      </c>
      <c r="B14" s="21" t="s">
        <v>58</v>
      </c>
      <c r="C14" s="10" t="s">
        <v>5</v>
      </c>
      <c r="D14" s="31">
        <f t="shared" si="1"/>
        <v>0</v>
      </c>
      <c r="E14" s="29"/>
      <c r="F14" s="29"/>
      <c r="G14" s="29"/>
    </row>
    <row r="15" spans="1:7" s="1" customFormat="1" ht="14.25" customHeight="1" x14ac:dyDescent="0.2">
      <c r="A15" s="20">
        <v>4</v>
      </c>
      <c r="B15" s="12" t="s">
        <v>59</v>
      </c>
      <c r="C15" s="10" t="s">
        <v>210</v>
      </c>
      <c r="D15" s="31">
        <f t="shared" si="1"/>
        <v>0</v>
      </c>
      <c r="E15" s="29"/>
      <c r="F15" s="29"/>
      <c r="G15" s="29"/>
    </row>
    <row r="16" spans="1:7" s="1" customFormat="1" x14ac:dyDescent="0.2">
      <c r="A16" s="20">
        <v>5</v>
      </c>
      <c r="B16" s="12" t="s">
        <v>60</v>
      </c>
      <c r="C16" s="10" t="s">
        <v>8</v>
      </c>
      <c r="D16" s="31">
        <f t="shared" si="1"/>
        <v>0</v>
      </c>
      <c r="E16" s="29"/>
      <c r="F16" s="29"/>
      <c r="G16" s="29"/>
    </row>
    <row r="17" spans="1:7" s="19" customFormat="1" x14ac:dyDescent="0.2">
      <c r="A17" s="20">
        <v>6</v>
      </c>
      <c r="B17" s="21" t="s">
        <v>61</v>
      </c>
      <c r="C17" s="10" t="s">
        <v>62</v>
      </c>
      <c r="D17" s="31">
        <f t="shared" si="1"/>
        <v>1337280</v>
      </c>
      <c r="E17" s="29">
        <v>1337280</v>
      </c>
      <c r="F17" s="29"/>
      <c r="G17" s="29"/>
    </row>
    <row r="18" spans="1:7" s="1" customFormat="1" x14ac:dyDescent="0.2">
      <c r="A18" s="20">
        <v>7</v>
      </c>
      <c r="B18" s="12" t="s">
        <v>63</v>
      </c>
      <c r="C18" s="10" t="s">
        <v>211</v>
      </c>
      <c r="D18" s="31">
        <f t="shared" si="1"/>
        <v>0</v>
      </c>
      <c r="E18" s="29"/>
      <c r="F18" s="29"/>
      <c r="G18" s="29"/>
    </row>
    <row r="19" spans="1:7" s="1" customFormat="1" x14ac:dyDescent="0.2">
      <c r="A19" s="20">
        <v>8</v>
      </c>
      <c r="B19" s="21" t="s">
        <v>64</v>
      </c>
      <c r="C19" s="10" t="s">
        <v>17</v>
      </c>
      <c r="D19" s="31">
        <f t="shared" si="1"/>
        <v>0</v>
      </c>
      <c r="E19" s="29"/>
      <c r="F19" s="29"/>
      <c r="G19" s="29"/>
    </row>
    <row r="20" spans="1:7" s="1" customFormat="1" x14ac:dyDescent="0.2">
      <c r="A20" s="20">
        <v>9</v>
      </c>
      <c r="B20" s="21" t="s">
        <v>65</v>
      </c>
      <c r="C20" s="10" t="s">
        <v>6</v>
      </c>
      <c r="D20" s="31">
        <f t="shared" si="1"/>
        <v>0</v>
      </c>
      <c r="E20" s="29"/>
      <c r="F20" s="29"/>
      <c r="G20" s="29"/>
    </row>
    <row r="21" spans="1:7" s="1" customFormat="1" x14ac:dyDescent="0.2">
      <c r="A21" s="20">
        <v>10</v>
      </c>
      <c r="B21" s="21" t="s">
        <v>66</v>
      </c>
      <c r="C21" s="10" t="s">
        <v>18</v>
      </c>
      <c r="D21" s="31">
        <f t="shared" si="1"/>
        <v>0</v>
      </c>
      <c r="E21" s="29"/>
      <c r="F21" s="29"/>
      <c r="G21" s="29"/>
    </row>
    <row r="22" spans="1:7" s="1" customFormat="1" x14ac:dyDescent="0.2">
      <c r="A22" s="20">
        <v>11</v>
      </c>
      <c r="B22" s="21" t="s">
        <v>67</v>
      </c>
      <c r="C22" s="10" t="s">
        <v>7</v>
      </c>
      <c r="D22" s="31">
        <f t="shared" si="1"/>
        <v>0</v>
      </c>
      <c r="E22" s="29"/>
      <c r="F22" s="29"/>
      <c r="G22" s="29"/>
    </row>
    <row r="23" spans="1:7" s="1" customFormat="1" x14ac:dyDescent="0.2">
      <c r="A23" s="20">
        <v>12</v>
      </c>
      <c r="B23" s="21" t="s">
        <v>68</v>
      </c>
      <c r="C23" s="10" t="s">
        <v>19</v>
      </c>
      <c r="D23" s="31">
        <f t="shared" si="1"/>
        <v>0</v>
      </c>
      <c r="E23" s="29"/>
      <c r="F23" s="29"/>
      <c r="G23" s="29"/>
    </row>
    <row r="24" spans="1:7" s="1" customFormat="1" x14ac:dyDescent="0.2">
      <c r="A24" s="20">
        <v>13</v>
      </c>
      <c r="B24" s="21" t="s">
        <v>230</v>
      </c>
      <c r="C24" s="10" t="s">
        <v>231</v>
      </c>
      <c r="D24" s="31">
        <f t="shared" si="1"/>
        <v>0</v>
      </c>
      <c r="E24" s="29"/>
      <c r="F24" s="29"/>
      <c r="G24" s="29"/>
    </row>
    <row r="25" spans="1:7" s="1" customFormat="1" x14ac:dyDescent="0.2">
      <c r="A25" s="20">
        <v>14</v>
      </c>
      <c r="B25" s="21" t="s">
        <v>69</v>
      </c>
      <c r="C25" s="10" t="s">
        <v>22</v>
      </c>
      <c r="D25" s="31">
        <f t="shared" si="1"/>
        <v>0</v>
      </c>
      <c r="E25" s="29"/>
      <c r="F25" s="29"/>
      <c r="G25" s="29"/>
    </row>
    <row r="26" spans="1:7" s="1" customFormat="1" x14ac:dyDescent="0.2">
      <c r="A26" s="20">
        <v>15</v>
      </c>
      <c r="B26" s="21" t="s">
        <v>70</v>
      </c>
      <c r="C26" s="10" t="s">
        <v>10</v>
      </c>
      <c r="D26" s="31">
        <f t="shared" si="1"/>
        <v>0</v>
      </c>
      <c r="E26" s="29"/>
      <c r="F26" s="29"/>
      <c r="G26" s="29"/>
    </row>
    <row r="27" spans="1:7" s="1" customFormat="1" x14ac:dyDescent="0.2">
      <c r="A27" s="20">
        <v>16</v>
      </c>
      <c r="B27" s="21" t="s">
        <v>71</v>
      </c>
      <c r="C27" s="10" t="s">
        <v>342</v>
      </c>
      <c r="D27" s="31">
        <f t="shared" si="1"/>
        <v>0</v>
      </c>
      <c r="E27" s="29"/>
      <c r="F27" s="29"/>
      <c r="G27" s="29"/>
    </row>
    <row r="28" spans="1:7" s="19" customFormat="1" x14ac:dyDescent="0.2">
      <c r="A28" s="20">
        <v>17</v>
      </c>
      <c r="B28" s="21" t="s">
        <v>72</v>
      </c>
      <c r="C28" s="10" t="s">
        <v>9</v>
      </c>
      <c r="D28" s="31">
        <f t="shared" si="1"/>
        <v>0</v>
      </c>
      <c r="E28" s="29"/>
      <c r="F28" s="29"/>
      <c r="G28" s="29"/>
    </row>
    <row r="29" spans="1:7" s="1" customFormat="1" x14ac:dyDescent="0.2">
      <c r="A29" s="20">
        <v>18</v>
      </c>
      <c r="B29" s="12" t="s">
        <v>73</v>
      </c>
      <c r="C29" s="10" t="s">
        <v>11</v>
      </c>
      <c r="D29" s="31">
        <f t="shared" si="1"/>
        <v>0</v>
      </c>
      <c r="E29" s="29"/>
      <c r="F29" s="29"/>
      <c r="G29" s="29"/>
    </row>
    <row r="30" spans="1:7" s="1" customFormat="1" x14ac:dyDescent="0.2">
      <c r="A30" s="20">
        <v>19</v>
      </c>
      <c r="B30" s="12" t="s">
        <v>74</v>
      </c>
      <c r="C30" s="10" t="s">
        <v>212</v>
      </c>
      <c r="D30" s="31">
        <f t="shared" si="1"/>
        <v>0</v>
      </c>
      <c r="E30" s="29"/>
      <c r="F30" s="29"/>
      <c r="G30" s="29"/>
    </row>
    <row r="31" spans="1:7" x14ac:dyDescent="0.2">
      <c r="A31" s="20">
        <v>20</v>
      </c>
      <c r="B31" s="12" t="s">
        <v>75</v>
      </c>
      <c r="C31" s="10" t="s">
        <v>343</v>
      </c>
      <c r="D31" s="31">
        <f t="shared" si="1"/>
        <v>0</v>
      </c>
      <c r="E31" s="29"/>
      <c r="F31" s="29"/>
      <c r="G31" s="29"/>
    </row>
    <row r="32" spans="1:7" s="19" customFormat="1" x14ac:dyDescent="0.2">
      <c r="A32" s="20">
        <v>21</v>
      </c>
      <c r="B32" s="12" t="s">
        <v>76</v>
      </c>
      <c r="C32" s="10" t="s">
        <v>38</v>
      </c>
      <c r="D32" s="31">
        <f t="shared" si="1"/>
        <v>0</v>
      </c>
      <c r="E32" s="29"/>
      <c r="F32" s="29"/>
      <c r="G32" s="29"/>
    </row>
    <row r="33" spans="1:7" s="19" customFormat="1" x14ac:dyDescent="0.2">
      <c r="A33" s="20">
        <v>22</v>
      </c>
      <c r="B33" s="21" t="s">
        <v>77</v>
      </c>
      <c r="C33" s="10" t="s">
        <v>78</v>
      </c>
      <c r="D33" s="31">
        <f t="shared" si="1"/>
        <v>0</v>
      </c>
      <c r="E33" s="29"/>
      <c r="F33" s="29"/>
      <c r="G33" s="29"/>
    </row>
    <row r="34" spans="1:7" s="1" customFormat="1" ht="12" customHeight="1" x14ac:dyDescent="0.2">
      <c r="A34" s="20">
        <v>23</v>
      </c>
      <c r="B34" s="21" t="s">
        <v>79</v>
      </c>
      <c r="C34" s="10" t="s">
        <v>80</v>
      </c>
      <c r="D34" s="31">
        <f t="shared" si="1"/>
        <v>0</v>
      </c>
      <c r="E34" s="29"/>
      <c r="F34" s="29"/>
      <c r="G34" s="29"/>
    </row>
    <row r="35" spans="1:7" s="1" customFormat="1" ht="24" x14ac:dyDescent="0.2">
      <c r="A35" s="20">
        <v>24</v>
      </c>
      <c r="B35" s="21" t="s">
        <v>81</v>
      </c>
      <c r="C35" s="10" t="s">
        <v>82</v>
      </c>
      <c r="D35" s="31">
        <f t="shared" si="1"/>
        <v>0</v>
      </c>
      <c r="E35" s="29"/>
      <c r="F35" s="29"/>
      <c r="G35" s="29"/>
    </row>
    <row r="36" spans="1:7" s="1" customFormat="1" x14ac:dyDescent="0.2">
      <c r="A36" s="20">
        <v>25</v>
      </c>
      <c r="B36" s="12" t="s">
        <v>83</v>
      </c>
      <c r="C36" s="10" t="s">
        <v>84</v>
      </c>
      <c r="D36" s="31">
        <f t="shared" si="1"/>
        <v>1916750</v>
      </c>
      <c r="E36" s="29">
        <v>1916750</v>
      </c>
      <c r="F36" s="29"/>
      <c r="G36" s="29"/>
    </row>
    <row r="37" spans="1:7" s="1" customFormat="1" ht="15.75" customHeight="1" x14ac:dyDescent="0.2">
      <c r="A37" s="20">
        <v>26</v>
      </c>
      <c r="B37" s="21" t="s">
        <v>85</v>
      </c>
      <c r="C37" s="10" t="s">
        <v>86</v>
      </c>
      <c r="D37" s="31">
        <f t="shared" si="1"/>
        <v>0</v>
      </c>
      <c r="E37" s="29"/>
      <c r="F37" s="29"/>
      <c r="G37" s="29"/>
    </row>
    <row r="38" spans="1:7" s="1" customFormat="1" x14ac:dyDescent="0.2">
      <c r="A38" s="20">
        <v>27</v>
      </c>
      <c r="B38" s="13" t="s">
        <v>87</v>
      </c>
      <c r="C38" s="10" t="s">
        <v>88</v>
      </c>
      <c r="D38" s="31">
        <f t="shared" si="1"/>
        <v>0</v>
      </c>
      <c r="E38" s="29"/>
      <c r="F38" s="29"/>
      <c r="G38" s="29"/>
    </row>
    <row r="39" spans="1:7" s="19" customFormat="1" x14ac:dyDescent="0.2">
      <c r="A39" s="20">
        <v>28</v>
      </c>
      <c r="B39" s="13" t="s">
        <v>89</v>
      </c>
      <c r="C39" s="10" t="s">
        <v>39</v>
      </c>
      <c r="D39" s="31">
        <f t="shared" si="1"/>
        <v>0</v>
      </c>
      <c r="E39" s="29"/>
      <c r="F39" s="29"/>
      <c r="G39" s="29"/>
    </row>
    <row r="40" spans="1:7" x14ac:dyDescent="0.2">
      <c r="A40" s="20">
        <v>29</v>
      </c>
      <c r="B40" s="12" t="s">
        <v>90</v>
      </c>
      <c r="C40" s="10" t="s">
        <v>37</v>
      </c>
      <c r="D40" s="31">
        <f t="shared" si="1"/>
        <v>0</v>
      </c>
      <c r="E40" s="29"/>
      <c r="F40" s="29"/>
      <c r="G40" s="29"/>
    </row>
    <row r="41" spans="1:7" s="1" customFormat="1" x14ac:dyDescent="0.2">
      <c r="A41" s="20">
        <v>30</v>
      </c>
      <c r="B41" s="13" t="s">
        <v>91</v>
      </c>
      <c r="C41" s="10" t="s">
        <v>16</v>
      </c>
      <c r="D41" s="31">
        <f t="shared" si="1"/>
        <v>0</v>
      </c>
      <c r="E41" s="29"/>
      <c r="F41" s="29"/>
      <c r="G41" s="29"/>
    </row>
    <row r="42" spans="1:7" s="1" customFormat="1" x14ac:dyDescent="0.2">
      <c r="A42" s="20">
        <v>31</v>
      </c>
      <c r="B42" s="21" t="s">
        <v>92</v>
      </c>
      <c r="C42" s="10" t="s">
        <v>21</v>
      </c>
      <c r="D42" s="31">
        <f t="shared" si="1"/>
        <v>0</v>
      </c>
      <c r="E42" s="29"/>
      <c r="F42" s="29"/>
      <c r="G42" s="29"/>
    </row>
    <row r="43" spans="1:7" s="1" customFormat="1" x14ac:dyDescent="0.2">
      <c r="A43" s="20">
        <v>32</v>
      </c>
      <c r="B43" s="13" t="s">
        <v>93</v>
      </c>
      <c r="C43" s="10" t="s">
        <v>24</v>
      </c>
      <c r="D43" s="31">
        <f t="shared" si="1"/>
        <v>0</v>
      </c>
      <c r="E43" s="29"/>
      <c r="F43" s="29"/>
      <c r="G43" s="29"/>
    </row>
    <row r="44" spans="1:7" x14ac:dyDescent="0.2">
      <c r="A44" s="20">
        <v>33</v>
      </c>
      <c r="B44" s="12" t="s">
        <v>94</v>
      </c>
      <c r="C44" s="10" t="s">
        <v>213</v>
      </c>
      <c r="D44" s="31">
        <f t="shared" si="1"/>
        <v>0</v>
      </c>
      <c r="E44" s="29"/>
      <c r="F44" s="29"/>
      <c r="G44" s="29"/>
    </row>
    <row r="45" spans="1:7" s="1" customFormat="1" x14ac:dyDescent="0.2">
      <c r="A45" s="20">
        <v>34</v>
      </c>
      <c r="B45" s="14" t="s">
        <v>95</v>
      </c>
      <c r="C45" s="15" t="s">
        <v>214</v>
      </c>
      <c r="D45" s="31">
        <f t="shared" si="1"/>
        <v>0</v>
      </c>
      <c r="E45" s="29"/>
      <c r="F45" s="29"/>
      <c r="G45" s="29"/>
    </row>
    <row r="46" spans="1:7" s="1" customFormat="1" x14ac:dyDescent="0.2">
      <c r="A46" s="20">
        <v>35</v>
      </c>
      <c r="B46" s="12" t="s">
        <v>96</v>
      </c>
      <c r="C46" s="10" t="s">
        <v>215</v>
      </c>
      <c r="D46" s="31">
        <f t="shared" si="1"/>
        <v>0</v>
      </c>
      <c r="E46" s="29"/>
      <c r="F46" s="29"/>
      <c r="G46" s="29"/>
    </row>
    <row r="47" spans="1:7" s="1" customFormat="1" x14ac:dyDescent="0.2">
      <c r="A47" s="20">
        <v>36</v>
      </c>
      <c r="B47" s="12" t="s">
        <v>97</v>
      </c>
      <c r="C47" s="10" t="s">
        <v>23</v>
      </c>
      <c r="D47" s="31">
        <f t="shared" si="1"/>
        <v>0</v>
      </c>
      <c r="E47" s="29"/>
      <c r="F47" s="29"/>
      <c r="G47" s="29"/>
    </row>
    <row r="48" spans="1:7" s="1" customFormat="1" x14ac:dyDescent="0.2">
      <c r="A48" s="20">
        <v>37</v>
      </c>
      <c r="B48" s="21" t="s">
        <v>98</v>
      </c>
      <c r="C48" s="10" t="s">
        <v>20</v>
      </c>
      <c r="D48" s="31">
        <f t="shared" si="1"/>
        <v>0</v>
      </c>
      <c r="E48" s="29"/>
      <c r="F48" s="29"/>
      <c r="G48" s="29"/>
    </row>
    <row r="49" spans="1:7" s="1" customFormat="1" x14ac:dyDescent="0.2">
      <c r="A49" s="20">
        <v>38</v>
      </c>
      <c r="B49" s="13" t="s">
        <v>99</v>
      </c>
      <c r="C49" s="10" t="s">
        <v>100</v>
      </c>
      <c r="D49" s="31">
        <f t="shared" si="1"/>
        <v>0</v>
      </c>
      <c r="E49" s="29"/>
      <c r="F49" s="29"/>
      <c r="G49" s="29"/>
    </row>
    <row r="50" spans="1:7" s="19" customFormat="1" x14ac:dyDescent="0.2">
      <c r="A50" s="20">
        <v>39</v>
      </c>
      <c r="B50" s="21" t="s">
        <v>101</v>
      </c>
      <c r="C50" s="10" t="s">
        <v>102</v>
      </c>
      <c r="D50" s="31">
        <f t="shared" si="1"/>
        <v>0</v>
      </c>
      <c r="E50" s="29"/>
      <c r="F50" s="29"/>
      <c r="G50" s="29"/>
    </row>
    <row r="51" spans="1:7" s="1" customFormat="1" x14ac:dyDescent="0.2">
      <c r="A51" s="20">
        <v>40</v>
      </c>
      <c r="B51" s="12" t="s">
        <v>103</v>
      </c>
      <c r="C51" s="10" t="s">
        <v>220</v>
      </c>
      <c r="D51" s="31">
        <f t="shared" si="1"/>
        <v>0</v>
      </c>
      <c r="E51" s="29"/>
      <c r="F51" s="29"/>
      <c r="G51" s="29"/>
    </row>
    <row r="52" spans="1:7" s="1" customFormat="1" ht="10.5" customHeight="1" x14ac:dyDescent="0.2">
      <c r="A52" s="20">
        <v>41</v>
      </c>
      <c r="B52" s="12" t="s">
        <v>104</v>
      </c>
      <c r="C52" s="10" t="s">
        <v>2</v>
      </c>
      <c r="D52" s="31">
        <f t="shared" si="1"/>
        <v>0</v>
      </c>
      <c r="E52" s="29"/>
      <c r="F52" s="29"/>
      <c r="G52" s="29"/>
    </row>
    <row r="53" spans="1:7" s="1" customFormat="1" x14ac:dyDescent="0.2">
      <c r="A53" s="20">
        <v>42</v>
      </c>
      <c r="B53" s="21" t="s">
        <v>105</v>
      </c>
      <c r="C53" s="10" t="s">
        <v>3</v>
      </c>
      <c r="D53" s="31">
        <f t="shared" si="1"/>
        <v>0</v>
      </c>
      <c r="E53" s="29"/>
      <c r="F53" s="29"/>
      <c r="G53" s="29"/>
    </row>
    <row r="54" spans="1:7" s="1" customFormat="1" x14ac:dyDescent="0.2">
      <c r="A54" s="20">
        <v>43</v>
      </c>
      <c r="B54" s="13" t="s">
        <v>151</v>
      </c>
      <c r="C54" s="10" t="s">
        <v>32</v>
      </c>
      <c r="D54" s="31">
        <f t="shared" si="1"/>
        <v>0</v>
      </c>
      <c r="E54" s="29"/>
      <c r="F54" s="29"/>
      <c r="G54" s="29"/>
    </row>
    <row r="55" spans="1:7" s="1" customFormat="1" x14ac:dyDescent="0.2">
      <c r="A55" s="20">
        <v>44</v>
      </c>
      <c r="B55" s="21" t="s">
        <v>106</v>
      </c>
      <c r="C55" s="10" t="s">
        <v>216</v>
      </c>
      <c r="D55" s="31">
        <f t="shared" si="1"/>
        <v>0</v>
      </c>
      <c r="E55" s="29"/>
      <c r="F55" s="29"/>
      <c r="G55" s="29"/>
    </row>
    <row r="56" spans="1:7" s="1" customFormat="1" ht="10.5" customHeight="1" x14ac:dyDescent="0.2">
      <c r="A56" s="20">
        <v>45</v>
      </c>
      <c r="B56" s="13" t="s">
        <v>107</v>
      </c>
      <c r="C56" s="10" t="s">
        <v>0</v>
      </c>
      <c r="D56" s="31">
        <f t="shared" si="1"/>
        <v>0</v>
      </c>
      <c r="E56" s="29"/>
      <c r="F56" s="29"/>
      <c r="G56" s="29"/>
    </row>
    <row r="57" spans="1:7" s="1" customFormat="1" x14ac:dyDescent="0.2">
      <c r="A57" s="20">
        <v>46</v>
      </c>
      <c r="B57" s="21" t="s">
        <v>108</v>
      </c>
      <c r="C57" s="10" t="s">
        <v>4</v>
      </c>
      <c r="D57" s="31">
        <f t="shared" si="1"/>
        <v>0</v>
      </c>
      <c r="E57" s="29"/>
      <c r="F57" s="29"/>
      <c r="G57" s="29"/>
    </row>
    <row r="58" spans="1:7" s="1" customFormat="1" x14ac:dyDescent="0.2">
      <c r="A58" s="20">
        <v>47</v>
      </c>
      <c r="B58" s="13" t="s">
        <v>109</v>
      </c>
      <c r="C58" s="10" t="s">
        <v>1</v>
      </c>
      <c r="D58" s="31">
        <f t="shared" si="1"/>
        <v>0</v>
      </c>
      <c r="E58" s="29"/>
      <c r="F58" s="29"/>
      <c r="G58" s="29"/>
    </row>
    <row r="59" spans="1:7" s="1" customFormat="1" x14ac:dyDescent="0.2">
      <c r="A59" s="20">
        <v>48</v>
      </c>
      <c r="B59" s="21" t="s">
        <v>110</v>
      </c>
      <c r="C59" s="10" t="s">
        <v>217</v>
      </c>
      <c r="D59" s="31">
        <f t="shared" si="1"/>
        <v>0</v>
      </c>
      <c r="E59" s="29"/>
      <c r="F59" s="29"/>
      <c r="G59" s="29"/>
    </row>
    <row r="60" spans="1:7" s="1" customFormat="1" x14ac:dyDescent="0.2">
      <c r="A60" s="20">
        <v>49</v>
      </c>
      <c r="B60" s="21" t="s">
        <v>111</v>
      </c>
      <c r="C60" s="10" t="s">
        <v>25</v>
      </c>
      <c r="D60" s="31">
        <f t="shared" si="1"/>
        <v>0</v>
      </c>
      <c r="E60" s="29"/>
      <c r="F60" s="29"/>
      <c r="G60" s="29"/>
    </row>
    <row r="61" spans="1:7" s="1" customFormat="1" x14ac:dyDescent="0.2">
      <c r="A61" s="20">
        <v>50</v>
      </c>
      <c r="B61" s="21" t="s">
        <v>159</v>
      </c>
      <c r="C61" s="10" t="s">
        <v>52</v>
      </c>
      <c r="D61" s="31">
        <f t="shared" si="1"/>
        <v>0</v>
      </c>
      <c r="E61" s="29"/>
      <c r="F61" s="29"/>
      <c r="G61" s="29"/>
    </row>
    <row r="62" spans="1:7" s="1" customFormat="1" x14ac:dyDescent="0.2">
      <c r="A62" s="20">
        <v>51</v>
      </c>
      <c r="B62" s="21" t="s">
        <v>112</v>
      </c>
      <c r="C62" s="10" t="s">
        <v>218</v>
      </c>
      <c r="D62" s="31">
        <f t="shared" si="1"/>
        <v>0</v>
      </c>
      <c r="E62" s="29"/>
      <c r="F62" s="29"/>
      <c r="G62" s="29"/>
    </row>
    <row r="63" spans="1:7" s="1" customFormat="1" x14ac:dyDescent="0.2">
      <c r="A63" s="20">
        <v>52</v>
      </c>
      <c r="B63" s="13" t="s">
        <v>161</v>
      </c>
      <c r="C63" s="10" t="s">
        <v>219</v>
      </c>
      <c r="D63" s="31">
        <f t="shared" si="1"/>
        <v>0</v>
      </c>
      <c r="E63" s="29"/>
      <c r="F63" s="29"/>
      <c r="G63" s="29"/>
    </row>
    <row r="64" spans="1:7" s="1" customFormat="1" x14ac:dyDescent="0.2">
      <c r="A64" s="20">
        <v>53</v>
      </c>
      <c r="B64" s="21" t="s">
        <v>222</v>
      </c>
      <c r="C64" s="10" t="s">
        <v>221</v>
      </c>
      <c r="D64" s="31">
        <f t="shared" si="1"/>
        <v>0</v>
      </c>
      <c r="E64" s="29"/>
      <c r="F64" s="29"/>
      <c r="G64" s="29"/>
    </row>
    <row r="65" spans="1:7" s="1" customFormat="1" x14ac:dyDescent="0.2">
      <c r="A65" s="20">
        <v>54</v>
      </c>
      <c r="B65" s="21" t="s">
        <v>232</v>
      </c>
      <c r="C65" s="10" t="s">
        <v>233</v>
      </c>
      <c r="D65" s="31">
        <f t="shared" si="1"/>
        <v>0</v>
      </c>
      <c r="E65" s="29"/>
      <c r="F65" s="29"/>
      <c r="G65" s="29"/>
    </row>
    <row r="66" spans="1:7" s="1" customFormat="1" ht="23.25" customHeight="1" x14ac:dyDescent="0.2">
      <c r="A66" s="20">
        <v>55</v>
      </c>
      <c r="B66" s="21" t="s">
        <v>113</v>
      </c>
      <c r="C66" s="10" t="s">
        <v>51</v>
      </c>
      <c r="D66" s="31">
        <f t="shared" si="1"/>
        <v>0</v>
      </c>
      <c r="E66" s="29"/>
      <c r="F66" s="29"/>
      <c r="G66" s="29"/>
    </row>
    <row r="67" spans="1:7" s="1" customFormat="1" ht="22.5" customHeight="1" x14ac:dyDescent="0.2">
      <c r="A67" s="20">
        <v>56</v>
      </c>
      <c r="B67" s="13" t="s">
        <v>114</v>
      </c>
      <c r="C67" s="10" t="s">
        <v>234</v>
      </c>
      <c r="D67" s="31">
        <f t="shared" si="1"/>
        <v>0</v>
      </c>
      <c r="E67" s="29"/>
      <c r="F67" s="29"/>
      <c r="G67" s="29"/>
    </row>
    <row r="68" spans="1:7" s="1" customFormat="1" ht="24" x14ac:dyDescent="0.2">
      <c r="A68" s="20">
        <v>57</v>
      </c>
      <c r="B68" s="12" t="s">
        <v>115</v>
      </c>
      <c r="C68" s="10" t="s">
        <v>116</v>
      </c>
      <c r="D68" s="31">
        <f t="shared" si="1"/>
        <v>0</v>
      </c>
      <c r="E68" s="29"/>
      <c r="F68" s="29"/>
      <c r="G68" s="29"/>
    </row>
    <row r="69" spans="1:7" s="1" customFormat="1" x14ac:dyDescent="0.2">
      <c r="A69" s="20">
        <v>58</v>
      </c>
      <c r="B69" s="13" t="s">
        <v>117</v>
      </c>
      <c r="C69" s="10" t="s">
        <v>235</v>
      </c>
      <c r="D69" s="31">
        <f t="shared" si="1"/>
        <v>0</v>
      </c>
      <c r="E69" s="29"/>
      <c r="F69" s="29"/>
      <c r="G69" s="29"/>
    </row>
    <row r="70" spans="1:7" s="1" customFormat="1" x14ac:dyDescent="0.2">
      <c r="A70" s="20">
        <v>59</v>
      </c>
      <c r="B70" s="21" t="s">
        <v>118</v>
      </c>
      <c r="C70" s="10" t="s">
        <v>325</v>
      </c>
      <c r="D70" s="31">
        <f t="shared" si="1"/>
        <v>0</v>
      </c>
      <c r="E70" s="29"/>
      <c r="F70" s="29"/>
      <c r="G70" s="29"/>
    </row>
    <row r="71" spans="1:7" s="1" customFormat="1" ht="24" x14ac:dyDescent="0.2">
      <c r="A71" s="20">
        <v>60</v>
      </c>
      <c r="B71" s="12" t="s">
        <v>119</v>
      </c>
      <c r="C71" s="10" t="s">
        <v>236</v>
      </c>
      <c r="D71" s="31">
        <f t="shared" si="1"/>
        <v>0</v>
      </c>
      <c r="E71" s="29"/>
      <c r="F71" s="29"/>
      <c r="G71" s="29"/>
    </row>
    <row r="72" spans="1:7" s="1" customFormat="1" ht="24" x14ac:dyDescent="0.2">
      <c r="A72" s="20">
        <v>61</v>
      </c>
      <c r="B72" s="12" t="s">
        <v>120</v>
      </c>
      <c r="C72" s="10" t="s">
        <v>237</v>
      </c>
      <c r="D72" s="31">
        <f t="shared" si="1"/>
        <v>0</v>
      </c>
      <c r="E72" s="29"/>
      <c r="F72" s="29"/>
      <c r="G72" s="29"/>
    </row>
    <row r="73" spans="1:7" s="1" customFormat="1" x14ac:dyDescent="0.2">
      <c r="A73" s="20">
        <v>62</v>
      </c>
      <c r="B73" s="13" t="s">
        <v>121</v>
      </c>
      <c r="C73" s="10" t="s">
        <v>238</v>
      </c>
      <c r="D73" s="31">
        <f t="shared" ref="D73:D136" si="2">E73+F73+G73</f>
        <v>0</v>
      </c>
      <c r="E73" s="29"/>
      <c r="F73" s="29"/>
      <c r="G73" s="29"/>
    </row>
    <row r="74" spans="1:7" s="1" customFormat="1" x14ac:dyDescent="0.2">
      <c r="A74" s="20">
        <v>63</v>
      </c>
      <c r="B74" s="13" t="s">
        <v>122</v>
      </c>
      <c r="C74" s="10" t="s">
        <v>50</v>
      </c>
      <c r="D74" s="31">
        <f t="shared" si="2"/>
        <v>0</v>
      </c>
      <c r="E74" s="29"/>
      <c r="F74" s="29"/>
      <c r="G74" s="29"/>
    </row>
    <row r="75" spans="1:7" s="1" customFormat="1" x14ac:dyDescent="0.2">
      <c r="A75" s="20">
        <v>64</v>
      </c>
      <c r="B75" s="13" t="s">
        <v>123</v>
      </c>
      <c r="C75" s="10" t="s">
        <v>239</v>
      </c>
      <c r="D75" s="31">
        <f t="shared" si="2"/>
        <v>0</v>
      </c>
      <c r="E75" s="29"/>
      <c r="F75" s="29"/>
      <c r="G75" s="29"/>
    </row>
    <row r="76" spans="1:7" s="1" customFormat="1" ht="24" x14ac:dyDescent="0.2">
      <c r="A76" s="20">
        <v>65</v>
      </c>
      <c r="B76" s="13" t="s">
        <v>124</v>
      </c>
      <c r="C76" s="10" t="s">
        <v>240</v>
      </c>
      <c r="D76" s="31">
        <f t="shared" si="2"/>
        <v>0</v>
      </c>
      <c r="E76" s="29"/>
      <c r="F76" s="29"/>
      <c r="G76" s="29"/>
    </row>
    <row r="77" spans="1:7" s="1" customFormat="1" ht="24" x14ac:dyDescent="0.2">
      <c r="A77" s="20">
        <v>66</v>
      </c>
      <c r="B77" s="12" t="s">
        <v>125</v>
      </c>
      <c r="C77" s="10" t="s">
        <v>241</v>
      </c>
      <c r="D77" s="31">
        <f t="shared" si="2"/>
        <v>0</v>
      </c>
      <c r="E77" s="29"/>
      <c r="F77" s="29"/>
      <c r="G77" s="29"/>
    </row>
    <row r="78" spans="1:7" s="1" customFormat="1" ht="24" x14ac:dyDescent="0.2">
      <c r="A78" s="20">
        <v>67</v>
      </c>
      <c r="B78" s="13" t="s">
        <v>126</v>
      </c>
      <c r="C78" s="10" t="s">
        <v>242</v>
      </c>
      <c r="D78" s="31">
        <f t="shared" si="2"/>
        <v>0</v>
      </c>
      <c r="E78" s="29"/>
      <c r="F78" s="29"/>
      <c r="G78" s="29"/>
    </row>
    <row r="79" spans="1:7" s="1" customFormat="1" ht="24" x14ac:dyDescent="0.2">
      <c r="A79" s="20">
        <v>68</v>
      </c>
      <c r="B79" s="13" t="s">
        <v>127</v>
      </c>
      <c r="C79" s="10" t="s">
        <v>243</v>
      </c>
      <c r="D79" s="31">
        <f t="shared" si="2"/>
        <v>0</v>
      </c>
      <c r="E79" s="29"/>
      <c r="F79" s="29"/>
      <c r="G79" s="29"/>
    </row>
    <row r="80" spans="1:7" s="1" customFormat="1" ht="24" x14ac:dyDescent="0.2">
      <c r="A80" s="20">
        <v>69</v>
      </c>
      <c r="B80" s="12" t="s">
        <v>128</v>
      </c>
      <c r="C80" s="10" t="s">
        <v>244</v>
      </c>
      <c r="D80" s="31">
        <f t="shared" si="2"/>
        <v>0</v>
      </c>
      <c r="E80" s="29"/>
      <c r="F80" s="29"/>
      <c r="G80" s="29"/>
    </row>
    <row r="81" spans="1:7" s="1" customFormat="1" ht="24" x14ac:dyDescent="0.2">
      <c r="A81" s="20">
        <v>70</v>
      </c>
      <c r="B81" s="12" t="s">
        <v>129</v>
      </c>
      <c r="C81" s="10" t="s">
        <v>245</v>
      </c>
      <c r="D81" s="31">
        <f t="shared" si="2"/>
        <v>0</v>
      </c>
      <c r="E81" s="29"/>
      <c r="F81" s="29"/>
      <c r="G81" s="29"/>
    </row>
    <row r="82" spans="1:7" s="1" customFormat="1" ht="24" x14ac:dyDescent="0.2">
      <c r="A82" s="20">
        <v>71</v>
      </c>
      <c r="B82" s="12" t="s">
        <v>130</v>
      </c>
      <c r="C82" s="10" t="s">
        <v>246</v>
      </c>
      <c r="D82" s="31">
        <f t="shared" si="2"/>
        <v>0</v>
      </c>
      <c r="E82" s="29"/>
      <c r="F82" s="29"/>
      <c r="G82" s="29"/>
    </row>
    <row r="83" spans="1:7" s="1" customFormat="1" x14ac:dyDescent="0.2">
      <c r="A83" s="20">
        <v>72</v>
      </c>
      <c r="B83" s="21" t="s">
        <v>131</v>
      </c>
      <c r="C83" s="10" t="s">
        <v>132</v>
      </c>
      <c r="D83" s="31">
        <f t="shared" si="2"/>
        <v>0</v>
      </c>
      <c r="E83" s="29"/>
      <c r="F83" s="29"/>
      <c r="G83" s="29"/>
    </row>
    <row r="84" spans="1:7" s="1" customFormat="1" ht="13.5" customHeight="1" x14ac:dyDescent="0.2">
      <c r="A84" s="20">
        <v>73</v>
      </c>
      <c r="B84" s="12" t="s">
        <v>133</v>
      </c>
      <c r="C84" s="10" t="s">
        <v>247</v>
      </c>
      <c r="D84" s="31">
        <f t="shared" si="2"/>
        <v>0</v>
      </c>
      <c r="E84" s="29"/>
      <c r="F84" s="29"/>
      <c r="G84" s="29"/>
    </row>
    <row r="85" spans="1:7" s="1" customFormat="1" ht="14.25" customHeight="1" x14ac:dyDescent="0.2">
      <c r="A85" s="20">
        <v>74</v>
      </c>
      <c r="B85" s="21" t="s">
        <v>134</v>
      </c>
      <c r="C85" s="10" t="s">
        <v>35</v>
      </c>
      <c r="D85" s="31">
        <f t="shared" si="2"/>
        <v>0</v>
      </c>
      <c r="E85" s="29"/>
      <c r="F85" s="29"/>
      <c r="G85" s="29"/>
    </row>
    <row r="86" spans="1:7" s="1" customFormat="1" x14ac:dyDescent="0.2">
      <c r="A86" s="20">
        <v>75</v>
      </c>
      <c r="B86" s="12" t="s">
        <v>135</v>
      </c>
      <c r="C86" s="10" t="s">
        <v>413</v>
      </c>
      <c r="D86" s="31">
        <f t="shared" si="2"/>
        <v>0</v>
      </c>
      <c r="E86" s="29"/>
      <c r="F86" s="29"/>
      <c r="G86" s="29"/>
    </row>
    <row r="87" spans="1:7" s="1" customFormat="1" x14ac:dyDescent="0.2">
      <c r="A87" s="20">
        <v>76</v>
      </c>
      <c r="B87" s="12" t="s">
        <v>136</v>
      </c>
      <c r="C87" s="10" t="s">
        <v>36</v>
      </c>
      <c r="D87" s="31">
        <f t="shared" si="2"/>
        <v>0</v>
      </c>
      <c r="E87" s="29"/>
      <c r="F87" s="29"/>
      <c r="G87" s="29"/>
    </row>
    <row r="88" spans="1:7" s="1" customFormat="1" x14ac:dyDescent="0.2">
      <c r="A88" s="20">
        <v>77</v>
      </c>
      <c r="B88" s="12" t="s">
        <v>137</v>
      </c>
      <c r="C88" s="10" t="s">
        <v>49</v>
      </c>
      <c r="D88" s="31">
        <f t="shared" si="2"/>
        <v>0</v>
      </c>
      <c r="E88" s="29"/>
      <c r="F88" s="29"/>
      <c r="G88" s="29"/>
    </row>
    <row r="89" spans="1:7" s="1" customFormat="1" x14ac:dyDescent="0.2">
      <c r="A89" s="20">
        <v>78</v>
      </c>
      <c r="B89" s="12" t="s">
        <v>138</v>
      </c>
      <c r="C89" s="10" t="s">
        <v>228</v>
      </c>
      <c r="D89" s="31">
        <f t="shared" si="2"/>
        <v>6111790</v>
      </c>
      <c r="E89" s="29">
        <v>6111790</v>
      </c>
      <c r="F89" s="29"/>
      <c r="G89" s="29"/>
    </row>
    <row r="90" spans="1:7" s="1" customFormat="1" x14ac:dyDescent="0.2">
      <c r="A90" s="20">
        <v>79</v>
      </c>
      <c r="B90" s="12" t="s">
        <v>139</v>
      </c>
      <c r="C90" s="10" t="s">
        <v>309</v>
      </c>
      <c r="D90" s="31">
        <f t="shared" si="2"/>
        <v>0</v>
      </c>
      <c r="E90" s="29"/>
      <c r="F90" s="29"/>
      <c r="G90" s="29"/>
    </row>
    <row r="91" spans="1:7" s="1" customFormat="1" x14ac:dyDescent="0.2">
      <c r="A91" s="20">
        <v>80</v>
      </c>
      <c r="B91" s="13" t="s">
        <v>140</v>
      </c>
      <c r="C91" s="10" t="s">
        <v>258</v>
      </c>
      <c r="D91" s="31">
        <f t="shared" si="2"/>
        <v>0</v>
      </c>
      <c r="E91" s="29"/>
      <c r="F91" s="29"/>
      <c r="G91" s="29"/>
    </row>
    <row r="92" spans="1:7" s="1" customFormat="1" ht="24" x14ac:dyDescent="0.2">
      <c r="A92" s="284">
        <v>81</v>
      </c>
      <c r="B92" s="287" t="s">
        <v>141</v>
      </c>
      <c r="C92" s="16" t="s">
        <v>248</v>
      </c>
      <c r="D92" s="31">
        <f t="shared" si="2"/>
        <v>0</v>
      </c>
      <c r="E92" s="29"/>
      <c r="F92" s="29"/>
      <c r="G92" s="29"/>
    </row>
    <row r="93" spans="1:7" s="1" customFormat="1" ht="36" x14ac:dyDescent="0.2">
      <c r="A93" s="285"/>
      <c r="B93" s="288"/>
      <c r="C93" s="10" t="s">
        <v>307</v>
      </c>
      <c r="D93" s="31">
        <f t="shared" si="2"/>
        <v>0</v>
      </c>
      <c r="E93" s="29"/>
      <c r="F93" s="29"/>
      <c r="G93" s="29"/>
    </row>
    <row r="94" spans="1:7" s="1" customFormat="1" ht="24" x14ac:dyDescent="0.2">
      <c r="A94" s="285"/>
      <c r="B94" s="288"/>
      <c r="C94" s="10" t="s">
        <v>249</v>
      </c>
      <c r="D94" s="31">
        <f t="shared" si="2"/>
        <v>0</v>
      </c>
      <c r="E94" s="29"/>
      <c r="F94" s="29"/>
      <c r="G94" s="29"/>
    </row>
    <row r="95" spans="1:7" s="1" customFormat="1" ht="36" x14ac:dyDescent="0.2">
      <c r="A95" s="286"/>
      <c r="B95" s="289"/>
      <c r="C95" s="22" t="s">
        <v>308</v>
      </c>
      <c r="D95" s="31">
        <f t="shared" si="2"/>
        <v>0</v>
      </c>
      <c r="E95" s="29"/>
      <c r="F95" s="29"/>
      <c r="G95" s="29"/>
    </row>
    <row r="96" spans="1:7" s="1" customFormat="1" ht="24" x14ac:dyDescent="0.2">
      <c r="A96" s="20">
        <v>82</v>
      </c>
      <c r="B96" s="13" t="s">
        <v>142</v>
      </c>
      <c r="C96" s="10" t="s">
        <v>48</v>
      </c>
      <c r="D96" s="31">
        <f t="shared" si="2"/>
        <v>0</v>
      </c>
      <c r="E96" s="29"/>
      <c r="F96" s="29"/>
      <c r="G96" s="29"/>
    </row>
    <row r="97" spans="1:7" s="1" customFormat="1" x14ac:dyDescent="0.2">
      <c r="A97" s="20">
        <v>83</v>
      </c>
      <c r="B97" s="13" t="s">
        <v>143</v>
      </c>
      <c r="C97" s="10" t="s">
        <v>144</v>
      </c>
      <c r="D97" s="31">
        <f t="shared" si="2"/>
        <v>0</v>
      </c>
      <c r="E97" s="29"/>
      <c r="F97" s="29"/>
      <c r="G97" s="29"/>
    </row>
    <row r="98" spans="1:7" s="1" customFormat="1" x14ac:dyDescent="0.2">
      <c r="A98" s="20">
        <v>84</v>
      </c>
      <c r="B98" s="21" t="s">
        <v>145</v>
      </c>
      <c r="C98" s="10" t="s">
        <v>146</v>
      </c>
      <c r="D98" s="31">
        <f t="shared" si="2"/>
        <v>0</v>
      </c>
      <c r="E98" s="29"/>
      <c r="F98" s="29"/>
      <c r="G98" s="29"/>
    </row>
    <row r="99" spans="1:7" s="1" customFormat="1" x14ac:dyDescent="0.2">
      <c r="A99" s="20">
        <v>85</v>
      </c>
      <c r="B99" s="13" t="s">
        <v>147</v>
      </c>
      <c r="C99" s="10" t="s">
        <v>27</v>
      </c>
      <c r="D99" s="31">
        <f t="shared" si="2"/>
        <v>0</v>
      </c>
      <c r="E99" s="29"/>
      <c r="F99" s="29"/>
      <c r="G99" s="29"/>
    </row>
    <row r="100" spans="1:7" s="1" customFormat="1" x14ac:dyDescent="0.2">
      <c r="A100" s="20">
        <v>86</v>
      </c>
      <c r="B100" s="21" t="s">
        <v>148</v>
      </c>
      <c r="C100" s="10" t="s">
        <v>12</v>
      </c>
      <c r="D100" s="31">
        <f t="shared" si="2"/>
        <v>0</v>
      </c>
      <c r="E100" s="29"/>
      <c r="F100" s="29"/>
      <c r="G100" s="29"/>
    </row>
    <row r="101" spans="1:7" s="1" customFormat="1" x14ac:dyDescent="0.2">
      <c r="A101" s="20">
        <v>87</v>
      </c>
      <c r="B101" s="21" t="s">
        <v>149</v>
      </c>
      <c r="C101" s="10" t="s">
        <v>26</v>
      </c>
      <c r="D101" s="31">
        <f t="shared" si="2"/>
        <v>0</v>
      </c>
      <c r="E101" s="29"/>
      <c r="F101" s="29"/>
      <c r="G101" s="29"/>
    </row>
    <row r="102" spans="1:7" s="1" customFormat="1" x14ac:dyDescent="0.2">
      <c r="A102" s="20">
        <v>88</v>
      </c>
      <c r="B102" s="13" t="s">
        <v>150</v>
      </c>
      <c r="C102" s="10" t="s">
        <v>42</v>
      </c>
      <c r="D102" s="31">
        <f t="shared" si="2"/>
        <v>0</v>
      </c>
      <c r="E102" s="29"/>
      <c r="F102" s="29"/>
      <c r="G102" s="29"/>
    </row>
    <row r="103" spans="1:7" s="1" customFormat="1" x14ac:dyDescent="0.2">
      <c r="A103" s="20">
        <v>89</v>
      </c>
      <c r="B103" s="12" t="s">
        <v>152</v>
      </c>
      <c r="C103" s="10" t="s">
        <v>28</v>
      </c>
      <c r="D103" s="31">
        <f t="shared" si="2"/>
        <v>0</v>
      </c>
      <c r="E103" s="29"/>
      <c r="F103" s="29"/>
      <c r="G103" s="29"/>
    </row>
    <row r="104" spans="1:7" s="1" customFormat="1" x14ac:dyDescent="0.2">
      <c r="A104" s="20">
        <v>90</v>
      </c>
      <c r="B104" s="12" t="s">
        <v>153</v>
      </c>
      <c r="C104" s="10" t="s">
        <v>29</v>
      </c>
      <c r="D104" s="31">
        <f t="shared" si="2"/>
        <v>0</v>
      </c>
      <c r="E104" s="29"/>
      <c r="F104" s="29"/>
      <c r="G104" s="29"/>
    </row>
    <row r="105" spans="1:7" s="1" customFormat="1" ht="12" customHeight="1" x14ac:dyDescent="0.2">
      <c r="A105" s="20">
        <v>91</v>
      </c>
      <c r="B105" s="21" t="s">
        <v>154</v>
      </c>
      <c r="C105" s="10" t="s">
        <v>14</v>
      </c>
      <c r="D105" s="31">
        <f t="shared" si="2"/>
        <v>0</v>
      </c>
      <c r="E105" s="29"/>
      <c r="F105" s="29"/>
      <c r="G105" s="29"/>
    </row>
    <row r="106" spans="1:7" s="19" customFormat="1" x14ac:dyDescent="0.2">
      <c r="A106" s="20">
        <v>92</v>
      </c>
      <c r="B106" s="12" t="s">
        <v>155</v>
      </c>
      <c r="C106" s="10" t="s">
        <v>30</v>
      </c>
      <c r="D106" s="31">
        <f t="shared" si="2"/>
        <v>0</v>
      </c>
      <c r="E106" s="29"/>
      <c r="F106" s="29"/>
      <c r="G106" s="29"/>
    </row>
    <row r="107" spans="1:7" s="1" customFormat="1" x14ac:dyDescent="0.2">
      <c r="A107" s="20">
        <v>93</v>
      </c>
      <c r="B107" s="12" t="s">
        <v>156</v>
      </c>
      <c r="C107" s="10" t="s">
        <v>15</v>
      </c>
      <c r="D107" s="31">
        <f t="shared" si="2"/>
        <v>0</v>
      </c>
      <c r="E107" s="29"/>
      <c r="F107" s="29"/>
      <c r="G107" s="29"/>
    </row>
    <row r="108" spans="1:7" s="1" customFormat="1" x14ac:dyDescent="0.2">
      <c r="A108" s="20">
        <v>94</v>
      </c>
      <c r="B108" s="13" t="s">
        <v>157</v>
      </c>
      <c r="C108" s="10" t="s">
        <v>13</v>
      </c>
      <c r="D108" s="31">
        <f t="shared" si="2"/>
        <v>187198</v>
      </c>
      <c r="E108" s="29">
        <v>187198</v>
      </c>
      <c r="F108" s="29"/>
      <c r="G108" s="29"/>
    </row>
    <row r="109" spans="1:7" s="1" customFormat="1" x14ac:dyDescent="0.2">
      <c r="A109" s="20">
        <v>95</v>
      </c>
      <c r="B109" s="21" t="s">
        <v>158</v>
      </c>
      <c r="C109" s="10" t="s">
        <v>31</v>
      </c>
      <c r="D109" s="31">
        <f t="shared" si="2"/>
        <v>0</v>
      </c>
      <c r="E109" s="29"/>
      <c r="F109" s="29"/>
      <c r="G109" s="29"/>
    </row>
    <row r="110" spans="1:7" s="1" customFormat="1" x14ac:dyDescent="0.2">
      <c r="A110" s="20">
        <v>96</v>
      </c>
      <c r="B110" s="12" t="s">
        <v>160</v>
      </c>
      <c r="C110" s="10" t="s">
        <v>33</v>
      </c>
      <c r="D110" s="31">
        <f t="shared" si="2"/>
        <v>0</v>
      </c>
      <c r="E110" s="29"/>
      <c r="F110" s="29"/>
      <c r="G110" s="29"/>
    </row>
    <row r="111" spans="1:7" s="1" customFormat="1" ht="13.5" customHeight="1" x14ac:dyDescent="0.2">
      <c r="A111" s="20">
        <v>97</v>
      </c>
      <c r="B111" s="12" t="s">
        <v>162</v>
      </c>
      <c r="C111" s="10" t="s">
        <v>163</v>
      </c>
      <c r="D111" s="31">
        <f t="shared" si="2"/>
        <v>279319621</v>
      </c>
      <c r="E111" s="29"/>
      <c r="F111" s="29"/>
      <c r="G111" s="29">
        <v>279319621</v>
      </c>
    </row>
    <row r="112" spans="1:7" s="1" customFormat="1" x14ac:dyDescent="0.2">
      <c r="A112" s="20">
        <v>98</v>
      </c>
      <c r="B112" s="12" t="s">
        <v>164</v>
      </c>
      <c r="C112" s="10" t="s">
        <v>165</v>
      </c>
      <c r="D112" s="31">
        <f t="shared" si="2"/>
        <v>0</v>
      </c>
      <c r="E112" s="29"/>
      <c r="F112" s="29"/>
      <c r="G112" s="29"/>
    </row>
    <row r="113" spans="1:7" s="1" customFormat="1" x14ac:dyDescent="0.2">
      <c r="A113" s="20">
        <v>99</v>
      </c>
      <c r="B113" s="21" t="s">
        <v>166</v>
      </c>
      <c r="C113" s="10" t="s">
        <v>167</v>
      </c>
      <c r="D113" s="31">
        <f t="shared" si="2"/>
        <v>0</v>
      </c>
      <c r="E113" s="29"/>
      <c r="F113" s="29"/>
      <c r="G113" s="29"/>
    </row>
    <row r="114" spans="1:7" s="1" customFormat="1" ht="12.75" customHeight="1" x14ac:dyDescent="0.2">
      <c r="A114" s="20">
        <v>100</v>
      </c>
      <c r="B114" s="21" t="s">
        <v>168</v>
      </c>
      <c r="C114" s="10" t="s">
        <v>169</v>
      </c>
      <c r="D114" s="31">
        <f t="shared" si="2"/>
        <v>0</v>
      </c>
      <c r="E114" s="29"/>
      <c r="F114" s="29"/>
      <c r="G114" s="29"/>
    </row>
    <row r="115" spans="1:7" s="1" customFormat="1" ht="24" x14ac:dyDescent="0.2">
      <c r="A115" s="20">
        <v>101</v>
      </c>
      <c r="B115" s="21" t="s">
        <v>170</v>
      </c>
      <c r="C115" s="10" t="s">
        <v>171</v>
      </c>
      <c r="D115" s="31">
        <f t="shared" si="2"/>
        <v>0</v>
      </c>
      <c r="E115" s="29"/>
      <c r="F115" s="29"/>
      <c r="G115" s="29"/>
    </row>
    <row r="116" spans="1:7" s="1" customFormat="1" x14ac:dyDescent="0.2">
      <c r="A116" s="20">
        <v>102</v>
      </c>
      <c r="B116" s="21" t="s">
        <v>172</v>
      </c>
      <c r="C116" s="10" t="s">
        <v>173</v>
      </c>
      <c r="D116" s="31">
        <f t="shared" si="2"/>
        <v>0</v>
      </c>
      <c r="E116" s="29"/>
      <c r="F116" s="29"/>
      <c r="G116" s="29"/>
    </row>
    <row r="117" spans="1:7" s="1" customFormat="1" x14ac:dyDescent="0.2">
      <c r="A117" s="20">
        <v>103</v>
      </c>
      <c r="B117" s="21" t="s">
        <v>174</v>
      </c>
      <c r="C117" s="10" t="s">
        <v>175</v>
      </c>
      <c r="D117" s="31">
        <f t="shared" si="2"/>
        <v>1211059068</v>
      </c>
      <c r="E117" s="29"/>
      <c r="F117" s="29"/>
      <c r="G117" s="29">
        <v>1211059068</v>
      </c>
    </row>
    <row r="118" spans="1:7" s="1" customFormat="1" x14ac:dyDescent="0.2">
      <c r="A118" s="20">
        <v>104</v>
      </c>
      <c r="B118" s="17" t="s">
        <v>176</v>
      </c>
      <c r="C118" s="15" t="s">
        <v>177</v>
      </c>
      <c r="D118" s="31">
        <f t="shared" si="2"/>
        <v>0</v>
      </c>
      <c r="E118" s="29"/>
      <c r="F118" s="29"/>
      <c r="G118" s="29"/>
    </row>
    <row r="119" spans="1:7" s="1" customFormat="1" x14ac:dyDescent="0.2">
      <c r="A119" s="20">
        <v>105</v>
      </c>
      <c r="B119" s="13" t="s">
        <v>178</v>
      </c>
      <c r="C119" s="10" t="s">
        <v>179</v>
      </c>
      <c r="D119" s="31">
        <f t="shared" si="2"/>
        <v>0</v>
      </c>
      <c r="E119" s="29"/>
      <c r="F119" s="29"/>
      <c r="G119" s="29"/>
    </row>
    <row r="120" spans="1:7" s="1" customFormat="1" ht="11.25" customHeight="1" x14ac:dyDescent="0.2">
      <c r="A120" s="20">
        <v>106</v>
      </c>
      <c r="B120" s="21" t="s">
        <v>180</v>
      </c>
      <c r="C120" s="10" t="s">
        <v>181</v>
      </c>
      <c r="D120" s="31">
        <f t="shared" si="2"/>
        <v>0</v>
      </c>
      <c r="E120" s="29"/>
      <c r="F120" s="29"/>
      <c r="G120" s="29"/>
    </row>
    <row r="121" spans="1:7" s="1" customFormat="1" x14ac:dyDescent="0.2">
      <c r="A121" s="20">
        <v>107</v>
      </c>
      <c r="B121" s="12" t="s">
        <v>182</v>
      </c>
      <c r="C121" s="18" t="s">
        <v>183</v>
      </c>
      <c r="D121" s="31">
        <f t="shared" si="2"/>
        <v>0</v>
      </c>
      <c r="E121" s="29"/>
      <c r="F121" s="29"/>
      <c r="G121" s="29"/>
    </row>
    <row r="122" spans="1:7" s="1" customFormat="1" x14ac:dyDescent="0.2">
      <c r="A122" s="20">
        <v>108</v>
      </c>
      <c r="B122" s="21" t="s">
        <v>184</v>
      </c>
      <c r="C122" s="10" t="s">
        <v>261</v>
      </c>
      <c r="D122" s="31">
        <f t="shared" si="2"/>
        <v>0</v>
      </c>
      <c r="E122" s="29"/>
      <c r="F122" s="29"/>
      <c r="G122" s="29"/>
    </row>
    <row r="123" spans="1:7" s="1" customFormat="1" ht="14.25" customHeight="1" x14ac:dyDescent="0.2">
      <c r="A123" s="20">
        <v>109</v>
      </c>
      <c r="B123" s="13" t="s">
        <v>185</v>
      </c>
      <c r="C123" s="10" t="s">
        <v>250</v>
      </c>
      <c r="D123" s="31">
        <f t="shared" si="2"/>
        <v>0</v>
      </c>
      <c r="E123" s="29"/>
      <c r="F123" s="29"/>
      <c r="G123" s="29"/>
    </row>
    <row r="124" spans="1:7" s="1" customFormat="1" ht="12.75" customHeight="1" x14ac:dyDescent="0.2">
      <c r="A124" s="20">
        <v>110</v>
      </c>
      <c r="B124" s="12" t="s">
        <v>329</v>
      </c>
      <c r="C124" s="10" t="s">
        <v>317</v>
      </c>
      <c r="D124" s="31">
        <f t="shared" si="2"/>
        <v>0</v>
      </c>
      <c r="E124" s="29"/>
      <c r="F124" s="29"/>
      <c r="G124" s="29"/>
    </row>
    <row r="125" spans="1:7" s="1" customFormat="1" x14ac:dyDescent="0.2">
      <c r="A125" s="20">
        <v>111</v>
      </c>
      <c r="B125" s="53" t="s">
        <v>418</v>
      </c>
      <c r="C125" s="15" t="s">
        <v>419</v>
      </c>
      <c r="D125" s="31">
        <f t="shared" si="2"/>
        <v>0</v>
      </c>
      <c r="E125" s="29"/>
      <c r="F125" s="29"/>
      <c r="G125" s="29"/>
    </row>
    <row r="126" spans="1:7" s="1" customFormat="1" ht="13.5" customHeight="1" x14ac:dyDescent="0.2">
      <c r="A126" s="20">
        <v>112</v>
      </c>
      <c r="B126" s="13" t="s">
        <v>186</v>
      </c>
      <c r="C126" s="10" t="s">
        <v>320</v>
      </c>
      <c r="D126" s="31">
        <f t="shared" si="2"/>
        <v>0</v>
      </c>
      <c r="E126" s="29"/>
      <c r="F126" s="29"/>
      <c r="G126" s="29"/>
    </row>
    <row r="127" spans="1:7" s="1" customFormat="1" x14ac:dyDescent="0.2">
      <c r="A127" s="20">
        <v>113</v>
      </c>
      <c r="B127" s="21" t="s">
        <v>187</v>
      </c>
      <c r="C127" s="10" t="s">
        <v>188</v>
      </c>
      <c r="D127" s="31">
        <f t="shared" si="2"/>
        <v>317835012</v>
      </c>
      <c r="E127" s="29"/>
      <c r="F127" s="29"/>
      <c r="G127" s="29">
        <v>317835012</v>
      </c>
    </row>
    <row r="128" spans="1:7" s="1" customFormat="1" ht="24" x14ac:dyDescent="0.2">
      <c r="A128" s="20">
        <v>114</v>
      </c>
      <c r="B128" s="21" t="s">
        <v>189</v>
      </c>
      <c r="C128" s="35" t="s">
        <v>306</v>
      </c>
      <c r="D128" s="31">
        <f t="shared" si="2"/>
        <v>0</v>
      </c>
      <c r="E128" s="29"/>
      <c r="F128" s="29"/>
      <c r="G128" s="29"/>
    </row>
    <row r="129" spans="1:7" s="1" customFormat="1" x14ac:dyDescent="0.2">
      <c r="A129" s="20">
        <v>115</v>
      </c>
      <c r="B129" s="21" t="s">
        <v>190</v>
      </c>
      <c r="C129" s="10" t="s">
        <v>225</v>
      </c>
      <c r="D129" s="31">
        <f t="shared" si="2"/>
        <v>31289996</v>
      </c>
      <c r="E129" s="29">
        <v>19630946</v>
      </c>
      <c r="F129" s="29">
        <v>4830210</v>
      </c>
      <c r="G129" s="29">
        <v>6828840</v>
      </c>
    </row>
    <row r="130" spans="1:7" s="1" customFormat="1" ht="10.5" customHeight="1" x14ac:dyDescent="0.2">
      <c r="A130" s="20">
        <v>116</v>
      </c>
      <c r="B130" s="21" t="s">
        <v>191</v>
      </c>
      <c r="C130" s="10" t="s">
        <v>192</v>
      </c>
      <c r="D130" s="31">
        <f t="shared" si="2"/>
        <v>267456</v>
      </c>
      <c r="E130" s="29">
        <v>267456</v>
      </c>
      <c r="F130" s="29"/>
      <c r="G130" s="29"/>
    </row>
    <row r="131" spans="1:7" s="1" customFormat="1" x14ac:dyDescent="0.2">
      <c r="A131" s="20">
        <v>117</v>
      </c>
      <c r="B131" s="21" t="s">
        <v>193</v>
      </c>
      <c r="C131" s="10" t="s">
        <v>40</v>
      </c>
      <c r="D131" s="31">
        <f t="shared" si="2"/>
        <v>4011840</v>
      </c>
      <c r="E131" s="29">
        <v>4011840</v>
      </c>
      <c r="F131" s="29"/>
      <c r="G131" s="29"/>
    </row>
    <row r="132" spans="1:7" s="1" customFormat="1" x14ac:dyDescent="0.2">
      <c r="A132" s="20">
        <v>118</v>
      </c>
      <c r="B132" s="12" t="s">
        <v>194</v>
      </c>
      <c r="C132" s="10" t="s">
        <v>45</v>
      </c>
      <c r="D132" s="31">
        <f t="shared" si="2"/>
        <v>19266772</v>
      </c>
      <c r="E132" s="29">
        <v>329590</v>
      </c>
      <c r="F132" s="29"/>
      <c r="G132" s="29">
        <v>18937182</v>
      </c>
    </row>
    <row r="133" spans="1:7" s="1" customFormat="1" x14ac:dyDescent="0.2">
      <c r="A133" s="20">
        <v>119</v>
      </c>
      <c r="B133" s="12" t="s">
        <v>195</v>
      </c>
      <c r="C133" s="10" t="s">
        <v>227</v>
      </c>
      <c r="D133" s="31">
        <f t="shared" si="2"/>
        <v>0</v>
      </c>
      <c r="E133" s="29"/>
      <c r="F133" s="29"/>
      <c r="G133" s="29"/>
    </row>
    <row r="134" spans="1:7" s="1" customFormat="1" x14ac:dyDescent="0.2">
      <c r="A134" s="20">
        <v>120</v>
      </c>
      <c r="B134" s="12" t="s">
        <v>196</v>
      </c>
      <c r="C134" s="10" t="s">
        <v>47</v>
      </c>
      <c r="D134" s="31">
        <f t="shared" si="2"/>
        <v>0</v>
      </c>
      <c r="E134" s="29"/>
      <c r="F134" s="29"/>
      <c r="G134" s="29"/>
    </row>
    <row r="135" spans="1:7" s="1" customFormat="1" x14ac:dyDescent="0.2">
      <c r="A135" s="20">
        <v>121</v>
      </c>
      <c r="B135" s="21" t="s">
        <v>197</v>
      </c>
      <c r="C135" s="10" t="s">
        <v>46</v>
      </c>
      <c r="D135" s="31">
        <f t="shared" si="2"/>
        <v>0</v>
      </c>
      <c r="E135" s="29"/>
      <c r="F135" s="29"/>
      <c r="G135" s="29"/>
    </row>
    <row r="136" spans="1:7" s="1" customFormat="1" x14ac:dyDescent="0.2">
      <c r="A136" s="20">
        <v>122</v>
      </c>
      <c r="B136" s="21" t="s">
        <v>198</v>
      </c>
      <c r="C136" s="10" t="s">
        <v>199</v>
      </c>
      <c r="D136" s="31">
        <f t="shared" si="2"/>
        <v>0</v>
      </c>
      <c r="E136" s="29"/>
      <c r="F136" s="29"/>
      <c r="G136" s="29"/>
    </row>
    <row r="137" spans="1:7" s="1" customFormat="1" x14ac:dyDescent="0.2">
      <c r="A137" s="20">
        <v>123</v>
      </c>
      <c r="B137" s="21" t="s">
        <v>200</v>
      </c>
      <c r="C137" s="10" t="s">
        <v>468</v>
      </c>
      <c r="D137" s="31">
        <f t="shared" ref="D137:D149" si="3">E137+F137+G137</f>
        <v>0</v>
      </c>
      <c r="E137" s="29"/>
      <c r="F137" s="29"/>
      <c r="G137" s="29"/>
    </row>
    <row r="138" spans="1:7" s="1" customFormat="1" x14ac:dyDescent="0.2">
      <c r="A138" s="20">
        <v>124</v>
      </c>
      <c r="B138" s="12" t="s">
        <v>201</v>
      </c>
      <c r="C138" s="10" t="s">
        <v>226</v>
      </c>
      <c r="D138" s="31">
        <f t="shared" si="3"/>
        <v>2667596</v>
      </c>
      <c r="E138" s="29">
        <v>2667596</v>
      </c>
      <c r="F138" s="29"/>
      <c r="G138" s="29"/>
    </row>
    <row r="139" spans="1:7" s="1" customFormat="1" ht="24" x14ac:dyDescent="0.2">
      <c r="A139" s="20">
        <v>125</v>
      </c>
      <c r="B139" s="13" t="s">
        <v>202</v>
      </c>
      <c r="C139" s="10" t="s">
        <v>459</v>
      </c>
      <c r="D139" s="31">
        <f t="shared" si="3"/>
        <v>1337280</v>
      </c>
      <c r="E139" s="29">
        <v>1337280</v>
      </c>
      <c r="F139" s="29"/>
      <c r="G139" s="29"/>
    </row>
    <row r="140" spans="1:7" s="1" customFormat="1" x14ac:dyDescent="0.2">
      <c r="A140" s="20">
        <v>126</v>
      </c>
      <c r="B140" s="21" t="s">
        <v>203</v>
      </c>
      <c r="C140" s="10" t="s">
        <v>204</v>
      </c>
      <c r="D140" s="31">
        <f t="shared" si="3"/>
        <v>0</v>
      </c>
      <c r="E140" s="29"/>
      <c r="F140" s="29"/>
      <c r="G140" s="29"/>
    </row>
    <row r="141" spans="1:7" s="1" customFormat="1" x14ac:dyDescent="0.2">
      <c r="A141" s="20">
        <v>127</v>
      </c>
      <c r="B141" s="12" t="s">
        <v>205</v>
      </c>
      <c r="C141" s="10" t="s">
        <v>206</v>
      </c>
      <c r="D141" s="31">
        <f t="shared" si="3"/>
        <v>0</v>
      </c>
      <c r="E141" s="29"/>
      <c r="F141" s="29"/>
      <c r="G141" s="29"/>
    </row>
    <row r="142" spans="1:7" x14ac:dyDescent="0.2">
      <c r="A142" s="20">
        <v>128</v>
      </c>
      <c r="B142" s="21" t="s">
        <v>207</v>
      </c>
      <c r="C142" s="10" t="s">
        <v>208</v>
      </c>
      <c r="D142" s="31">
        <f t="shared" si="3"/>
        <v>0</v>
      </c>
      <c r="E142" s="29"/>
      <c r="F142" s="29"/>
      <c r="G142" s="29"/>
    </row>
    <row r="143" spans="1:7" x14ac:dyDescent="0.2">
      <c r="A143" s="20">
        <v>129</v>
      </c>
      <c r="B143" s="86" t="s">
        <v>251</v>
      </c>
      <c r="C143" s="88" t="s">
        <v>252</v>
      </c>
      <c r="D143" s="31">
        <f t="shared" si="3"/>
        <v>0</v>
      </c>
      <c r="E143" s="29"/>
      <c r="F143" s="29"/>
      <c r="G143" s="29"/>
    </row>
    <row r="144" spans="1:7" x14ac:dyDescent="0.2">
      <c r="A144" s="20">
        <v>130</v>
      </c>
      <c r="B144" s="89" t="s">
        <v>253</v>
      </c>
      <c r="C144" s="41" t="s">
        <v>254</v>
      </c>
      <c r="D144" s="31">
        <f t="shared" si="3"/>
        <v>0</v>
      </c>
      <c r="E144" s="29"/>
      <c r="F144" s="29"/>
      <c r="G144" s="29"/>
    </row>
    <row r="145" spans="1:7" x14ac:dyDescent="0.2">
      <c r="A145" s="20">
        <v>131</v>
      </c>
      <c r="B145" s="90" t="s">
        <v>255</v>
      </c>
      <c r="C145" s="140" t="s">
        <v>416</v>
      </c>
      <c r="D145" s="31">
        <f t="shared" si="3"/>
        <v>0</v>
      </c>
      <c r="E145" s="29"/>
      <c r="F145" s="29"/>
      <c r="G145" s="29"/>
    </row>
    <row r="146" spans="1:7" x14ac:dyDescent="0.2">
      <c r="A146" s="20">
        <v>132</v>
      </c>
      <c r="B146" s="20" t="s">
        <v>259</v>
      </c>
      <c r="C146" s="28" t="s">
        <v>260</v>
      </c>
      <c r="D146" s="31">
        <f t="shared" si="3"/>
        <v>0</v>
      </c>
      <c r="E146" s="29"/>
      <c r="F146" s="29"/>
      <c r="G146" s="29"/>
    </row>
    <row r="147" spans="1:7" x14ac:dyDescent="0.2">
      <c r="A147" s="20">
        <v>133</v>
      </c>
      <c r="B147" s="53" t="s">
        <v>311</v>
      </c>
      <c r="C147" s="28" t="s">
        <v>310</v>
      </c>
      <c r="D147" s="31">
        <f t="shared" si="3"/>
        <v>0</v>
      </c>
      <c r="E147" s="29"/>
      <c r="F147" s="29"/>
      <c r="G147" s="29"/>
    </row>
    <row r="148" spans="1:7" x14ac:dyDescent="0.2">
      <c r="A148" s="20">
        <v>134</v>
      </c>
      <c r="B148" s="53" t="s">
        <v>319</v>
      </c>
      <c r="C148" s="28" t="s">
        <v>316</v>
      </c>
      <c r="D148" s="31">
        <f t="shared" si="3"/>
        <v>0</v>
      </c>
      <c r="E148" s="29"/>
      <c r="F148" s="29"/>
      <c r="G148" s="29"/>
    </row>
    <row r="149" spans="1:7" s="4" customFormat="1" x14ac:dyDescent="0.2">
      <c r="A149" s="20">
        <v>135</v>
      </c>
      <c r="B149" s="53" t="s">
        <v>411</v>
      </c>
      <c r="C149" s="15" t="s">
        <v>412</v>
      </c>
      <c r="D149" s="31">
        <f t="shared" si="3"/>
        <v>0</v>
      </c>
      <c r="E149" s="29"/>
      <c r="F149" s="29"/>
      <c r="G149" s="29"/>
    </row>
  </sheetData>
  <mergeCells count="5">
    <mergeCell ref="A92:A95"/>
    <mergeCell ref="B92:B95"/>
    <mergeCell ref="A4:G4"/>
    <mergeCell ref="A11:C11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6"/>
  <sheetViews>
    <sheetView zoomScale="110" zoomScaleNormal="110" workbookViewId="0">
      <pane xSplit="4" ySplit="7" topLeftCell="J8" activePane="bottomRight" state="frozen"/>
      <selection pane="topRight" activeCell="E1" sqref="E1"/>
      <selection pane="bottomLeft" activeCell="A8" sqref="A8"/>
      <selection pane="bottomRight" activeCell="D22" sqref="D22"/>
    </sheetView>
  </sheetViews>
  <sheetFormatPr defaultRowHeight="11.25" x14ac:dyDescent="0.2"/>
  <cols>
    <col min="1" max="1" width="3.7109375" style="236" customWidth="1"/>
    <col min="2" max="2" width="9.140625" style="236"/>
    <col min="3" max="3" width="27.7109375" style="236" customWidth="1"/>
    <col min="4" max="4" width="10.42578125" style="236" customWidth="1"/>
    <col min="5" max="6" width="12" style="236" customWidth="1"/>
    <col min="7" max="8" width="11.140625" style="236" customWidth="1"/>
    <col min="9" max="9" width="12" style="236" customWidth="1"/>
    <col min="10" max="10" width="11" style="236" customWidth="1"/>
    <col min="11" max="11" width="11.7109375" style="236" customWidth="1"/>
    <col min="12" max="12" width="11.42578125" style="236" customWidth="1"/>
    <col min="13" max="14" width="12.7109375" style="236" customWidth="1"/>
    <col min="15" max="15" width="12.28515625" style="236" customWidth="1"/>
    <col min="16" max="16" width="11.28515625" style="236" customWidth="1"/>
    <col min="17" max="17" width="9.7109375" style="236" customWidth="1"/>
    <col min="18" max="18" width="13.28515625" style="236" customWidth="1"/>
    <col min="19" max="19" width="11" style="236" customWidth="1"/>
    <col min="20" max="21" width="10.85546875" style="236" bestFit="1" customWidth="1"/>
    <col min="22" max="22" width="9.28515625" style="236" bestFit="1" customWidth="1"/>
    <col min="23" max="23" width="10.85546875" style="236" bestFit="1" customWidth="1"/>
    <col min="24" max="16384" width="9.140625" style="236"/>
  </cols>
  <sheetData>
    <row r="1" spans="1:23" s="235" customFormat="1" ht="15.75" x14ac:dyDescent="0.25">
      <c r="A1" s="478" t="s">
        <v>428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</row>
    <row r="3" spans="1:23" x14ac:dyDescent="0.2">
      <c r="A3" s="479" t="s">
        <v>43</v>
      </c>
      <c r="B3" s="480" t="s">
        <v>344</v>
      </c>
      <c r="C3" s="483" t="s">
        <v>335</v>
      </c>
      <c r="D3" s="486" t="s">
        <v>345</v>
      </c>
      <c r="E3" s="489" t="s">
        <v>346</v>
      </c>
      <c r="F3" s="490"/>
      <c r="G3" s="490"/>
      <c r="H3" s="490"/>
      <c r="I3" s="490"/>
      <c r="J3" s="490"/>
      <c r="K3" s="491"/>
      <c r="L3" s="460" t="s">
        <v>347</v>
      </c>
      <c r="M3" s="461"/>
      <c r="N3" s="461"/>
      <c r="O3" s="461"/>
      <c r="P3" s="461"/>
      <c r="Q3" s="461"/>
      <c r="R3" s="461"/>
      <c r="S3" s="461"/>
      <c r="T3" s="462"/>
    </row>
    <row r="4" spans="1:23" ht="16.5" customHeight="1" x14ac:dyDescent="0.2">
      <c r="A4" s="479"/>
      <c r="B4" s="481"/>
      <c r="C4" s="484"/>
      <c r="D4" s="487"/>
      <c r="E4" s="492" t="s">
        <v>348</v>
      </c>
      <c r="F4" s="493"/>
      <c r="G4" s="496" t="s">
        <v>349</v>
      </c>
      <c r="H4" s="496"/>
      <c r="I4" s="496"/>
      <c r="J4" s="496"/>
      <c r="K4" s="496"/>
      <c r="L4" s="463" t="s">
        <v>350</v>
      </c>
      <c r="M4" s="463"/>
      <c r="N4" s="463"/>
      <c r="O4" s="463"/>
      <c r="P4" s="464" t="s">
        <v>348</v>
      </c>
      <c r="Q4" s="465"/>
      <c r="R4" s="465"/>
      <c r="S4" s="465"/>
      <c r="T4" s="466"/>
    </row>
    <row r="5" spans="1:23" ht="20.25" customHeight="1" x14ac:dyDescent="0.2">
      <c r="A5" s="479"/>
      <c r="B5" s="481"/>
      <c r="C5" s="484"/>
      <c r="D5" s="487"/>
      <c r="E5" s="494"/>
      <c r="F5" s="495"/>
      <c r="G5" s="496"/>
      <c r="H5" s="496"/>
      <c r="I5" s="496"/>
      <c r="J5" s="496"/>
      <c r="K5" s="496"/>
      <c r="L5" s="249" t="s">
        <v>351</v>
      </c>
      <c r="M5" s="470" t="s">
        <v>349</v>
      </c>
      <c r="N5" s="471"/>
      <c r="O5" s="472"/>
      <c r="P5" s="467"/>
      <c r="Q5" s="468"/>
      <c r="R5" s="468"/>
      <c r="S5" s="468"/>
      <c r="T5" s="469"/>
    </row>
    <row r="6" spans="1:23" ht="15" customHeight="1" x14ac:dyDescent="0.2">
      <c r="A6" s="479"/>
      <c r="B6" s="481"/>
      <c r="C6" s="484"/>
      <c r="D6" s="487"/>
      <c r="E6" s="473" t="s">
        <v>352</v>
      </c>
      <c r="F6" s="475" t="s">
        <v>353</v>
      </c>
      <c r="G6" s="473" t="s">
        <v>354</v>
      </c>
      <c r="H6" s="475" t="s">
        <v>353</v>
      </c>
      <c r="I6" s="477" t="s">
        <v>352</v>
      </c>
      <c r="J6" s="477" t="s">
        <v>355</v>
      </c>
      <c r="K6" s="477"/>
      <c r="L6" s="475" t="s">
        <v>352</v>
      </c>
      <c r="M6" s="475" t="s">
        <v>353</v>
      </c>
      <c r="N6" s="475" t="s">
        <v>356</v>
      </c>
      <c r="O6" s="473" t="s">
        <v>354</v>
      </c>
      <c r="P6" s="475" t="s">
        <v>353</v>
      </c>
      <c r="Q6" s="475" t="s">
        <v>356</v>
      </c>
      <c r="R6" s="475" t="s">
        <v>357</v>
      </c>
      <c r="S6" s="477" t="s">
        <v>358</v>
      </c>
      <c r="T6" s="473" t="s">
        <v>354</v>
      </c>
    </row>
    <row r="7" spans="1:23" ht="33.75" customHeight="1" x14ac:dyDescent="0.2">
      <c r="A7" s="479"/>
      <c r="B7" s="482"/>
      <c r="C7" s="485"/>
      <c r="D7" s="488"/>
      <c r="E7" s="474"/>
      <c r="F7" s="476"/>
      <c r="G7" s="474"/>
      <c r="H7" s="476"/>
      <c r="I7" s="477"/>
      <c r="J7" s="250" t="s">
        <v>359</v>
      </c>
      <c r="K7" s="250" t="s">
        <v>360</v>
      </c>
      <c r="L7" s="476"/>
      <c r="M7" s="476"/>
      <c r="N7" s="476"/>
      <c r="O7" s="474"/>
      <c r="P7" s="476"/>
      <c r="Q7" s="476"/>
      <c r="R7" s="476"/>
      <c r="S7" s="477"/>
      <c r="T7" s="474"/>
      <c r="U7" s="246" t="s">
        <v>326</v>
      </c>
      <c r="V7" s="246" t="s">
        <v>327</v>
      </c>
      <c r="W7" s="246" t="s">
        <v>328</v>
      </c>
    </row>
    <row r="8" spans="1:23" ht="15" customHeight="1" x14ac:dyDescent="0.2">
      <c r="A8" s="238">
        <v>1</v>
      </c>
      <c r="B8" s="82" t="s">
        <v>190</v>
      </c>
      <c r="C8" s="247" t="s">
        <v>361</v>
      </c>
      <c r="D8" s="239">
        <f>SUM(E8:T8)</f>
        <v>31289996</v>
      </c>
      <c r="E8" s="249">
        <v>0</v>
      </c>
      <c r="F8" s="249">
        <v>0</v>
      </c>
      <c r="G8" s="249">
        <v>0</v>
      </c>
      <c r="H8" s="251"/>
      <c r="I8" s="249">
        <v>3450150</v>
      </c>
      <c r="J8" s="249">
        <v>4457600</v>
      </c>
      <c r="K8" s="249">
        <v>3970056</v>
      </c>
      <c r="L8" s="252">
        <v>4830210</v>
      </c>
      <c r="M8" s="252"/>
      <c r="N8" s="249">
        <v>7436990</v>
      </c>
      <c r="O8" s="249">
        <v>316150</v>
      </c>
      <c r="P8" s="249">
        <v>0</v>
      </c>
      <c r="Q8" s="249">
        <v>0</v>
      </c>
      <c r="R8" s="249">
        <v>0</v>
      </c>
      <c r="S8" s="249">
        <v>0</v>
      </c>
      <c r="T8" s="249">
        <v>6828840</v>
      </c>
      <c r="U8" s="246">
        <v>19630946</v>
      </c>
      <c r="V8" s="246">
        <v>4830210</v>
      </c>
      <c r="W8" s="246">
        <v>6828840</v>
      </c>
    </row>
    <row r="9" spans="1:23" ht="15" customHeight="1" x14ac:dyDescent="0.2">
      <c r="A9" s="238">
        <v>2</v>
      </c>
      <c r="B9" s="83" t="s">
        <v>194</v>
      </c>
      <c r="C9" s="240" t="s">
        <v>45</v>
      </c>
      <c r="D9" s="239">
        <f t="shared" ref="D9:D20" si="0">SUM(E9:T9)</f>
        <v>19266772</v>
      </c>
      <c r="E9" s="249">
        <v>0</v>
      </c>
      <c r="F9" s="249">
        <v>0</v>
      </c>
      <c r="G9" s="249">
        <v>252920</v>
      </c>
      <c r="H9" s="251"/>
      <c r="I9" s="249">
        <v>76670</v>
      </c>
      <c r="J9" s="249">
        <v>0</v>
      </c>
      <c r="K9" s="249">
        <v>0</v>
      </c>
      <c r="L9" s="252">
        <v>0</v>
      </c>
      <c r="M9" s="252"/>
      <c r="N9" s="249">
        <v>0</v>
      </c>
      <c r="O9" s="249">
        <v>0</v>
      </c>
      <c r="P9" s="249">
        <v>0</v>
      </c>
      <c r="Q9" s="249">
        <v>6164268</v>
      </c>
      <c r="R9" s="249">
        <v>2247552</v>
      </c>
      <c r="S9" s="249">
        <v>1078800</v>
      </c>
      <c r="T9" s="249">
        <v>9446562</v>
      </c>
      <c r="U9" s="246">
        <v>329590</v>
      </c>
      <c r="V9" s="246">
        <v>0</v>
      </c>
      <c r="W9" s="246">
        <v>18937182</v>
      </c>
    </row>
    <row r="10" spans="1:23" ht="12" x14ac:dyDescent="0.2">
      <c r="A10" s="238">
        <v>3</v>
      </c>
      <c r="B10" s="83" t="s">
        <v>191</v>
      </c>
      <c r="C10" s="232" t="s">
        <v>192</v>
      </c>
      <c r="D10" s="239">
        <f t="shared" si="0"/>
        <v>267456</v>
      </c>
      <c r="E10" s="249">
        <v>0</v>
      </c>
      <c r="F10" s="249">
        <v>0</v>
      </c>
      <c r="G10" s="249">
        <v>0</v>
      </c>
      <c r="H10" s="251"/>
      <c r="I10" s="249">
        <v>0</v>
      </c>
      <c r="J10" s="249">
        <v>267456</v>
      </c>
      <c r="K10" s="249">
        <v>0</v>
      </c>
      <c r="L10" s="252">
        <v>0</v>
      </c>
      <c r="M10" s="253"/>
      <c r="N10" s="249">
        <v>0</v>
      </c>
      <c r="O10" s="249">
        <v>0</v>
      </c>
      <c r="P10" s="249">
        <v>0</v>
      </c>
      <c r="Q10" s="249">
        <v>0</v>
      </c>
      <c r="R10" s="249">
        <v>0</v>
      </c>
      <c r="S10" s="249">
        <v>0</v>
      </c>
      <c r="T10" s="249">
        <v>0</v>
      </c>
      <c r="U10" s="246">
        <v>267456</v>
      </c>
      <c r="V10" s="246">
        <v>0</v>
      </c>
      <c r="W10" s="246">
        <v>0</v>
      </c>
    </row>
    <row r="11" spans="1:23" x14ac:dyDescent="0.2">
      <c r="A11" s="238">
        <v>4</v>
      </c>
      <c r="B11" s="82" t="s">
        <v>193</v>
      </c>
      <c r="C11" s="240" t="s">
        <v>40</v>
      </c>
      <c r="D11" s="239">
        <f t="shared" si="0"/>
        <v>4011840</v>
      </c>
      <c r="E11" s="249">
        <v>0</v>
      </c>
      <c r="F11" s="249">
        <v>0</v>
      </c>
      <c r="G11" s="249">
        <v>0</v>
      </c>
      <c r="H11" s="251"/>
      <c r="I11" s="249">
        <v>0</v>
      </c>
      <c r="J11" s="249">
        <v>4011840</v>
      </c>
      <c r="K11" s="249">
        <v>0</v>
      </c>
      <c r="L11" s="252">
        <v>0</v>
      </c>
      <c r="M11" s="253"/>
      <c r="N11" s="249">
        <v>0</v>
      </c>
      <c r="O11" s="249">
        <v>0</v>
      </c>
      <c r="P11" s="249">
        <v>0</v>
      </c>
      <c r="Q11" s="249">
        <v>0</v>
      </c>
      <c r="R11" s="249">
        <v>0</v>
      </c>
      <c r="S11" s="249">
        <v>0</v>
      </c>
      <c r="T11" s="249">
        <v>0</v>
      </c>
      <c r="U11" s="246">
        <v>4011840</v>
      </c>
      <c r="V11" s="246">
        <v>0</v>
      </c>
      <c r="W11" s="246">
        <v>0</v>
      </c>
    </row>
    <row r="12" spans="1:23" x14ac:dyDescent="0.2">
      <c r="A12" s="238">
        <v>5</v>
      </c>
      <c r="B12" s="84" t="s">
        <v>201</v>
      </c>
      <c r="C12" s="240" t="s">
        <v>226</v>
      </c>
      <c r="D12" s="239">
        <f t="shared" si="0"/>
        <v>2667596</v>
      </c>
      <c r="E12" s="249">
        <v>0</v>
      </c>
      <c r="F12" s="249">
        <v>0</v>
      </c>
      <c r="G12" s="249">
        <v>0</v>
      </c>
      <c r="H12" s="251"/>
      <c r="I12" s="249">
        <v>0</v>
      </c>
      <c r="J12" s="249">
        <v>2005920</v>
      </c>
      <c r="K12" s="249">
        <v>661676</v>
      </c>
      <c r="L12" s="252">
        <v>0</v>
      </c>
      <c r="M12" s="253"/>
      <c r="N12" s="249">
        <v>0</v>
      </c>
      <c r="O12" s="249">
        <v>0</v>
      </c>
      <c r="P12" s="249">
        <v>0</v>
      </c>
      <c r="Q12" s="249">
        <v>0</v>
      </c>
      <c r="R12" s="249">
        <v>0</v>
      </c>
      <c r="S12" s="249">
        <v>0</v>
      </c>
      <c r="T12" s="249">
        <v>0</v>
      </c>
      <c r="U12" s="246">
        <v>1998956</v>
      </c>
      <c r="V12" s="246">
        <v>0</v>
      </c>
      <c r="W12" s="246">
        <v>0</v>
      </c>
    </row>
    <row r="13" spans="1:23" x14ac:dyDescent="0.2">
      <c r="A13" s="238">
        <v>6</v>
      </c>
      <c r="B13" s="85" t="s">
        <v>202</v>
      </c>
      <c r="C13" s="240" t="s">
        <v>460</v>
      </c>
      <c r="D13" s="239">
        <f t="shared" si="0"/>
        <v>1337280</v>
      </c>
      <c r="E13" s="249">
        <v>0</v>
      </c>
      <c r="F13" s="249">
        <v>0</v>
      </c>
      <c r="G13" s="249">
        <v>0</v>
      </c>
      <c r="H13" s="251"/>
      <c r="I13" s="249">
        <v>0</v>
      </c>
      <c r="J13" s="249">
        <v>1337280</v>
      </c>
      <c r="K13" s="249">
        <v>0</v>
      </c>
      <c r="L13" s="252">
        <v>0</v>
      </c>
      <c r="M13" s="253"/>
      <c r="N13" s="249">
        <v>0</v>
      </c>
      <c r="O13" s="249">
        <v>0</v>
      </c>
      <c r="P13" s="249">
        <v>0</v>
      </c>
      <c r="Q13" s="249">
        <v>0</v>
      </c>
      <c r="R13" s="249">
        <v>0</v>
      </c>
      <c r="S13" s="249">
        <v>0</v>
      </c>
      <c r="T13" s="249">
        <v>0</v>
      </c>
      <c r="U13" s="246">
        <v>1337280</v>
      </c>
      <c r="V13" s="246">
        <v>0</v>
      </c>
      <c r="W13" s="246">
        <v>0</v>
      </c>
    </row>
    <row r="14" spans="1:23" x14ac:dyDescent="0.2">
      <c r="A14" s="238">
        <v>7</v>
      </c>
      <c r="B14" s="83" t="s">
        <v>138</v>
      </c>
      <c r="C14" s="240" t="s">
        <v>362</v>
      </c>
      <c r="D14" s="239">
        <f t="shared" si="0"/>
        <v>6111790</v>
      </c>
      <c r="E14" s="249">
        <v>0</v>
      </c>
      <c r="F14" s="249">
        <v>0</v>
      </c>
      <c r="G14" s="249">
        <v>0</v>
      </c>
      <c r="H14" s="251"/>
      <c r="I14" s="249">
        <v>0</v>
      </c>
      <c r="J14" s="249">
        <v>4457600</v>
      </c>
      <c r="K14" s="249">
        <v>1654190</v>
      </c>
      <c r="L14" s="252">
        <v>0</v>
      </c>
      <c r="M14" s="253"/>
      <c r="N14" s="249">
        <v>0</v>
      </c>
      <c r="O14" s="249">
        <v>0</v>
      </c>
      <c r="P14" s="249">
        <v>0</v>
      </c>
      <c r="Q14" s="249">
        <v>0</v>
      </c>
      <c r="R14" s="249">
        <v>0</v>
      </c>
      <c r="S14" s="249">
        <v>0</v>
      </c>
      <c r="T14" s="249">
        <v>0</v>
      </c>
      <c r="U14" s="246">
        <v>6111790</v>
      </c>
      <c r="V14" s="246">
        <v>0</v>
      </c>
      <c r="W14" s="246">
        <v>0</v>
      </c>
    </row>
    <row r="15" spans="1:23" x14ac:dyDescent="0.2">
      <c r="A15" s="238">
        <v>8</v>
      </c>
      <c r="B15" s="82" t="s">
        <v>61</v>
      </c>
      <c r="C15" s="240" t="s">
        <v>363</v>
      </c>
      <c r="D15" s="239">
        <f t="shared" si="0"/>
        <v>1337280</v>
      </c>
      <c r="E15" s="249">
        <v>0</v>
      </c>
      <c r="F15" s="249">
        <v>0</v>
      </c>
      <c r="G15" s="249">
        <v>0</v>
      </c>
      <c r="H15" s="251"/>
      <c r="I15" s="249">
        <v>0</v>
      </c>
      <c r="J15" s="249">
        <v>1337280</v>
      </c>
      <c r="K15" s="249">
        <v>0</v>
      </c>
      <c r="L15" s="252">
        <v>0</v>
      </c>
      <c r="M15" s="253"/>
      <c r="N15" s="249">
        <v>0</v>
      </c>
      <c r="O15" s="249">
        <v>0</v>
      </c>
      <c r="P15" s="249">
        <v>0</v>
      </c>
      <c r="Q15" s="249">
        <v>0</v>
      </c>
      <c r="R15" s="249">
        <v>0</v>
      </c>
      <c r="S15" s="249">
        <v>0</v>
      </c>
      <c r="T15" s="249">
        <v>0</v>
      </c>
      <c r="U15" s="246">
        <v>1337280</v>
      </c>
      <c r="V15" s="246">
        <v>0</v>
      </c>
      <c r="W15" s="246">
        <v>0</v>
      </c>
    </row>
    <row r="16" spans="1:23" ht="13.5" customHeight="1" x14ac:dyDescent="0.2">
      <c r="A16" s="238">
        <v>9</v>
      </c>
      <c r="B16" s="83" t="s">
        <v>83</v>
      </c>
      <c r="C16" s="247" t="s">
        <v>364</v>
      </c>
      <c r="D16" s="239">
        <f t="shared" si="0"/>
        <v>1916750</v>
      </c>
      <c r="E16" s="249">
        <v>0</v>
      </c>
      <c r="F16" s="249">
        <v>0</v>
      </c>
      <c r="G16" s="249">
        <v>0</v>
      </c>
      <c r="H16" s="249"/>
      <c r="I16" s="249">
        <v>1150050</v>
      </c>
      <c r="J16" s="249">
        <v>0</v>
      </c>
      <c r="K16" s="249">
        <v>0</v>
      </c>
      <c r="L16" s="252">
        <v>0</v>
      </c>
      <c r="M16" s="253"/>
      <c r="N16" s="253">
        <v>766700</v>
      </c>
      <c r="O16" s="249">
        <v>0</v>
      </c>
      <c r="P16" s="249">
        <v>0</v>
      </c>
      <c r="Q16" s="249">
        <v>0</v>
      </c>
      <c r="R16" s="249">
        <v>0</v>
      </c>
      <c r="S16" s="249">
        <v>0</v>
      </c>
      <c r="T16" s="249">
        <v>0</v>
      </c>
      <c r="U16" s="246">
        <v>1916750</v>
      </c>
      <c r="V16" s="246">
        <v>0</v>
      </c>
      <c r="W16" s="246">
        <v>0</v>
      </c>
    </row>
    <row r="17" spans="1:23" ht="13.5" customHeight="1" x14ac:dyDescent="0.2">
      <c r="A17" s="238">
        <v>10</v>
      </c>
      <c r="B17" s="234" t="s">
        <v>157</v>
      </c>
      <c r="C17" s="232" t="s">
        <v>13</v>
      </c>
      <c r="D17" s="239">
        <f t="shared" si="0"/>
        <v>187198</v>
      </c>
      <c r="E17" s="249">
        <v>0</v>
      </c>
      <c r="F17" s="249">
        <v>0</v>
      </c>
      <c r="G17" s="249">
        <v>0</v>
      </c>
      <c r="H17" s="249">
        <v>36300</v>
      </c>
      <c r="I17" s="249">
        <v>69003</v>
      </c>
      <c r="J17" s="249">
        <v>0</v>
      </c>
      <c r="K17" s="249">
        <v>0</v>
      </c>
      <c r="L17" s="252">
        <v>0</v>
      </c>
      <c r="M17" s="253">
        <v>43560</v>
      </c>
      <c r="N17" s="253">
        <v>38335</v>
      </c>
      <c r="O17" s="249">
        <v>0</v>
      </c>
      <c r="P17" s="249">
        <v>0</v>
      </c>
      <c r="Q17" s="249">
        <v>0</v>
      </c>
      <c r="R17" s="249">
        <v>0</v>
      </c>
      <c r="S17" s="249">
        <v>0</v>
      </c>
      <c r="T17" s="249">
        <v>0</v>
      </c>
      <c r="U17" s="246">
        <v>187198</v>
      </c>
      <c r="V17" s="246">
        <v>0</v>
      </c>
      <c r="W17" s="246">
        <v>0</v>
      </c>
    </row>
    <row r="18" spans="1:23" ht="12" customHeight="1" x14ac:dyDescent="0.2">
      <c r="A18" s="238">
        <v>11</v>
      </c>
      <c r="B18" s="82" t="s">
        <v>174</v>
      </c>
      <c r="C18" s="247" t="s">
        <v>175</v>
      </c>
      <c r="D18" s="239">
        <f t="shared" si="0"/>
        <v>1211059068</v>
      </c>
      <c r="E18" s="249">
        <v>6417279</v>
      </c>
      <c r="F18" s="249">
        <v>0</v>
      </c>
      <c r="G18" s="249">
        <v>0</v>
      </c>
      <c r="H18" s="249"/>
      <c r="I18" s="249">
        <v>0</v>
      </c>
      <c r="J18" s="249">
        <v>0</v>
      </c>
      <c r="K18" s="249">
        <v>0</v>
      </c>
      <c r="L18" s="252">
        <v>0</v>
      </c>
      <c r="M18" s="253"/>
      <c r="N18" s="253">
        <v>0</v>
      </c>
      <c r="O18" s="249">
        <v>0</v>
      </c>
      <c r="P18" s="249">
        <v>0</v>
      </c>
      <c r="Q18" s="249">
        <v>934959982</v>
      </c>
      <c r="R18" s="249">
        <v>210052464</v>
      </c>
      <c r="S18" s="249">
        <v>55551008</v>
      </c>
      <c r="T18" s="249">
        <v>4078335</v>
      </c>
      <c r="U18" s="246">
        <v>0</v>
      </c>
      <c r="V18" s="246">
        <v>0</v>
      </c>
      <c r="W18" s="246">
        <v>1211059068</v>
      </c>
    </row>
    <row r="19" spans="1:23" x14ac:dyDescent="0.2">
      <c r="A19" s="238">
        <v>12</v>
      </c>
      <c r="B19" s="83" t="s">
        <v>162</v>
      </c>
      <c r="C19" s="240" t="s">
        <v>365</v>
      </c>
      <c r="D19" s="239">
        <f t="shared" si="0"/>
        <v>279319621</v>
      </c>
      <c r="E19" s="249">
        <v>383350</v>
      </c>
      <c r="F19" s="249">
        <v>0</v>
      </c>
      <c r="G19" s="249">
        <v>0</v>
      </c>
      <c r="H19" s="249"/>
      <c r="I19" s="249">
        <v>0</v>
      </c>
      <c r="J19" s="249">
        <v>0</v>
      </c>
      <c r="K19" s="249">
        <v>0</v>
      </c>
      <c r="L19" s="252">
        <v>0</v>
      </c>
      <c r="M19" s="253"/>
      <c r="N19" s="253">
        <v>0</v>
      </c>
      <c r="O19" s="249">
        <v>0</v>
      </c>
      <c r="P19" s="249">
        <v>0</v>
      </c>
      <c r="Q19" s="249">
        <v>207568691</v>
      </c>
      <c r="R19" s="249">
        <v>71367580</v>
      </c>
      <c r="S19" s="249">
        <v>0</v>
      </c>
      <c r="T19" s="249">
        <v>0</v>
      </c>
      <c r="U19" s="246">
        <v>0</v>
      </c>
      <c r="V19" s="246">
        <v>0</v>
      </c>
      <c r="W19" s="246">
        <v>279114121</v>
      </c>
    </row>
    <row r="20" spans="1:23" x14ac:dyDescent="0.2">
      <c r="A20" s="238">
        <v>13</v>
      </c>
      <c r="B20" s="82" t="s">
        <v>187</v>
      </c>
      <c r="C20" s="240" t="s">
        <v>188</v>
      </c>
      <c r="D20" s="239">
        <f t="shared" si="0"/>
        <v>317835012</v>
      </c>
      <c r="E20" s="249">
        <v>920040</v>
      </c>
      <c r="F20" s="249">
        <v>871200</v>
      </c>
      <c r="G20" s="249">
        <v>0</v>
      </c>
      <c r="H20" s="249"/>
      <c r="I20" s="249">
        <v>0</v>
      </c>
      <c r="J20" s="249">
        <v>0</v>
      </c>
      <c r="K20" s="249">
        <v>0</v>
      </c>
      <c r="L20" s="252">
        <v>0</v>
      </c>
      <c r="M20" s="253"/>
      <c r="N20" s="253">
        <v>0</v>
      </c>
      <c r="O20" s="249">
        <v>0</v>
      </c>
      <c r="P20" s="249">
        <v>53571540</v>
      </c>
      <c r="Q20" s="249">
        <v>213111932</v>
      </c>
      <c r="R20" s="249">
        <v>49360300</v>
      </c>
      <c r="S20" s="249">
        <v>0</v>
      </c>
      <c r="T20" s="249">
        <v>0</v>
      </c>
      <c r="U20" s="246">
        <v>0</v>
      </c>
      <c r="V20" s="246">
        <v>0</v>
      </c>
      <c r="W20" s="246">
        <v>317835012</v>
      </c>
    </row>
    <row r="21" spans="1:23" s="244" customFormat="1" ht="10.5" x14ac:dyDescent="0.15">
      <c r="A21" s="242"/>
      <c r="B21" s="242"/>
      <c r="C21" s="243" t="s">
        <v>366</v>
      </c>
      <c r="D21" s="239">
        <f t="shared" ref="D21:W21" si="1">SUM(D8:D20)</f>
        <v>1876607659</v>
      </c>
      <c r="E21" s="239">
        <f t="shared" si="1"/>
        <v>7720669</v>
      </c>
      <c r="F21" s="239">
        <f t="shared" si="1"/>
        <v>871200</v>
      </c>
      <c r="G21" s="239">
        <f t="shared" si="1"/>
        <v>252920</v>
      </c>
      <c r="H21" s="239">
        <f t="shared" si="1"/>
        <v>36300</v>
      </c>
      <c r="I21" s="239">
        <f t="shared" si="1"/>
        <v>4745873</v>
      </c>
      <c r="J21" s="239">
        <f t="shared" si="1"/>
        <v>17874976</v>
      </c>
      <c r="K21" s="239">
        <f t="shared" si="1"/>
        <v>6285922</v>
      </c>
      <c r="L21" s="239">
        <f t="shared" si="1"/>
        <v>4830210</v>
      </c>
      <c r="M21" s="239">
        <f t="shared" si="1"/>
        <v>43560</v>
      </c>
      <c r="N21" s="239">
        <f t="shared" si="1"/>
        <v>8242025</v>
      </c>
      <c r="O21" s="239">
        <f t="shared" si="1"/>
        <v>316150</v>
      </c>
      <c r="P21" s="239">
        <f t="shared" si="1"/>
        <v>53571540</v>
      </c>
      <c r="Q21" s="239">
        <f t="shared" si="1"/>
        <v>1361804873</v>
      </c>
      <c r="R21" s="239">
        <f t="shared" si="1"/>
        <v>333027896</v>
      </c>
      <c r="S21" s="239">
        <f t="shared" si="1"/>
        <v>56629808</v>
      </c>
      <c r="T21" s="239">
        <f t="shared" si="1"/>
        <v>20353737</v>
      </c>
      <c r="U21" s="239">
        <f t="shared" si="1"/>
        <v>37129086</v>
      </c>
      <c r="V21" s="239">
        <f t="shared" si="1"/>
        <v>4830210</v>
      </c>
      <c r="W21" s="239">
        <f t="shared" si="1"/>
        <v>1833774223</v>
      </c>
    </row>
    <row r="22" spans="1:23" ht="22.5" x14ac:dyDescent="0.2">
      <c r="C22" s="247" t="s">
        <v>367</v>
      </c>
      <c r="D22" s="239">
        <v>44135694</v>
      </c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>
        <v>44135694</v>
      </c>
      <c r="R22" s="239"/>
      <c r="S22" s="239"/>
      <c r="T22" s="246"/>
      <c r="U22" s="246"/>
      <c r="V22" s="246"/>
      <c r="W22" s="246">
        <v>44135694</v>
      </c>
    </row>
    <row r="23" spans="1:23" ht="21" x14ac:dyDescent="0.2">
      <c r="C23" s="248" t="s">
        <v>368</v>
      </c>
      <c r="D23" s="239">
        <f>D22+D21</f>
        <v>1920743353</v>
      </c>
      <c r="E23" s="239">
        <f t="shared" ref="E23:W23" si="2">E22+E21</f>
        <v>7720669</v>
      </c>
      <c r="F23" s="239">
        <f t="shared" si="2"/>
        <v>871200</v>
      </c>
      <c r="G23" s="239">
        <f t="shared" si="2"/>
        <v>252920</v>
      </c>
      <c r="H23" s="239">
        <f t="shared" si="2"/>
        <v>36300</v>
      </c>
      <c r="I23" s="239">
        <f t="shared" si="2"/>
        <v>4745873</v>
      </c>
      <c r="J23" s="239">
        <f t="shared" si="2"/>
        <v>17874976</v>
      </c>
      <c r="K23" s="239">
        <f t="shared" si="2"/>
        <v>6285922</v>
      </c>
      <c r="L23" s="239">
        <f t="shared" si="2"/>
        <v>4830210</v>
      </c>
      <c r="M23" s="239">
        <f t="shared" si="2"/>
        <v>43560</v>
      </c>
      <c r="N23" s="239">
        <f t="shared" si="2"/>
        <v>8242025</v>
      </c>
      <c r="O23" s="239">
        <f t="shared" si="2"/>
        <v>316150</v>
      </c>
      <c r="P23" s="239">
        <f t="shared" si="2"/>
        <v>53571540</v>
      </c>
      <c r="Q23" s="239">
        <f t="shared" si="2"/>
        <v>1405940567</v>
      </c>
      <c r="R23" s="239">
        <f t="shared" si="2"/>
        <v>333027896</v>
      </c>
      <c r="S23" s="239">
        <f t="shared" si="2"/>
        <v>56629808</v>
      </c>
      <c r="T23" s="241">
        <f t="shared" si="2"/>
        <v>20353737</v>
      </c>
      <c r="U23" s="241">
        <f t="shared" si="2"/>
        <v>37129086</v>
      </c>
      <c r="V23" s="241">
        <f t="shared" si="2"/>
        <v>4830210</v>
      </c>
      <c r="W23" s="241">
        <f t="shared" si="2"/>
        <v>1877909917</v>
      </c>
    </row>
    <row r="25" spans="1:23" s="245" customFormat="1" x14ac:dyDescent="0.2"/>
    <row r="26" spans="1:23" x14ac:dyDescent="0.2">
      <c r="D26" s="245"/>
      <c r="P26" s="237"/>
    </row>
  </sheetData>
  <mergeCells count="27">
    <mergeCell ref="A1:S1"/>
    <mergeCell ref="A3:A7"/>
    <mergeCell ref="B3:B7"/>
    <mergeCell ref="C3:C7"/>
    <mergeCell ref="D3:D7"/>
    <mergeCell ref="E3:K3"/>
    <mergeCell ref="E4:F5"/>
    <mergeCell ref="G4:K5"/>
    <mergeCell ref="E6:E7"/>
    <mergeCell ref="F6:F7"/>
    <mergeCell ref="G6:G7"/>
    <mergeCell ref="H6:H7"/>
    <mergeCell ref="I6:I7"/>
    <mergeCell ref="J6:K6"/>
    <mergeCell ref="L6:L7"/>
    <mergeCell ref="M6:M7"/>
    <mergeCell ref="L3:T3"/>
    <mergeCell ref="L4:O4"/>
    <mergeCell ref="P4:T5"/>
    <mergeCell ref="M5:O5"/>
    <mergeCell ref="T6:T7"/>
    <mergeCell ref="N6:N7"/>
    <mergeCell ref="O6:O7"/>
    <mergeCell ref="P6:P7"/>
    <mergeCell ref="Q6:Q7"/>
    <mergeCell ref="R6:R7"/>
    <mergeCell ref="S6:S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59"/>
  <sheetViews>
    <sheetView zoomScale="91" zoomScaleNormal="91" workbookViewId="0">
      <pane xSplit="3" ySplit="11" topLeftCell="D144" activePane="bottomRight" state="frozen"/>
      <selection pane="topRight" activeCell="D1" sqref="D1"/>
      <selection pane="bottomLeft" activeCell="A14" sqref="A14"/>
      <selection pane="bottomRight" activeCell="D155" sqref="D155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140625" style="4" customWidth="1"/>
    <col min="5" max="5" width="12.85546875" style="8" customWidth="1"/>
    <col min="6" max="6" width="13.5703125" style="8" customWidth="1"/>
    <col min="7" max="7" width="15" style="4" customWidth="1"/>
    <col min="8" max="10" width="12.85546875" style="4" customWidth="1"/>
    <col min="11" max="11" width="13.28515625" style="4" customWidth="1"/>
    <col min="12" max="12" width="13" style="4" customWidth="1"/>
    <col min="13" max="14" width="13.7109375" style="4" customWidth="1"/>
    <col min="15" max="15" width="12.28515625" style="4" customWidth="1"/>
    <col min="16" max="16" width="13.5703125" style="8" hidden="1" customWidth="1"/>
    <col min="17" max="17" width="13.7109375" style="8" customWidth="1"/>
    <col min="18" max="18" width="12.28515625" style="8" customWidth="1"/>
    <col min="19" max="19" width="14.7109375" style="4" customWidth="1"/>
    <col min="20" max="20" width="15.42578125" style="8" customWidth="1"/>
    <col min="21" max="16384" width="9.140625" style="8"/>
  </cols>
  <sheetData>
    <row r="1" spans="1:20" x14ac:dyDescent="0.2">
      <c r="B1" s="260"/>
    </row>
    <row r="2" spans="1:20" ht="20.25" customHeight="1" x14ac:dyDescent="0.2">
      <c r="A2" s="297" t="s">
        <v>424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</row>
    <row r="3" spans="1:20" x14ac:dyDescent="0.2">
      <c r="C3" s="9"/>
      <c r="T3" s="8" t="s">
        <v>277</v>
      </c>
    </row>
    <row r="4" spans="1:20" s="2" customFormat="1" ht="15.75" customHeight="1" x14ac:dyDescent="0.2">
      <c r="A4" s="299" t="s">
        <v>43</v>
      </c>
      <c r="B4" s="299" t="s">
        <v>55</v>
      </c>
      <c r="C4" s="300" t="s">
        <v>44</v>
      </c>
      <c r="D4" s="298" t="s">
        <v>263</v>
      </c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</row>
    <row r="5" spans="1:20" ht="15" customHeight="1" x14ac:dyDescent="0.2">
      <c r="A5" s="299"/>
      <c r="B5" s="299"/>
      <c r="C5" s="300"/>
      <c r="D5" s="298" t="s">
        <v>264</v>
      </c>
      <c r="E5" s="298" t="s">
        <v>265</v>
      </c>
      <c r="F5" s="298" t="s">
        <v>266</v>
      </c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 t="s">
        <v>271</v>
      </c>
      <c r="R5" s="298" t="s">
        <v>272</v>
      </c>
      <c r="S5" s="298" t="s">
        <v>288</v>
      </c>
      <c r="T5" s="298" t="s">
        <v>422</v>
      </c>
    </row>
    <row r="6" spans="1:20" ht="14.25" customHeight="1" x14ac:dyDescent="0.2">
      <c r="A6" s="299"/>
      <c r="B6" s="299"/>
      <c r="C6" s="300"/>
      <c r="D6" s="298"/>
      <c r="E6" s="298"/>
      <c r="F6" s="298" t="s">
        <v>262</v>
      </c>
      <c r="G6" s="298" t="s">
        <v>274</v>
      </c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</row>
    <row r="7" spans="1:20" ht="58.5" customHeight="1" x14ac:dyDescent="0.2">
      <c r="A7" s="299"/>
      <c r="B7" s="299"/>
      <c r="C7" s="300"/>
      <c r="D7" s="298"/>
      <c r="E7" s="298"/>
      <c r="F7" s="298"/>
      <c r="G7" s="70" t="s">
        <v>267</v>
      </c>
      <c r="H7" s="70" t="s">
        <v>300</v>
      </c>
      <c r="I7" s="70" t="s">
        <v>449</v>
      </c>
      <c r="J7" s="70" t="s">
        <v>372</v>
      </c>
      <c r="K7" s="70" t="s">
        <v>268</v>
      </c>
      <c r="L7" s="70" t="s">
        <v>269</v>
      </c>
      <c r="M7" s="70" t="s">
        <v>270</v>
      </c>
      <c r="N7" s="70" t="s">
        <v>448</v>
      </c>
      <c r="O7" s="70" t="s">
        <v>275</v>
      </c>
      <c r="P7" s="70" t="s">
        <v>276</v>
      </c>
      <c r="Q7" s="298"/>
      <c r="R7" s="298"/>
      <c r="S7" s="298"/>
      <c r="T7" s="298"/>
    </row>
    <row r="8" spans="1:20" s="2" customFormat="1" x14ac:dyDescent="0.2">
      <c r="A8" s="296" t="s">
        <v>224</v>
      </c>
      <c r="B8" s="296"/>
      <c r="C8" s="296"/>
      <c r="D8" s="48">
        <f>D11+D10+D9</f>
        <v>41674151820</v>
      </c>
      <c r="E8" s="48">
        <f t="shared" ref="E8:T8" si="0">E11+E10+E9</f>
        <v>9618478240</v>
      </c>
      <c r="F8" s="48">
        <f t="shared" si="0"/>
        <v>34903531456</v>
      </c>
      <c r="G8" s="48">
        <f t="shared" si="0"/>
        <v>13939779303</v>
      </c>
      <c r="H8" s="48">
        <f t="shared" si="0"/>
        <v>3258195712</v>
      </c>
      <c r="I8" s="48">
        <f t="shared" si="0"/>
        <v>85142732</v>
      </c>
      <c r="J8" s="48">
        <f t="shared" si="0"/>
        <v>450555530</v>
      </c>
      <c r="K8" s="48">
        <f t="shared" si="0"/>
        <v>2115518023</v>
      </c>
      <c r="L8" s="48">
        <f t="shared" si="0"/>
        <v>8749794428</v>
      </c>
      <c r="M8" s="48">
        <f t="shared" si="0"/>
        <v>2666049836</v>
      </c>
      <c r="N8" s="48">
        <f t="shared" si="0"/>
        <v>859484560</v>
      </c>
      <c r="O8" s="48">
        <f t="shared" si="0"/>
        <v>2779011332</v>
      </c>
      <c r="P8" s="48">
        <f t="shared" si="0"/>
        <v>0</v>
      </c>
      <c r="Q8" s="48">
        <f t="shared" si="0"/>
        <v>5663149924</v>
      </c>
      <c r="R8" s="48">
        <f t="shared" si="0"/>
        <v>1920743353</v>
      </c>
      <c r="S8" s="48">
        <f t="shared" si="0"/>
        <v>2345162734</v>
      </c>
      <c r="T8" s="48">
        <f t="shared" si="0"/>
        <v>96125217527</v>
      </c>
    </row>
    <row r="9" spans="1:20" s="3" customFormat="1" ht="11.25" customHeight="1" x14ac:dyDescent="0.2">
      <c r="A9" s="5"/>
      <c r="B9" s="5"/>
      <c r="C9" s="11" t="s">
        <v>53</v>
      </c>
      <c r="D9" s="38">
        <f>КС!D9</f>
        <v>3266991427</v>
      </c>
      <c r="E9" s="38">
        <f>'ДС(9-26)'!D9</f>
        <v>380330133</v>
      </c>
      <c r="F9" s="38">
        <f>G9+H9+I9+J9+K9+L9+M9+N9+O9+P9</f>
        <v>300410208</v>
      </c>
      <c r="G9" s="38">
        <f>' Профилактика 9-26'!D11</f>
        <v>108533276</v>
      </c>
      <c r="H9" s="38">
        <f>'Диспан.набл.(КП)9-26 '!D9</f>
        <v>11447381</v>
      </c>
      <c r="I9" s="38">
        <f>'Дистанционное набл.(КП)'!D10</f>
        <v>537</v>
      </c>
      <c r="J9" s="38">
        <f>'Центры здоровья 9-26'!D9</f>
        <v>0</v>
      </c>
      <c r="K9" s="38">
        <f>'АПУ неотл.пом.(9-26)'!D9</f>
        <v>62844724</v>
      </c>
      <c r="L9" s="38">
        <f>'АПУ обращения  (9-26)'!D9</f>
        <v>64238710</v>
      </c>
      <c r="M9" s="38">
        <f>'ОДИ ПГГ(9-26)'!D9</f>
        <v>17689708</v>
      </c>
      <c r="N9" s="38">
        <f>'Школа(9-26)'!D8</f>
        <v>738</v>
      </c>
      <c r="O9" s="38">
        <f>'ФАП(9-26)'!D9</f>
        <v>35655134</v>
      </c>
      <c r="P9" s="37"/>
      <c r="Q9" s="38">
        <f>'СМП (9-26)'!D9</f>
        <v>127298330</v>
      </c>
      <c r="R9" s="38">
        <f>'Гемодиализ по видам МП(9-26)'!D9</f>
        <v>44135694</v>
      </c>
      <c r="S9" s="38">
        <f>'Мед.реаб.(АПУ,ДС,КС)(9-26) '!D9</f>
        <v>20312246</v>
      </c>
      <c r="T9" s="38">
        <f>D9+E9+F9+Q9+R9+S9</f>
        <v>4139478038</v>
      </c>
    </row>
    <row r="10" spans="1:20" s="3" customFormat="1" ht="24.75" customHeight="1" x14ac:dyDescent="0.2">
      <c r="A10" s="5"/>
      <c r="B10" s="5"/>
      <c r="C10" s="11" t="s">
        <v>279</v>
      </c>
      <c r="D10" s="38">
        <f>КС!D10</f>
        <v>0</v>
      </c>
      <c r="E10" s="38">
        <f>'ДС(9-26)'!D10</f>
        <v>0</v>
      </c>
      <c r="F10" s="38">
        <f t="shared" ref="F10:F71" si="1">G10+H10+I10+J10+K10+L10+M10+N10+O10+P10</f>
        <v>138135199</v>
      </c>
      <c r="G10" s="38">
        <f>' Профилактика 9-26'!D12</f>
        <v>47751681</v>
      </c>
      <c r="H10" s="38">
        <f>'Диспан.набл.(КП)9-26 '!D10</f>
        <v>0</v>
      </c>
      <c r="I10" s="38">
        <f>'Дистанционное набл.(КП)'!D11</f>
        <v>0</v>
      </c>
      <c r="J10" s="38">
        <f>'Центры здоровья 9-26'!D10</f>
        <v>0</v>
      </c>
      <c r="K10" s="38">
        <f>'АПУ неотл.пом.(9-26)'!D10</f>
        <v>0</v>
      </c>
      <c r="L10" s="38">
        <f>'АПУ обращения  (9-26)'!D10</f>
        <v>90383518</v>
      </c>
      <c r="M10" s="38">
        <f>'ОДИ ПГГ(9-26)'!D10</f>
        <v>0</v>
      </c>
      <c r="N10" s="38">
        <f>'Школа(9-26)'!D9</f>
        <v>0</v>
      </c>
      <c r="O10" s="38">
        <f>'ФАП(9-26)'!D10</f>
        <v>0</v>
      </c>
      <c r="P10" s="37"/>
      <c r="Q10" s="38">
        <f>'СМП (9-26)'!D10</f>
        <v>0</v>
      </c>
      <c r="R10" s="38">
        <f>'Гемодиализ по видам МП(9-26)'!D10</f>
        <v>0</v>
      </c>
      <c r="S10" s="38">
        <f>'Мед.реаб.(АПУ,ДС,КС)(9-26) '!D10</f>
        <v>0</v>
      </c>
      <c r="T10" s="38">
        <f>D10+E10+F10+Q10+R10+S10</f>
        <v>138135199</v>
      </c>
    </row>
    <row r="11" spans="1:20" s="2" customFormat="1" x14ac:dyDescent="0.2">
      <c r="A11" s="296" t="s">
        <v>223</v>
      </c>
      <c r="B11" s="296"/>
      <c r="C11" s="296"/>
      <c r="D11" s="48">
        <f t="shared" ref="D11:T11" si="2">SUM(D12:D149)-D92</f>
        <v>38407160393</v>
      </c>
      <c r="E11" s="48">
        <f t="shared" si="2"/>
        <v>9238148107</v>
      </c>
      <c r="F11" s="48">
        <f t="shared" si="2"/>
        <v>34464986049</v>
      </c>
      <c r="G11" s="48">
        <f t="shared" si="2"/>
        <v>13783494346</v>
      </c>
      <c r="H11" s="48">
        <f t="shared" si="2"/>
        <v>3246748331</v>
      </c>
      <c r="I11" s="48">
        <f t="shared" si="2"/>
        <v>85142195</v>
      </c>
      <c r="J11" s="48">
        <f t="shared" si="2"/>
        <v>450555530</v>
      </c>
      <c r="K11" s="48">
        <f t="shared" si="2"/>
        <v>2052673299</v>
      </c>
      <c r="L11" s="48">
        <f t="shared" si="2"/>
        <v>8595172200</v>
      </c>
      <c r="M11" s="48">
        <f t="shared" si="2"/>
        <v>2648360128</v>
      </c>
      <c r="N11" s="48">
        <f t="shared" si="2"/>
        <v>859483822</v>
      </c>
      <c r="O11" s="48">
        <f t="shared" si="2"/>
        <v>2743356198</v>
      </c>
      <c r="P11" s="48">
        <f t="shared" si="2"/>
        <v>0</v>
      </c>
      <c r="Q11" s="48">
        <f t="shared" si="2"/>
        <v>5535851594</v>
      </c>
      <c r="R11" s="48">
        <f t="shared" si="2"/>
        <v>1876607659</v>
      </c>
      <c r="S11" s="48">
        <f t="shared" si="2"/>
        <v>2324850488</v>
      </c>
      <c r="T11" s="48">
        <f t="shared" si="2"/>
        <v>91847604290</v>
      </c>
    </row>
    <row r="12" spans="1:20" s="1" customFormat="1" ht="12" customHeight="1" x14ac:dyDescent="0.2">
      <c r="A12" s="20">
        <v>1</v>
      </c>
      <c r="B12" s="12" t="s">
        <v>56</v>
      </c>
      <c r="C12" s="10" t="s">
        <v>41</v>
      </c>
      <c r="D12" s="38">
        <f>КС!D12</f>
        <v>68941672</v>
      </c>
      <c r="E12" s="38">
        <f>'ДС(9-26)'!D12</f>
        <v>11708608</v>
      </c>
      <c r="F12" s="38">
        <f t="shared" si="1"/>
        <v>175469016</v>
      </c>
      <c r="G12" s="38">
        <f>' Профилактика 9-26'!D14</f>
        <v>55644386</v>
      </c>
      <c r="H12" s="38">
        <f>'Диспан.набл.(КП)9-26 '!D12</f>
        <v>16671842</v>
      </c>
      <c r="I12" s="38">
        <f>'Дистанционное набл.(КП)'!D13</f>
        <v>528771</v>
      </c>
      <c r="J12" s="38">
        <f>'Центры здоровья 9-26'!D12</f>
        <v>0</v>
      </c>
      <c r="K12" s="38">
        <f>'АПУ неотл.пом.(9-26)'!D12</f>
        <v>9747480</v>
      </c>
      <c r="L12" s="38">
        <f>'АПУ обращения  (9-26)'!D12</f>
        <v>37986529</v>
      </c>
      <c r="M12" s="38">
        <f>'ОДИ ПГГ(9-26)'!D12</f>
        <v>2054406</v>
      </c>
      <c r="N12" s="38">
        <f>'Школа(9-26)'!D11</f>
        <v>5513945</v>
      </c>
      <c r="O12" s="38">
        <f>'ФАП(9-26)'!D12</f>
        <v>47321657</v>
      </c>
      <c r="P12" s="38"/>
      <c r="Q12" s="38">
        <f>'СМП (9-26)'!D12</f>
        <v>0</v>
      </c>
      <c r="R12" s="38">
        <f>'Гемодиализ по видам МП(9-26)'!D12</f>
        <v>0</v>
      </c>
      <c r="S12" s="38">
        <f>'Мед.реаб.(АПУ,ДС,КС)(9-26) '!D12</f>
        <v>0</v>
      </c>
      <c r="T12" s="38">
        <f t="shared" ref="T12:T43" si="3">D12+E12+F12+Q12+R12+S12</f>
        <v>256119296</v>
      </c>
    </row>
    <row r="13" spans="1:20" s="1" customFormat="1" x14ac:dyDescent="0.2">
      <c r="A13" s="20">
        <v>2</v>
      </c>
      <c r="B13" s="13" t="s">
        <v>57</v>
      </c>
      <c r="C13" s="10" t="s">
        <v>209</v>
      </c>
      <c r="D13" s="38">
        <f>КС!D13</f>
        <v>56746053</v>
      </c>
      <c r="E13" s="38">
        <f>'ДС(9-26)'!D13</f>
        <v>12675189</v>
      </c>
      <c r="F13" s="38">
        <f t="shared" si="1"/>
        <v>175446466</v>
      </c>
      <c r="G13" s="38">
        <f>' Профилактика 9-26'!D15</f>
        <v>55859081</v>
      </c>
      <c r="H13" s="38">
        <f>'Диспан.набл.(КП)9-26 '!D13</f>
        <v>15950993</v>
      </c>
      <c r="I13" s="38">
        <f>'Дистанционное набл.(КП)'!D14</f>
        <v>507065</v>
      </c>
      <c r="J13" s="38">
        <f>'Центры здоровья 9-26'!D13</f>
        <v>0</v>
      </c>
      <c r="K13" s="38">
        <f>'АПУ неотл.пом.(9-26)'!D13</f>
        <v>9844331</v>
      </c>
      <c r="L13" s="38">
        <f>'АПУ обращения  (9-26)'!D13</f>
        <v>38364620</v>
      </c>
      <c r="M13" s="38">
        <f>'ОДИ ПГГ(9-26)'!D13</f>
        <v>2193661</v>
      </c>
      <c r="N13" s="38">
        <f>'Школа(9-26)'!D12</f>
        <v>4418825</v>
      </c>
      <c r="O13" s="38">
        <f>'ФАП(9-26)'!D13</f>
        <v>48307890</v>
      </c>
      <c r="P13" s="38"/>
      <c r="Q13" s="38">
        <f>'СМП (9-26)'!D13</f>
        <v>0</v>
      </c>
      <c r="R13" s="38">
        <f>'Гемодиализ по видам МП(9-26)'!D13</f>
        <v>0</v>
      </c>
      <c r="S13" s="38">
        <f>'Мед.реаб.(АПУ,ДС,КС)(9-26) '!D13</f>
        <v>0</v>
      </c>
      <c r="T13" s="38">
        <f t="shared" si="3"/>
        <v>244867708</v>
      </c>
    </row>
    <row r="14" spans="1:20" s="19" customFormat="1" x14ac:dyDescent="0.2">
      <c r="A14" s="20">
        <v>3</v>
      </c>
      <c r="B14" s="21" t="s">
        <v>58</v>
      </c>
      <c r="C14" s="10" t="s">
        <v>5</v>
      </c>
      <c r="D14" s="38">
        <f>КС!D14</f>
        <v>332279035</v>
      </c>
      <c r="E14" s="38">
        <f>'ДС(9-26)'!D14</f>
        <v>39540851</v>
      </c>
      <c r="F14" s="38">
        <f t="shared" si="1"/>
        <v>467523370</v>
      </c>
      <c r="G14" s="38">
        <f>' Профилактика 9-26'!D16</f>
        <v>189513300</v>
      </c>
      <c r="H14" s="38">
        <f>'Диспан.набл.(КП)9-26 '!D14</f>
        <v>39635591</v>
      </c>
      <c r="I14" s="38">
        <f>'Дистанционное набл.(КП)'!D15</f>
        <v>1387840</v>
      </c>
      <c r="J14" s="38">
        <f>'Центры здоровья 9-26'!D14</f>
        <v>15069472</v>
      </c>
      <c r="K14" s="38">
        <f>'АПУ неотл.пом.(9-26)'!D14</f>
        <v>26443870</v>
      </c>
      <c r="L14" s="38">
        <f>'АПУ обращения  (9-26)'!D14</f>
        <v>117514331</v>
      </c>
      <c r="M14" s="38">
        <f>'ОДИ ПГГ(9-26)'!D14</f>
        <v>29444840</v>
      </c>
      <c r="N14" s="38">
        <f>'Школа(9-26)'!D13</f>
        <v>13535650</v>
      </c>
      <c r="O14" s="38">
        <f>'ФАП(9-26)'!D14</f>
        <v>34978476</v>
      </c>
      <c r="P14" s="39"/>
      <c r="Q14" s="38">
        <f>'СМП (9-26)'!D14</f>
        <v>199404104</v>
      </c>
      <c r="R14" s="38">
        <f>'Гемодиализ по видам МП(9-26)'!D14</f>
        <v>0</v>
      </c>
      <c r="S14" s="38">
        <f>'Мед.реаб.(АПУ,ДС,КС)(9-26) '!D14</f>
        <v>14914171</v>
      </c>
      <c r="T14" s="38">
        <f t="shared" si="3"/>
        <v>1053661531</v>
      </c>
    </row>
    <row r="15" spans="1:20" s="1" customFormat="1" ht="14.25" customHeight="1" x14ac:dyDescent="0.2">
      <c r="A15" s="20">
        <v>4</v>
      </c>
      <c r="B15" s="12" t="s">
        <v>59</v>
      </c>
      <c r="C15" s="10" t="s">
        <v>210</v>
      </c>
      <c r="D15" s="38">
        <f>КС!D15</f>
        <v>58948772</v>
      </c>
      <c r="E15" s="38">
        <f>'ДС(9-26)'!D15</f>
        <v>12570926</v>
      </c>
      <c r="F15" s="38">
        <f t="shared" si="1"/>
        <v>192720837</v>
      </c>
      <c r="G15" s="38">
        <f>' Профилактика 9-26'!D17</f>
        <v>57710481</v>
      </c>
      <c r="H15" s="38">
        <f>'Диспан.набл.(КП)9-26 '!D15</f>
        <v>19859127</v>
      </c>
      <c r="I15" s="38">
        <f>'Дистанционное набл.(КП)'!D16</f>
        <v>613188</v>
      </c>
      <c r="J15" s="38">
        <f>'Центры здоровья 9-26'!D15</f>
        <v>0</v>
      </c>
      <c r="K15" s="38">
        <f>'АПУ неотл.пом.(9-26)'!D15</f>
        <v>10197723</v>
      </c>
      <c r="L15" s="38">
        <f>'АПУ обращения  (9-26)'!D15</f>
        <v>40916886</v>
      </c>
      <c r="M15" s="38">
        <f>'ОДИ ПГГ(9-26)'!D15</f>
        <v>1690157</v>
      </c>
      <c r="N15" s="38">
        <f>'Школа(9-26)'!D14</f>
        <v>4542030</v>
      </c>
      <c r="O15" s="38">
        <f>'ФАП(9-26)'!D15</f>
        <v>57191245</v>
      </c>
      <c r="P15" s="38"/>
      <c r="Q15" s="38">
        <f>'СМП (9-26)'!D15</f>
        <v>0</v>
      </c>
      <c r="R15" s="38">
        <f>'Гемодиализ по видам МП(9-26)'!D15</f>
        <v>0</v>
      </c>
      <c r="S15" s="38">
        <f>'Мед.реаб.(АПУ,ДС,КС)(9-26) '!D15</f>
        <v>0</v>
      </c>
      <c r="T15" s="38">
        <f t="shared" si="3"/>
        <v>264240535</v>
      </c>
    </row>
    <row r="16" spans="1:20" s="1" customFormat="1" x14ac:dyDescent="0.2">
      <c r="A16" s="20">
        <v>5</v>
      </c>
      <c r="B16" s="12" t="s">
        <v>60</v>
      </c>
      <c r="C16" s="10" t="s">
        <v>8</v>
      </c>
      <c r="D16" s="38">
        <f>КС!D16</f>
        <v>69664800</v>
      </c>
      <c r="E16" s="38">
        <f>'ДС(9-26)'!D16</f>
        <v>14360614</v>
      </c>
      <c r="F16" s="38">
        <f t="shared" si="1"/>
        <v>195288745</v>
      </c>
      <c r="G16" s="38">
        <f>' Профилактика 9-26'!D18</f>
        <v>67034059</v>
      </c>
      <c r="H16" s="38">
        <f>'Диспан.набл.(КП)9-26 '!D16</f>
        <v>19034944</v>
      </c>
      <c r="I16" s="38">
        <f>'Дистанционное набл.(КП)'!D17</f>
        <v>559109</v>
      </c>
      <c r="J16" s="38">
        <f>'Центры здоровья 9-26'!D16</f>
        <v>0</v>
      </c>
      <c r="K16" s="38">
        <f>'АПУ неотл.пом.(9-26)'!D16</f>
        <v>11741049</v>
      </c>
      <c r="L16" s="38">
        <f>'АПУ обращения  (9-26)'!D16</f>
        <v>44261837</v>
      </c>
      <c r="M16" s="38">
        <f>'ОДИ ПГГ(9-26)'!D16</f>
        <v>2602922</v>
      </c>
      <c r="N16" s="38">
        <f>'Школа(9-26)'!D15</f>
        <v>4964369</v>
      </c>
      <c r="O16" s="38">
        <f>'ФАП(9-26)'!D16</f>
        <v>45090456</v>
      </c>
      <c r="P16" s="38"/>
      <c r="Q16" s="38">
        <f>'СМП (9-26)'!D16</f>
        <v>0</v>
      </c>
      <c r="R16" s="38">
        <f>'Гемодиализ по видам МП(9-26)'!D16</f>
        <v>0</v>
      </c>
      <c r="S16" s="38">
        <f>'Мед.реаб.(АПУ,ДС,КС)(9-26) '!D16</f>
        <v>0</v>
      </c>
      <c r="T16" s="38">
        <f t="shared" si="3"/>
        <v>279314159</v>
      </c>
    </row>
    <row r="17" spans="1:20" s="19" customFormat="1" x14ac:dyDescent="0.2">
      <c r="A17" s="20">
        <v>6</v>
      </c>
      <c r="B17" s="21" t="s">
        <v>61</v>
      </c>
      <c r="C17" s="10" t="s">
        <v>62</v>
      </c>
      <c r="D17" s="38">
        <f>КС!D17</f>
        <v>952803794</v>
      </c>
      <c r="E17" s="38">
        <f>'ДС(9-26)'!D17</f>
        <v>149556537</v>
      </c>
      <c r="F17" s="38">
        <f t="shared" si="1"/>
        <v>1171314322</v>
      </c>
      <c r="G17" s="38">
        <f>' Профилактика 9-26'!D19</f>
        <v>512457047</v>
      </c>
      <c r="H17" s="38">
        <f>'Диспан.набл.(КП)9-26 '!D17</f>
        <v>119380883</v>
      </c>
      <c r="I17" s="38">
        <f>'Дистанционное набл.(КП)'!D18</f>
        <v>2699150</v>
      </c>
      <c r="J17" s="38">
        <f>'Центры здоровья 9-26'!D17</f>
        <v>40192764</v>
      </c>
      <c r="K17" s="38">
        <f>'АПУ неотл.пом.(9-26)'!D17</f>
        <v>81204208</v>
      </c>
      <c r="L17" s="38">
        <f>'АПУ обращения  (9-26)'!D17</f>
        <v>313435216</v>
      </c>
      <c r="M17" s="38">
        <f>'ОДИ ПГГ(9-26)'!D17</f>
        <v>68947511</v>
      </c>
      <c r="N17" s="38">
        <f>'Школа(9-26)'!D16</f>
        <v>28780584</v>
      </c>
      <c r="O17" s="38">
        <f>'ФАП(9-26)'!D17</f>
        <v>4216959</v>
      </c>
      <c r="P17" s="39"/>
      <c r="Q17" s="38">
        <f>'СМП (9-26)'!D17</f>
        <v>432328698</v>
      </c>
      <c r="R17" s="38">
        <f>'Гемодиализ по видам МП(9-26)'!D17</f>
        <v>1337280</v>
      </c>
      <c r="S17" s="38">
        <f>'Мед.реаб.(АПУ,ДС,КС)(9-26) '!D17</f>
        <v>40985934</v>
      </c>
      <c r="T17" s="38">
        <f t="shared" si="3"/>
        <v>2748326565</v>
      </c>
    </row>
    <row r="18" spans="1:20" s="1" customFormat="1" x14ac:dyDescent="0.2">
      <c r="A18" s="20">
        <v>7</v>
      </c>
      <c r="B18" s="12" t="s">
        <v>63</v>
      </c>
      <c r="C18" s="10" t="s">
        <v>211</v>
      </c>
      <c r="D18" s="38">
        <f>КС!D18</f>
        <v>289699040</v>
      </c>
      <c r="E18" s="38">
        <f>'ДС(9-26)'!D18</f>
        <v>34346184</v>
      </c>
      <c r="F18" s="38">
        <f t="shared" si="1"/>
        <v>472935789</v>
      </c>
      <c r="G18" s="38">
        <f>' Профилактика 9-26'!D20</f>
        <v>179917635</v>
      </c>
      <c r="H18" s="38">
        <f>'Диспан.набл.(КП)9-26 '!D18</f>
        <v>50272843</v>
      </c>
      <c r="I18" s="38">
        <f>'Дистанционное набл.(КП)'!D19</f>
        <v>1246083</v>
      </c>
      <c r="J18" s="38">
        <f>'Центры здоровья 9-26'!D18</f>
        <v>27229573</v>
      </c>
      <c r="K18" s="38">
        <f>'АПУ неотл.пом.(9-26)'!D18</f>
        <v>29751419</v>
      </c>
      <c r="L18" s="38">
        <f>'АПУ обращения  (9-26)'!D18</f>
        <v>115193536</v>
      </c>
      <c r="M18" s="38">
        <f>'ОДИ ПГГ(9-26)'!D18</f>
        <v>16180606</v>
      </c>
      <c r="N18" s="38">
        <f>'Школа(9-26)'!D17</f>
        <v>9997910</v>
      </c>
      <c r="O18" s="38">
        <f>'ФАП(9-26)'!D18</f>
        <v>43146184</v>
      </c>
      <c r="P18" s="38"/>
      <c r="Q18" s="38">
        <f>'СМП (9-26)'!D18</f>
        <v>0</v>
      </c>
      <c r="R18" s="38">
        <f>'Гемодиализ по видам МП(9-26)'!D18</f>
        <v>0</v>
      </c>
      <c r="S18" s="38">
        <f>'Мед.реаб.(АПУ,ДС,КС)(9-26) '!D18</f>
        <v>23711818</v>
      </c>
      <c r="T18" s="38">
        <f t="shared" si="3"/>
        <v>820692831</v>
      </c>
    </row>
    <row r="19" spans="1:20" s="1" customFormat="1" x14ac:dyDescent="0.2">
      <c r="A19" s="20">
        <v>8</v>
      </c>
      <c r="B19" s="21" t="s">
        <v>64</v>
      </c>
      <c r="C19" s="10" t="s">
        <v>17</v>
      </c>
      <c r="D19" s="38">
        <f>КС!D19</f>
        <v>54898173</v>
      </c>
      <c r="E19" s="38">
        <f>'ДС(9-26)'!D19</f>
        <v>15596853</v>
      </c>
      <c r="F19" s="38">
        <f t="shared" si="1"/>
        <v>190278420</v>
      </c>
      <c r="G19" s="38">
        <f>' Профилактика 9-26'!D21</f>
        <v>71040825</v>
      </c>
      <c r="H19" s="38">
        <f>'Диспан.набл.(КП)9-26 '!D19</f>
        <v>17052594</v>
      </c>
      <c r="I19" s="38">
        <f>'Дистанционное набл.(КП)'!D20</f>
        <v>511002</v>
      </c>
      <c r="J19" s="38">
        <f>'Центры здоровья 9-26'!D19</f>
        <v>0</v>
      </c>
      <c r="K19" s="38">
        <f>'АПУ неотл.пом.(9-26)'!D19</f>
        <v>11482696</v>
      </c>
      <c r="L19" s="38">
        <f>'АПУ обращения  (9-26)'!D19</f>
        <v>45988366</v>
      </c>
      <c r="M19" s="38">
        <f>'ОДИ ПГГ(9-26)'!D19</f>
        <v>1794457</v>
      </c>
      <c r="N19" s="38">
        <f>'Школа(9-26)'!D18</f>
        <v>2838200</v>
      </c>
      <c r="O19" s="38">
        <f>'ФАП(9-26)'!D19</f>
        <v>39570280</v>
      </c>
      <c r="P19" s="38"/>
      <c r="Q19" s="38">
        <f>'СМП (9-26)'!D19</f>
        <v>0</v>
      </c>
      <c r="R19" s="38">
        <f>'Гемодиализ по видам МП(9-26)'!D19</f>
        <v>0</v>
      </c>
      <c r="S19" s="38">
        <f>'Мед.реаб.(АПУ,ДС,КС)(9-26) '!D19</f>
        <v>0</v>
      </c>
      <c r="T19" s="38">
        <f t="shared" si="3"/>
        <v>260773446</v>
      </c>
    </row>
    <row r="20" spans="1:20" s="1" customFormat="1" x14ac:dyDescent="0.2">
      <c r="A20" s="20">
        <v>9</v>
      </c>
      <c r="B20" s="21" t="s">
        <v>65</v>
      </c>
      <c r="C20" s="10" t="s">
        <v>6</v>
      </c>
      <c r="D20" s="38">
        <f>КС!D20</f>
        <v>82315146</v>
      </c>
      <c r="E20" s="38">
        <f>'ДС(9-26)'!D20</f>
        <v>13366071</v>
      </c>
      <c r="F20" s="38">
        <f t="shared" si="1"/>
        <v>198386946</v>
      </c>
      <c r="G20" s="38">
        <f>' Профилактика 9-26'!D22</f>
        <v>61336592</v>
      </c>
      <c r="H20" s="38">
        <f>'Диспан.набл.(КП)9-26 '!D20</f>
        <v>21194100</v>
      </c>
      <c r="I20" s="38">
        <f>'Дистанционное набл.(КП)'!D21</f>
        <v>644593</v>
      </c>
      <c r="J20" s="38">
        <f>'Центры здоровья 9-26'!D20</f>
        <v>0</v>
      </c>
      <c r="K20" s="38">
        <f>'АПУ неотл.пом.(9-26)'!D20</f>
        <v>10562058</v>
      </c>
      <c r="L20" s="38">
        <f>'АПУ обращения  (9-26)'!D20</f>
        <v>43892035</v>
      </c>
      <c r="M20" s="38">
        <f>'ОДИ ПГГ(9-26)'!D20</f>
        <v>2433101</v>
      </c>
      <c r="N20" s="38">
        <f>'Школа(9-26)'!D19</f>
        <v>5730545</v>
      </c>
      <c r="O20" s="38">
        <f>'ФАП(9-26)'!D20</f>
        <v>52593922</v>
      </c>
      <c r="P20" s="38"/>
      <c r="Q20" s="38">
        <f>'СМП (9-26)'!D20</f>
        <v>0</v>
      </c>
      <c r="R20" s="38">
        <f>'Гемодиализ по видам МП(9-26)'!D20</f>
        <v>0</v>
      </c>
      <c r="S20" s="38">
        <f>'Мед.реаб.(АПУ,ДС,КС)(9-26) '!D20</f>
        <v>0</v>
      </c>
      <c r="T20" s="38">
        <f t="shared" si="3"/>
        <v>294068163</v>
      </c>
    </row>
    <row r="21" spans="1:20" s="1" customFormat="1" x14ac:dyDescent="0.2">
      <c r="A21" s="20">
        <v>10</v>
      </c>
      <c r="B21" s="21" t="s">
        <v>66</v>
      </c>
      <c r="C21" s="10" t="s">
        <v>18</v>
      </c>
      <c r="D21" s="38">
        <f>КС!D21</f>
        <v>66097171</v>
      </c>
      <c r="E21" s="38">
        <f>'ДС(9-26)'!D21</f>
        <v>17782433</v>
      </c>
      <c r="F21" s="38">
        <f t="shared" si="1"/>
        <v>238584856</v>
      </c>
      <c r="G21" s="38">
        <f>' Профилактика 9-26'!D23</f>
        <v>81253332</v>
      </c>
      <c r="H21" s="38">
        <f>'Диспан.набл.(КП)9-26 '!D21</f>
        <v>27949482</v>
      </c>
      <c r="I21" s="38">
        <f>'Дистанционное набл.(КП)'!D22</f>
        <v>762450</v>
      </c>
      <c r="J21" s="38">
        <f>'Центры здоровья 9-26'!D21</f>
        <v>0</v>
      </c>
      <c r="K21" s="38">
        <f>'АПУ неотл.пом.(9-26)'!D21</f>
        <v>14969148</v>
      </c>
      <c r="L21" s="38">
        <f>'АПУ обращения  (9-26)'!D21</f>
        <v>55708905</v>
      </c>
      <c r="M21" s="38">
        <f>'ОДИ ПГГ(9-26)'!D21</f>
        <v>3370485</v>
      </c>
      <c r="N21" s="38">
        <f>'Школа(9-26)'!D20</f>
        <v>6183107</v>
      </c>
      <c r="O21" s="38">
        <f>'ФАП(9-26)'!D21</f>
        <v>48387947</v>
      </c>
      <c r="P21" s="38"/>
      <c r="Q21" s="38">
        <f>'СМП (9-26)'!D21</f>
        <v>0</v>
      </c>
      <c r="R21" s="38">
        <f>'Гемодиализ по видам МП(9-26)'!D21</f>
        <v>0</v>
      </c>
      <c r="S21" s="38">
        <f>'Мед.реаб.(АПУ,ДС,КС)(9-26) '!D21</f>
        <v>0</v>
      </c>
      <c r="T21" s="38">
        <f t="shared" si="3"/>
        <v>322464460</v>
      </c>
    </row>
    <row r="22" spans="1:20" s="1" customFormat="1" x14ac:dyDescent="0.2">
      <c r="A22" s="20">
        <v>11</v>
      </c>
      <c r="B22" s="21" t="s">
        <v>67</v>
      </c>
      <c r="C22" s="10" t="s">
        <v>7</v>
      </c>
      <c r="D22" s="38">
        <f>КС!D22</f>
        <v>69386307</v>
      </c>
      <c r="E22" s="38">
        <f>'ДС(9-26)'!D22</f>
        <v>12828057</v>
      </c>
      <c r="F22" s="38">
        <f t="shared" si="1"/>
        <v>187714891</v>
      </c>
      <c r="G22" s="38">
        <f>' Профилактика 9-26'!D24</f>
        <v>63017564</v>
      </c>
      <c r="H22" s="38">
        <f>'Диспан.набл.(КП)9-26 '!D22</f>
        <v>18423629</v>
      </c>
      <c r="I22" s="38">
        <f>'Дистанционное набл.(КП)'!D23</f>
        <v>597148</v>
      </c>
      <c r="J22" s="38">
        <f>'Центры здоровья 9-26'!D22</f>
        <v>0</v>
      </c>
      <c r="K22" s="38">
        <f>'АПУ неотл.пом.(9-26)'!D22</f>
        <v>10809907</v>
      </c>
      <c r="L22" s="38">
        <f>'АПУ обращения  (9-26)'!D22</f>
        <v>43507171</v>
      </c>
      <c r="M22" s="38">
        <f>'ОДИ ПГГ(9-26)'!D22</f>
        <v>2441927</v>
      </c>
      <c r="N22" s="38">
        <f>'Школа(9-26)'!D21</f>
        <v>4927675</v>
      </c>
      <c r="O22" s="38">
        <f>'ФАП(9-26)'!D22</f>
        <v>43989870</v>
      </c>
      <c r="P22" s="38"/>
      <c r="Q22" s="38">
        <f>'СМП (9-26)'!D22</f>
        <v>0</v>
      </c>
      <c r="R22" s="38">
        <f>'Гемодиализ по видам МП(9-26)'!D22</f>
        <v>0</v>
      </c>
      <c r="S22" s="38">
        <f>'Мед.реаб.(АПУ,ДС,КС)(9-26) '!D22</f>
        <v>0</v>
      </c>
      <c r="T22" s="38">
        <f t="shared" si="3"/>
        <v>269929255</v>
      </c>
    </row>
    <row r="23" spans="1:20" s="1" customFormat="1" x14ac:dyDescent="0.2">
      <c r="A23" s="20">
        <v>12</v>
      </c>
      <c r="B23" s="21" t="s">
        <v>68</v>
      </c>
      <c r="C23" s="10" t="s">
        <v>19</v>
      </c>
      <c r="D23" s="38">
        <f>КС!D23</f>
        <v>165511585</v>
      </c>
      <c r="E23" s="38">
        <f>'ДС(9-26)'!D23</f>
        <v>28473562</v>
      </c>
      <c r="F23" s="38">
        <f t="shared" si="1"/>
        <v>354597330</v>
      </c>
      <c r="G23" s="38">
        <f>' Профилактика 9-26'!D25</f>
        <v>130294299</v>
      </c>
      <c r="H23" s="38">
        <f>'Диспан.набл.(КП)9-26 '!D23</f>
        <v>36310188</v>
      </c>
      <c r="I23" s="38">
        <f>'Дистанционное набл.(КП)'!D24</f>
        <v>1075175</v>
      </c>
      <c r="J23" s="38">
        <f>'Центры здоровья 9-26'!D23</f>
        <v>0</v>
      </c>
      <c r="K23" s="38">
        <f>'АПУ неотл.пом.(9-26)'!D23</f>
        <v>22844612</v>
      </c>
      <c r="L23" s="38">
        <f>'АПУ обращения  (9-26)'!D23</f>
        <v>82447472</v>
      </c>
      <c r="M23" s="38">
        <f>'ОДИ ПГГ(9-26)'!D23</f>
        <v>7160691</v>
      </c>
      <c r="N23" s="38">
        <f>'Школа(9-26)'!D22</f>
        <v>8092395</v>
      </c>
      <c r="O23" s="38">
        <f>'ФАП(9-26)'!D23</f>
        <v>66372498</v>
      </c>
      <c r="P23" s="38"/>
      <c r="Q23" s="38">
        <f>'СМП (9-26)'!D23</f>
        <v>0</v>
      </c>
      <c r="R23" s="38">
        <f>'Гемодиализ по видам МП(9-26)'!D23</f>
        <v>0</v>
      </c>
      <c r="S23" s="38">
        <f>'Мед.реаб.(АПУ,ДС,КС)(9-26) '!D23</f>
        <v>0</v>
      </c>
      <c r="T23" s="38">
        <f t="shared" si="3"/>
        <v>548582477</v>
      </c>
    </row>
    <row r="24" spans="1:20" s="1" customFormat="1" x14ac:dyDescent="0.2">
      <c r="A24" s="20">
        <v>13</v>
      </c>
      <c r="B24" s="21" t="s">
        <v>230</v>
      </c>
      <c r="C24" s="10" t="s">
        <v>231</v>
      </c>
      <c r="D24" s="38">
        <f>КС!D24</f>
        <v>0</v>
      </c>
      <c r="E24" s="38">
        <f>'ДС(9-26)'!D24</f>
        <v>0</v>
      </c>
      <c r="F24" s="38">
        <f t="shared" si="1"/>
        <v>9384015</v>
      </c>
      <c r="G24" s="38">
        <f>' Профилактика 9-26'!D26</f>
        <v>0</v>
      </c>
      <c r="H24" s="38">
        <f>'Диспан.набл.(КП)9-26 '!D24</f>
        <v>0</v>
      </c>
      <c r="I24" s="38">
        <f>'Дистанционное набл.(КП)'!D25</f>
        <v>0</v>
      </c>
      <c r="J24" s="38">
        <f>'Центры здоровья 9-26'!D24</f>
        <v>0</v>
      </c>
      <c r="K24" s="38">
        <f>'АПУ неотл.пом.(9-26)'!D24</f>
        <v>0</v>
      </c>
      <c r="L24" s="38">
        <f>'АПУ обращения  (9-26)'!D24</f>
        <v>0</v>
      </c>
      <c r="M24" s="38">
        <f>'ОДИ ПГГ(9-26)'!D24</f>
        <v>9384015</v>
      </c>
      <c r="N24" s="38">
        <f>'Школа(9-26)'!D23</f>
        <v>0</v>
      </c>
      <c r="O24" s="38">
        <f>'ФАП(9-26)'!D24</f>
        <v>0</v>
      </c>
      <c r="P24" s="38"/>
      <c r="Q24" s="38">
        <f>'СМП (9-26)'!D24</f>
        <v>0</v>
      </c>
      <c r="R24" s="38">
        <f>'Гемодиализ по видам МП(9-26)'!D24</f>
        <v>0</v>
      </c>
      <c r="S24" s="38">
        <f>'Мед.реаб.(АПУ,ДС,КС)(9-26) '!D24</f>
        <v>0</v>
      </c>
      <c r="T24" s="38">
        <f t="shared" si="3"/>
        <v>9384015</v>
      </c>
    </row>
    <row r="25" spans="1:20" s="1" customFormat="1" x14ac:dyDescent="0.2">
      <c r="A25" s="20">
        <v>14</v>
      </c>
      <c r="B25" s="21" t="s">
        <v>69</v>
      </c>
      <c r="C25" s="10" t="s">
        <v>22</v>
      </c>
      <c r="D25" s="38">
        <f>КС!D25</f>
        <v>76271947</v>
      </c>
      <c r="E25" s="38">
        <f>'ДС(9-26)'!D25</f>
        <v>50487912</v>
      </c>
      <c r="F25" s="38">
        <f t="shared" si="1"/>
        <v>228175198</v>
      </c>
      <c r="G25" s="38">
        <f>' Профилактика 9-26'!D27</f>
        <v>85756695</v>
      </c>
      <c r="H25" s="38">
        <f>'Диспан.набл.(КП)9-26 '!D25</f>
        <v>21081714</v>
      </c>
      <c r="I25" s="38">
        <f>'Дистанционное набл.(КП)'!D26</f>
        <v>657628</v>
      </c>
      <c r="J25" s="38">
        <f>'Центры здоровья 9-26'!D25</f>
        <v>0</v>
      </c>
      <c r="K25" s="38">
        <f>'АПУ неотл.пом.(9-26)'!D25</f>
        <v>12907339</v>
      </c>
      <c r="L25" s="38">
        <f>'АПУ обращения  (9-26)'!D25</f>
        <v>53972031</v>
      </c>
      <c r="M25" s="38">
        <f>'ОДИ ПГГ(9-26)'!D25</f>
        <v>1802587</v>
      </c>
      <c r="N25" s="38">
        <f>'Школа(9-26)'!D24</f>
        <v>5306973</v>
      </c>
      <c r="O25" s="38">
        <f>'ФАП(9-26)'!D25</f>
        <v>46690231</v>
      </c>
      <c r="P25" s="38"/>
      <c r="Q25" s="38">
        <f>'СМП (9-26)'!D25</f>
        <v>0</v>
      </c>
      <c r="R25" s="38">
        <f>'Гемодиализ по видам МП(9-26)'!D25</f>
        <v>0</v>
      </c>
      <c r="S25" s="38">
        <f>'Мед.реаб.(АПУ,ДС,КС)(9-26) '!D25</f>
        <v>0</v>
      </c>
      <c r="T25" s="38">
        <f t="shared" si="3"/>
        <v>354935057</v>
      </c>
    </row>
    <row r="26" spans="1:20" s="1" customFormat="1" x14ac:dyDescent="0.2">
      <c r="A26" s="20">
        <v>15</v>
      </c>
      <c r="B26" s="21" t="s">
        <v>70</v>
      </c>
      <c r="C26" s="10" t="s">
        <v>10</v>
      </c>
      <c r="D26" s="38">
        <f>КС!D26</f>
        <v>110049304</v>
      </c>
      <c r="E26" s="38">
        <f>'ДС(9-26)'!D26</f>
        <v>25320223</v>
      </c>
      <c r="F26" s="38">
        <f t="shared" si="1"/>
        <v>361501732</v>
      </c>
      <c r="G26" s="38">
        <f>' Профилактика 9-26'!D28</f>
        <v>130787809</v>
      </c>
      <c r="H26" s="38">
        <f>'Диспан.набл.(КП)9-26 '!D26</f>
        <v>24982373</v>
      </c>
      <c r="I26" s="38">
        <f>'Дистанционное набл.(КП)'!D27</f>
        <v>750347</v>
      </c>
      <c r="J26" s="38">
        <f>'Центры здоровья 9-26'!D26</f>
        <v>0</v>
      </c>
      <c r="K26" s="38">
        <f>'АПУ неотл.пом.(9-26)'!D26</f>
        <v>21899734</v>
      </c>
      <c r="L26" s="38">
        <f>'АПУ обращения  (9-26)'!D26</f>
        <v>81442186</v>
      </c>
      <c r="M26" s="38">
        <f>'ОДИ ПГГ(9-26)'!D26</f>
        <v>7398892</v>
      </c>
      <c r="N26" s="38">
        <f>'Школа(9-26)'!D25</f>
        <v>6558029</v>
      </c>
      <c r="O26" s="38">
        <f>'ФАП(9-26)'!D26</f>
        <v>87682362</v>
      </c>
      <c r="P26" s="38"/>
      <c r="Q26" s="38">
        <f>'СМП (9-26)'!D26</f>
        <v>0</v>
      </c>
      <c r="R26" s="38">
        <f>'Гемодиализ по видам МП(9-26)'!D26</f>
        <v>0</v>
      </c>
      <c r="S26" s="38">
        <f>'Мед.реаб.(АПУ,ДС,КС)(9-26) '!D26</f>
        <v>0</v>
      </c>
      <c r="T26" s="38">
        <f t="shared" si="3"/>
        <v>496871259</v>
      </c>
    </row>
    <row r="27" spans="1:20" s="1" customFormat="1" x14ac:dyDescent="0.2">
      <c r="A27" s="20">
        <v>16</v>
      </c>
      <c r="B27" s="21" t="s">
        <v>71</v>
      </c>
      <c r="C27" s="10" t="s">
        <v>342</v>
      </c>
      <c r="D27" s="38">
        <f>КС!D27</f>
        <v>165737288</v>
      </c>
      <c r="E27" s="38">
        <f>'ДС(9-26)'!D27</f>
        <v>34113110</v>
      </c>
      <c r="F27" s="38">
        <f t="shared" si="1"/>
        <v>412154995</v>
      </c>
      <c r="G27" s="38">
        <f>' Профилактика 9-26'!D29</f>
        <v>161072332</v>
      </c>
      <c r="H27" s="38">
        <f>'Диспан.набл.(КП)9-26 '!D27</f>
        <v>30820237</v>
      </c>
      <c r="I27" s="38">
        <f>'Дистанционное набл.(КП)'!D28</f>
        <v>917280</v>
      </c>
      <c r="J27" s="38">
        <f>'Центры здоровья 9-26'!D27</f>
        <v>0</v>
      </c>
      <c r="K27" s="38">
        <f>'АПУ неотл.пом.(9-26)'!D27</f>
        <v>25634040</v>
      </c>
      <c r="L27" s="38">
        <f>'АПУ обращения  (9-26)'!D27</f>
        <v>100294278</v>
      </c>
      <c r="M27" s="38">
        <f>'ОДИ ПГГ(9-26)'!D27</f>
        <v>13423097</v>
      </c>
      <c r="N27" s="38">
        <f>'Школа(9-26)'!D26</f>
        <v>7752405</v>
      </c>
      <c r="O27" s="38">
        <f>'ФАП(9-26)'!D27</f>
        <v>72241326</v>
      </c>
      <c r="P27" s="38"/>
      <c r="Q27" s="38">
        <f>'СМП (9-26)'!D27</f>
        <v>0</v>
      </c>
      <c r="R27" s="38">
        <f>'Гемодиализ по видам МП(9-26)'!D27</f>
        <v>0</v>
      </c>
      <c r="S27" s="38">
        <f>'Мед.реаб.(АПУ,ДС,КС)(9-26) '!D27</f>
        <v>0</v>
      </c>
      <c r="T27" s="38">
        <f t="shared" si="3"/>
        <v>612005393</v>
      </c>
    </row>
    <row r="28" spans="1:20" s="19" customFormat="1" x14ac:dyDescent="0.2">
      <c r="A28" s="20">
        <v>17</v>
      </c>
      <c r="B28" s="21" t="s">
        <v>72</v>
      </c>
      <c r="C28" s="10" t="s">
        <v>9</v>
      </c>
      <c r="D28" s="38">
        <f>КС!D28</f>
        <v>901670881</v>
      </c>
      <c r="E28" s="38">
        <f>'ДС(9-26)'!D28</f>
        <v>117501208</v>
      </c>
      <c r="F28" s="38">
        <f t="shared" si="1"/>
        <v>766238920</v>
      </c>
      <c r="G28" s="38">
        <f>' Профилактика 9-26'!D30</f>
        <v>314007051</v>
      </c>
      <c r="H28" s="38">
        <f>'Диспан.набл.(КП)9-26 '!D28</f>
        <v>61514241</v>
      </c>
      <c r="I28" s="38">
        <f>'Дистанционное набл.(КП)'!D29</f>
        <v>1896071</v>
      </c>
      <c r="J28" s="38">
        <f>'Центры здоровья 9-26'!D28</f>
        <v>36534862</v>
      </c>
      <c r="K28" s="38">
        <f>'АПУ неотл.пом.(9-26)'!D28</f>
        <v>37935985</v>
      </c>
      <c r="L28" s="38">
        <f>'АПУ обращения  (9-26)'!D28</f>
        <v>184733789</v>
      </c>
      <c r="M28" s="38">
        <f>'ОДИ ПГГ(9-26)'!D28</f>
        <v>55682535</v>
      </c>
      <c r="N28" s="38">
        <f>'Школа(9-26)'!D27</f>
        <v>25187866</v>
      </c>
      <c r="O28" s="38">
        <f>'ФАП(9-26)'!D28</f>
        <v>48746520</v>
      </c>
      <c r="P28" s="39"/>
      <c r="Q28" s="38">
        <f>'СМП (9-26)'!D28</f>
        <v>290212044</v>
      </c>
      <c r="R28" s="38">
        <f>'Гемодиализ по видам МП(9-26)'!D28</f>
        <v>0</v>
      </c>
      <c r="S28" s="38">
        <f>'Мед.реаб.(АПУ,ДС,КС)(9-26) '!D28</f>
        <v>50803791</v>
      </c>
      <c r="T28" s="38">
        <f t="shared" si="3"/>
        <v>2126426844</v>
      </c>
    </row>
    <row r="29" spans="1:20" s="1" customFormat="1" x14ac:dyDescent="0.2">
      <c r="A29" s="20">
        <v>18</v>
      </c>
      <c r="B29" s="12" t="s">
        <v>73</v>
      </c>
      <c r="C29" s="10" t="s">
        <v>11</v>
      </c>
      <c r="D29" s="38">
        <f>КС!D29</f>
        <v>40222309</v>
      </c>
      <c r="E29" s="38">
        <f>'ДС(9-26)'!D29</f>
        <v>10624553</v>
      </c>
      <c r="F29" s="38">
        <f t="shared" si="1"/>
        <v>145271025</v>
      </c>
      <c r="G29" s="38">
        <f>' Профилактика 9-26'!D31</f>
        <v>54578760</v>
      </c>
      <c r="H29" s="38">
        <f>'Диспан.набл.(КП)9-26 '!D29</f>
        <v>9838388</v>
      </c>
      <c r="I29" s="38">
        <f>'Дистанционное набл.(КП)'!D30</f>
        <v>338465</v>
      </c>
      <c r="J29" s="38">
        <f>'Центры здоровья 9-26'!D29</f>
        <v>0</v>
      </c>
      <c r="K29" s="38">
        <f>'АПУ неотл.пом.(9-26)'!D29</f>
        <v>8698390</v>
      </c>
      <c r="L29" s="38">
        <f>'АПУ обращения  (9-26)'!D29</f>
        <v>33777766</v>
      </c>
      <c r="M29" s="38">
        <f>'ОДИ ПГГ(9-26)'!D29</f>
        <v>933632</v>
      </c>
      <c r="N29" s="38">
        <f>'Школа(9-26)'!D28</f>
        <v>2863820</v>
      </c>
      <c r="O29" s="38">
        <f>'ФАП(9-26)'!D29</f>
        <v>34241804</v>
      </c>
      <c r="P29" s="38"/>
      <c r="Q29" s="38">
        <f>'СМП (9-26)'!D29</f>
        <v>0</v>
      </c>
      <c r="R29" s="38">
        <f>'Гемодиализ по видам МП(9-26)'!D29</f>
        <v>0</v>
      </c>
      <c r="S29" s="38">
        <f>'Мед.реаб.(АПУ,ДС,КС)(9-26) '!D29</f>
        <v>0</v>
      </c>
      <c r="T29" s="38">
        <f t="shared" si="3"/>
        <v>196117887</v>
      </c>
    </row>
    <row r="30" spans="1:20" s="1" customFormat="1" x14ac:dyDescent="0.2">
      <c r="A30" s="20">
        <v>19</v>
      </c>
      <c r="B30" s="12" t="s">
        <v>74</v>
      </c>
      <c r="C30" s="10" t="s">
        <v>212</v>
      </c>
      <c r="D30" s="38">
        <f>КС!D30</f>
        <v>40668436</v>
      </c>
      <c r="E30" s="38">
        <f>'ДС(9-26)'!D30</f>
        <v>8350597</v>
      </c>
      <c r="F30" s="38">
        <f t="shared" si="1"/>
        <v>122092883</v>
      </c>
      <c r="G30" s="38">
        <f>' Профилактика 9-26'!D32</f>
        <v>42322658</v>
      </c>
      <c r="H30" s="38">
        <f>'Диспан.набл.(КП)9-26 '!D30</f>
        <v>12721788</v>
      </c>
      <c r="I30" s="38">
        <f>'Дистанционное набл.(КП)'!D31</f>
        <v>307661</v>
      </c>
      <c r="J30" s="38">
        <f>'Центры здоровья 9-26'!D30</f>
        <v>0</v>
      </c>
      <c r="K30" s="38">
        <f>'АПУ неотл.пом.(9-26)'!D30</f>
        <v>7161530</v>
      </c>
      <c r="L30" s="38">
        <f>'АПУ обращения  (9-26)'!D30</f>
        <v>28130869</v>
      </c>
      <c r="M30" s="38">
        <f>'ОДИ ПГГ(9-26)'!D30</f>
        <v>551275</v>
      </c>
      <c r="N30" s="38">
        <f>'Школа(9-26)'!D29</f>
        <v>2377737</v>
      </c>
      <c r="O30" s="38">
        <f>'ФАП(9-26)'!D30</f>
        <v>28519365</v>
      </c>
      <c r="P30" s="38"/>
      <c r="Q30" s="38">
        <f>'СМП (9-26)'!D30</f>
        <v>0</v>
      </c>
      <c r="R30" s="38">
        <f>'Гемодиализ по видам МП(9-26)'!D30</f>
        <v>0</v>
      </c>
      <c r="S30" s="38">
        <f>'Мед.реаб.(АПУ,ДС,КС)(9-26) '!D30</f>
        <v>0</v>
      </c>
      <c r="T30" s="38">
        <f t="shared" si="3"/>
        <v>171111916</v>
      </c>
    </row>
    <row r="31" spans="1:20" x14ac:dyDescent="0.2">
      <c r="A31" s="20">
        <v>20</v>
      </c>
      <c r="B31" s="12" t="s">
        <v>75</v>
      </c>
      <c r="C31" s="10" t="s">
        <v>343</v>
      </c>
      <c r="D31" s="38">
        <f>КС!D31</f>
        <v>275115440</v>
      </c>
      <c r="E31" s="38">
        <f>'ДС(9-26)'!D31</f>
        <v>46937164</v>
      </c>
      <c r="F31" s="38">
        <f t="shared" si="1"/>
        <v>541037990</v>
      </c>
      <c r="G31" s="38">
        <f>' Профилактика 9-26'!D33</f>
        <v>217523024</v>
      </c>
      <c r="H31" s="38">
        <f>'Диспан.набл.(КП)9-26 '!D31</f>
        <v>59144366</v>
      </c>
      <c r="I31" s="38">
        <f>'Дистанционное набл.(КП)'!D32</f>
        <v>1469928</v>
      </c>
      <c r="J31" s="38">
        <f>'Центры здоровья 9-26'!D31</f>
        <v>0</v>
      </c>
      <c r="K31" s="38">
        <f>'АПУ неотл.пом.(9-26)'!D31</f>
        <v>25369949</v>
      </c>
      <c r="L31" s="38">
        <f>'АПУ обращения  (9-26)'!D31</f>
        <v>138293888</v>
      </c>
      <c r="M31" s="38">
        <f>'ОДИ ПГГ(9-26)'!D31</f>
        <v>13884127</v>
      </c>
      <c r="N31" s="38">
        <f>'Школа(9-26)'!D30</f>
        <v>16883865</v>
      </c>
      <c r="O31" s="38">
        <f>'ФАП(9-26)'!D31</f>
        <v>68468843</v>
      </c>
      <c r="P31" s="40"/>
      <c r="Q31" s="38">
        <f>'СМП (9-26)'!D31</f>
        <v>0</v>
      </c>
      <c r="R31" s="38">
        <f>'Гемодиализ по видам МП(9-26)'!D31</f>
        <v>0</v>
      </c>
      <c r="S31" s="38">
        <f>'Мед.реаб.(АПУ,ДС,КС)(9-26) '!D31</f>
        <v>22042480</v>
      </c>
      <c r="T31" s="38">
        <f t="shared" si="3"/>
        <v>885133074</v>
      </c>
    </row>
    <row r="32" spans="1:20" s="19" customFormat="1" x14ac:dyDescent="0.2">
      <c r="A32" s="20">
        <v>21</v>
      </c>
      <c r="B32" s="12" t="s">
        <v>76</v>
      </c>
      <c r="C32" s="10" t="s">
        <v>38</v>
      </c>
      <c r="D32" s="38">
        <f>КС!D32</f>
        <v>530481311</v>
      </c>
      <c r="E32" s="38">
        <f>'ДС(9-26)'!D32</f>
        <v>62689048</v>
      </c>
      <c r="F32" s="38">
        <f t="shared" si="1"/>
        <v>426117410</v>
      </c>
      <c r="G32" s="38">
        <f>' Профилактика 9-26'!D34</f>
        <v>194140603</v>
      </c>
      <c r="H32" s="38">
        <f>'Диспан.набл.(КП)9-26 '!D32</f>
        <v>32498932</v>
      </c>
      <c r="I32" s="38">
        <f>'Дистанционное набл.(КП)'!D33</f>
        <v>930623</v>
      </c>
      <c r="J32" s="38">
        <f>'Центры здоровья 9-26'!D32</f>
        <v>14251941</v>
      </c>
      <c r="K32" s="38">
        <f>'АПУ неотл.пом.(9-26)'!D32</f>
        <v>32414210</v>
      </c>
      <c r="L32" s="38">
        <f>'АПУ обращения  (9-26)'!D32</f>
        <v>114454878</v>
      </c>
      <c r="M32" s="38">
        <f>'ОДИ ПГГ(9-26)'!D32</f>
        <v>25836514</v>
      </c>
      <c r="N32" s="38">
        <f>'Школа(9-26)'!D31</f>
        <v>8871585</v>
      </c>
      <c r="O32" s="38">
        <f>'ФАП(9-26)'!D32</f>
        <v>2718124</v>
      </c>
      <c r="P32" s="39"/>
      <c r="Q32" s="38">
        <f>'СМП (9-26)'!D32</f>
        <v>196849774</v>
      </c>
      <c r="R32" s="38">
        <f>'Гемодиализ по видам МП(9-26)'!D32</f>
        <v>0</v>
      </c>
      <c r="S32" s="38">
        <f>'Мед.реаб.(АПУ,ДС,КС)(9-26) '!D32</f>
        <v>11710477</v>
      </c>
      <c r="T32" s="38">
        <f t="shared" si="3"/>
        <v>1227848020</v>
      </c>
    </row>
    <row r="33" spans="1:20" s="19" customFormat="1" x14ac:dyDescent="0.2">
      <c r="A33" s="20">
        <v>22</v>
      </c>
      <c r="B33" s="21" t="s">
        <v>77</v>
      </c>
      <c r="C33" s="10" t="s">
        <v>78</v>
      </c>
      <c r="D33" s="38">
        <f>КС!D33</f>
        <v>0</v>
      </c>
      <c r="E33" s="38">
        <f>'ДС(9-26)'!D33</f>
        <v>18743636</v>
      </c>
      <c r="F33" s="38">
        <f t="shared" si="1"/>
        <v>170128193</v>
      </c>
      <c r="G33" s="38">
        <f>' Профилактика 9-26'!D35</f>
        <v>79740810</v>
      </c>
      <c r="H33" s="38">
        <f>'Диспан.набл.(КП)9-26 '!D33</f>
        <v>16719668</v>
      </c>
      <c r="I33" s="38">
        <f>'Дистанционное набл.(КП)'!D34</f>
        <v>446067</v>
      </c>
      <c r="J33" s="38">
        <f>'Центры здоровья 9-26'!D33</f>
        <v>0</v>
      </c>
      <c r="K33" s="38">
        <f>'АПУ неотл.пом.(9-26)'!D33</f>
        <v>12741016</v>
      </c>
      <c r="L33" s="38">
        <f>'АПУ обращения  (9-26)'!D33</f>
        <v>54032916</v>
      </c>
      <c r="M33" s="38">
        <f>'ОДИ ПГГ(9-26)'!D33</f>
        <v>3031092</v>
      </c>
      <c r="N33" s="38">
        <f>'Школа(9-26)'!D32</f>
        <v>3416624</v>
      </c>
      <c r="O33" s="38">
        <f>'ФАП(9-26)'!D33</f>
        <v>0</v>
      </c>
      <c r="P33" s="39"/>
      <c r="Q33" s="38">
        <f>'СМП (9-26)'!D33</f>
        <v>32307328</v>
      </c>
      <c r="R33" s="38">
        <f>'Гемодиализ по видам МП(9-26)'!D33</f>
        <v>0</v>
      </c>
      <c r="S33" s="38">
        <f>'Мед.реаб.(АПУ,ДС,КС)(9-26) '!D33</f>
        <v>1639047</v>
      </c>
      <c r="T33" s="38">
        <f t="shared" si="3"/>
        <v>222818204</v>
      </c>
    </row>
    <row r="34" spans="1:20" s="1" customFormat="1" ht="12" customHeight="1" x14ac:dyDescent="0.2">
      <c r="A34" s="20">
        <v>23</v>
      </c>
      <c r="B34" s="21" t="s">
        <v>79</v>
      </c>
      <c r="C34" s="10" t="s">
        <v>80</v>
      </c>
      <c r="D34" s="38">
        <f>КС!D34</f>
        <v>0</v>
      </c>
      <c r="E34" s="38">
        <f>'ДС(9-26)'!D34</f>
        <v>0</v>
      </c>
      <c r="F34" s="38">
        <f t="shared" si="1"/>
        <v>4732889</v>
      </c>
      <c r="G34" s="38">
        <f>' Профилактика 9-26'!D36</f>
        <v>0</v>
      </c>
      <c r="H34" s="38">
        <f>'Диспан.набл.(КП)9-26 '!D34</f>
        <v>0</v>
      </c>
      <c r="I34" s="38">
        <f>'Дистанционное набл.(КП)'!D35</f>
        <v>0</v>
      </c>
      <c r="J34" s="38">
        <f>'Центры здоровья 9-26'!D34</f>
        <v>0</v>
      </c>
      <c r="K34" s="38">
        <f>'АПУ неотл.пом.(9-26)'!D34</f>
        <v>0</v>
      </c>
      <c r="L34" s="38">
        <f>'АПУ обращения  (9-26)'!D34</f>
        <v>0</v>
      </c>
      <c r="M34" s="38">
        <f>'ОДИ ПГГ(9-26)'!D34</f>
        <v>4732889</v>
      </c>
      <c r="N34" s="38">
        <f>'Школа(9-26)'!D33</f>
        <v>0</v>
      </c>
      <c r="O34" s="38">
        <f>'ФАП(9-26)'!D34</f>
        <v>0</v>
      </c>
      <c r="P34" s="38"/>
      <c r="Q34" s="38">
        <f>'СМП (9-26)'!D34</f>
        <v>0</v>
      </c>
      <c r="R34" s="38">
        <f>'Гемодиализ по видам МП(9-26)'!D34</f>
        <v>0</v>
      </c>
      <c r="S34" s="38">
        <f>'Мед.реаб.(АПУ,ДС,КС)(9-26) '!D34</f>
        <v>0</v>
      </c>
      <c r="T34" s="38">
        <f t="shared" si="3"/>
        <v>4732889</v>
      </c>
    </row>
    <row r="35" spans="1:20" s="1" customFormat="1" ht="24" x14ac:dyDescent="0.2">
      <c r="A35" s="20">
        <v>24</v>
      </c>
      <c r="B35" s="21" t="s">
        <v>81</v>
      </c>
      <c r="C35" s="10" t="s">
        <v>82</v>
      </c>
      <c r="D35" s="38">
        <f>КС!D35</f>
        <v>0</v>
      </c>
      <c r="E35" s="38">
        <f>'ДС(9-26)'!D35</f>
        <v>0</v>
      </c>
      <c r="F35" s="38">
        <f t="shared" si="1"/>
        <v>0</v>
      </c>
      <c r="G35" s="38">
        <f>' Профилактика 9-26'!D37</f>
        <v>0</v>
      </c>
      <c r="H35" s="38">
        <f>'Диспан.набл.(КП)9-26 '!D35</f>
        <v>0</v>
      </c>
      <c r="I35" s="38">
        <f>'Дистанционное набл.(КП)'!D36</f>
        <v>0</v>
      </c>
      <c r="J35" s="38">
        <f>'Центры здоровья 9-26'!D35</f>
        <v>0</v>
      </c>
      <c r="K35" s="38">
        <f>'АПУ неотл.пом.(9-26)'!D35</f>
        <v>0</v>
      </c>
      <c r="L35" s="38">
        <f>'АПУ обращения  (9-26)'!D35</f>
        <v>0</v>
      </c>
      <c r="M35" s="38">
        <f>'ОДИ ПГГ(9-26)'!D35</f>
        <v>0</v>
      </c>
      <c r="N35" s="38">
        <f>'Школа(9-26)'!D34</f>
        <v>0</v>
      </c>
      <c r="O35" s="38">
        <f>'ФАП(9-26)'!D35</f>
        <v>0</v>
      </c>
      <c r="P35" s="38"/>
      <c r="Q35" s="38">
        <f>'СМП (9-26)'!D35</f>
        <v>0</v>
      </c>
      <c r="R35" s="38">
        <f>'Гемодиализ по видам МП(9-26)'!D35</f>
        <v>0</v>
      </c>
      <c r="S35" s="38">
        <f>'Мед.реаб.(АПУ,ДС,КС)(9-26) '!D35</f>
        <v>23894435</v>
      </c>
      <c r="T35" s="38">
        <f t="shared" si="3"/>
        <v>23894435</v>
      </c>
    </row>
    <row r="36" spans="1:20" s="1" customFormat="1" x14ac:dyDescent="0.2">
      <c r="A36" s="20">
        <v>25</v>
      </c>
      <c r="B36" s="12" t="s">
        <v>83</v>
      </c>
      <c r="C36" s="10" t="s">
        <v>84</v>
      </c>
      <c r="D36" s="38">
        <f>КС!D36</f>
        <v>2377143799</v>
      </c>
      <c r="E36" s="38">
        <f>'ДС(9-26)'!D36</f>
        <v>220166508</v>
      </c>
      <c r="F36" s="38">
        <f t="shared" si="1"/>
        <v>2177546746</v>
      </c>
      <c r="G36" s="38">
        <f>' Профилактика 9-26'!D38</f>
        <v>979145356</v>
      </c>
      <c r="H36" s="38">
        <f>'Диспан.набл.(КП)9-26 '!D36</f>
        <v>249685934</v>
      </c>
      <c r="I36" s="38">
        <f>'Дистанционное набл.(КП)'!D37</f>
        <v>6445024</v>
      </c>
      <c r="J36" s="38">
        <f>'Центры здоровья 9-26'!D36</f>
        <v>38917367</v>
      </c>
      <c r="K36" s="38">
        <f>'АПУ неотл.пом.(9-26)'!D36</f>
        <v>131034217</v>
      </c>
      <c r="L36" s="38">
        <f>'АПУ обращения  (9-26)'!D36</f>
        <v>486072714</v>
      </c>
      <c r="M36" s="38">
        <f>'ОДИ ПГГ(9-26)'!D36</f>
        <v>130540634</v>
      </c>
      <c r="N36" s="38">
        <f>'Школа(9-26)'!D35</f>
        <v>65329899</v>
      </c>
      <c r="O36" s="38">
        <f>'ФАП(9-26)'!D36</f>
        <v>90375601</v>
      </c>
      <c r="P36" s="38"/>
      <c r="Q36" s="38">
        <f>'СМП (9-26)'!D36</f>
        <v>0</v>
      </c>
      <c r="R36" s="38">
        <f>'Гемодиализ по видам МП(9-26)'!D36</f>
        <v>1916750</v>
      </c>
      <c r="S36" s="38">
        <f>'Мед.реаб.(АПУ,ДС,КС)(9-26) '!D36</f>
        <v>96771244</v>
      </c>
      <c r="T36" s="38">
        <f t="shared" si="3"/>
        <v>4873545047</v>
      </c>
    </row>
    <row r="37" spans="1:20" s="1" customFormat="1" ht="15.75" customHeight="1" x14ac:dyDescent="0.2">
      <c r="A37" s="20">
        <v>26</v>
      </c>
      <c r="B37" s="21" t="s">
        <v>85</v>
      </c>
      <c r="C37" s="10" t="s">
        <v>86</v>
      </c>
      <c r="D37" s="38">
        <f>КС!D37</f>
        <v>0</v>
      </c>
      <c r="E37" s="38">
        <f>'ДС(9-26)'!D37</f>
        <v>0</v>
      </c>
      <c r="F37" s="38">
        <f t="shared" si="1"/>
        <v>0</v>
      </c>
      <c r="G37" s="38">
        <f>' Профилактика 9-26'!D39</f>
        <v>0</v>
      </c>
      <c r="H37" s="38">
        <f>'Диспан.набл.(КП)9-26 '!D37</f>
        <v>0</v>
      </c>
      <c r="I37" s="38">
        <f>'Дистанционное набл.(КП)'!D38</f>
        <v>0</v>
      </c>
      <c r="J37" s="38">
        <f>'Центры здоровья 9-26'!D37</f>
        <v>0</v>
      </c>
      <c r="K37" s="38">
        <f>'АПУ неотл.пом.(9-26)'!D37</f>
        <v>0</v>
      </c>
      <c r="L37" s="38">
        <f>'АПУ обращения  (9-26)'!D37</f>
        <v>0</v>
      </c>
      <c r="M37" s="38">
        <f>'ОДИ ПГГ(9-26)'!D37</f>
        <v>0</v>
      </c>
      <c r="N37" s="38">
        <f>'Школа(9-26)'!D36</f>
        <v>0</v>
      </c>
      <c r="O37" s="38">
        <f>'ФАП(9-26)'!D37</f>
        <v>0</v>
      </c>
      <c r="P37" s="38"/>
      <c r="Q37" s="38">
        <f>'СМП (9-26)'!D37</f>
        <v>0</v>
      </c>
      <c r="R37" s="38">
        <f>'Гемодиализ по видам МП(9-26)'!D37</f>
        <v>0</v>
      </c>
      <c r="S37" s="38">
        <f>'Мед.реаб.(АПУ,ДС,КС)(9-26) '!D37</f>
        <v>0</v>
      </c>
      <c r="T37" s="38">
        <f t="shared" si="3"/>
        <v>0</v>
      </c>
    </row>
    <row r="38" spans="1:20" s="1" customFormat="1" x14ac:dyDescent="0.2">
      <c r="A38" s="20">
        <v>27</v>
      </c>
      <c r="B38" s="13" t="s">
        <v>87</v>
      </c>
      <c r="C38" s="10" t="s">
        <v>88</v>
      </c>
      <c r="D38" s="38">
        <f>КС!D38</f>
        <v>0</v>
      </c>
      <c r="E38" s="38">
        <f>'ДС(9-26)'!D38</f>
        <v>0</v>
      </c>
      <c r="F38" s="38">
        <f t="shared" si="1"/>
        <v>210418847</v>
      </c>
      <c r="G38" s="38">
        <f>' Профилактика 9-26'!D40</f>
        <v>45024681</v>
      </c>
      <c r="H38" s="38">
        <f>'Диспан.набл.(КП)9-26 '!D38</f>
        <v>0</v>
      </c>
      <c r="I38" s="38">
        <f>'Дистанционное набл.(КП)'!D39</f>
        <v>0</v>
      </c>
      <c r="J38" s="38">
        <f>'Центры здоровья 9-26'!D38</f>
        <v>0</v>
      </c>
      <c r="K38" s="38">
        <f>'АПУ неотл.пом.(9-26)'!D38</f>
        <v>10968100</v>
      </c>
      <c r="L38" s="38">
        <f>'АПУ обращения  (9-26)'!D38</f>
        <v>154426066</v>
      </c>
      <c r="M38" s="38">
        <f>'ОДИ ПГГ(9-26)'!D38</f>
        <v>0</v>
      </c>
      <c r="N38" s="38">
        <f>'Школа(9-26)'!D37</f>
        <v>0</v>
      </c>
      <c r="O38" s="38">
        <f>'ФАП(9-26)'!D38</f>
        <v>0</v>
      </c>
      <c r="P38" s="38"/>
      <c r="Q38" s="38">
        <f>'СМП (9-26)'!D38</f>
        <v>0</v>
      </c>
      <c r="R38" s="38">
        <f>'Гемодиализ по видам МП(9-26)'!D38</f>
        <v>0</v>
      </c>
      <c r="S38" s="38">
        <f>'Мед.реаб.(АПУ,ДС,КС)(9-26) '!D38</f>
        <v>0</v>
      </c>
      <c r="T38" s="38">
        <f t="shared" si="3"/>
        <v>210418847</v>
      </c>
    </row>
    <row r="39" spans="1:20" s="19" customFormat="1" x14ac:dyDescent="0.2">
      <c r="A39" s="20">
        <v>28</v>
      </c>
      <c r="B39" s="13" t="s">
        <v>89</v>
      </c>
      <c r="C39" s="10" t="s">
        <v>39</v>
      </c>
      <c r="D39" s="38">
        <f>КС!D39</f>
        <v>633067609</v>
      </c>
      <c r="E39" s="38">
        <f>'ДС(9-26)'!D39</f>
        <v>58806251</v>
      </c>
      <c r="F39" s="38">
        <f t="shared" si="1"/>
        <v>622590597</v>
      </c>
      <c r="G39" s="38">
        <f>' Профилактика 9-26'!D41</f>
        <v>249010194</v>
      </c>
      <c r="H39" s="38">
        <f>'Диспан.набл.(КП)9-26 '!D39</f>
        <v>52980687</v>
      </c>
      <c r="I39" s="38">
        <f>'Дистанционное набл.(КП)'!D40</f>
        <v>1395615</v>
      </c>
      <c r="J39" s="38">
        <f>'Центры здоровья 9-26'!D39</f>
        <v>12851114</v>
      </c>
      <c r="K39" s="38">
        <f>'АПУ неотл.пом.(9-26)'!D39</f>
        <v>43695270</v>
      </c>
      <c r="L39" s="38">
        <f>'АПУ обращения  (9-26)'!D39</f>
        <v>155189842</v>
      </c>
      <c r="M39" s="38">
        <f>'ОДИ ПГГ(9-26)'!D39</f>
        <v>38983290</v>
      </c>
      <c r="N39" s="38">
        <f>'Школа(9-26)'!D38</f>
        <v>16654634</v>
      </c>
      <c r="O39" s="38">
        <f>'ФАП(9-26)'!D39</f>
        <v>51829951</v>
      </c>
      <c r="P39" s="39"/>
      <c r="Q39" s="38">
        <f>'СМП (9-26)'!D39</f>
        <v>292068423</v>
      </c>
      <c r="R39" s="38">
        <f>'Гемодиализ по видам МП(9-26)'!D39</f>
        <v>0</v>
      </c>
      <c r="S39" s="38">
        <f>'Мед.реаб.(АПУ,ДС,КС)(9-26) '!D39</f>
        <v>23454157</v>
      </c>
      <c r="T39" s="38">
        <f t="shared" si="3"/>
        <v>1629987037</v>
      </c>
    </row>
    <row r="40" spans="1:20" x14ac:dyDescent="0.2">
      <c r="A40" s="20">
        <v>29</v>
      </c>
      <c r="B40" s="12" t="s">
        <v>90</v>
      </c>
      <c r="C40" s="10" t="s">
        <v>37</v>
      </c>
      <c r="D40" s="38">
        <f>КС!D40</f>
        <v>800984732</v>
      </c>
      <c r="E40" s="38">
        <f>'ДС(9-26)'!D40</f>
        <v>96180805</v>
      </c>
      <c r="F40" s="38">
        <f t="shared" si="1"/>
        <v>835202856</v>
      </c>
      <c r="G40" s="38">
        <f>' Профилактика 9-26'!D42</f>
        <v>384408398</v>
      </c>
      <c r="H40" s="38">
        <f>'Диспан.набл.(КП)9-26 '!D40</f>
        <v>84154120</v>
      </c>
      <c r="I40" s="38">
        <f>'Дистанционное набл.(КП)'!D41</f>
        <v>2440061</v>
      </c>
      <c r="J40" s="38">
        <f>'Центры здоровья 9-26'!D40</f>
        <v>23001660</v>
      </c>
      <c r="K40" s="38">
        <f>'АПУ неотл.пом.(9-26)'!D40</f>
        <v>48073577</v>
      </c>
      <c r="L40" s="38">
        <f>'АПУ обращения  (9-26)'!D40</f>
        <v>227609351</v>
      </c>
      <c r="M40" s="38">
        <f>'ОДИ ПГГ(9-26)'!D40</f>
        <v>38823055</v>
      </c>
      <c r="N40" s="38">
        <f>'Школа(9-26)'!D39</f>
        <v>26692634</v>
      </c>
      <c r="O40" s="38">
        <f>'ФАП(9-26)'!D40</f>
        <v>0</v>
      </c>
      <c r="P40" s="40"/>
      <c r="Q40" s="38">
        <f>'СМП (9-26)'!D40</f>
        <v>0</v>
      </c>
      <c r="R40" s="38">
        <f>'Гемодиализ по видам МП(9-26)'!D40</f>
        <v>0</v>
      </c>
      <c r="S40" s="38">
        <f>'Мед.реаб.(АПУ,ДС,КС)(9-26) '!D40</f>
        <v>8070200</v>
      </c>
      <c r="T40" s="38">
        <f t="shared" si="3"/>
        <v>1740438593</v>
      </c>
    </row>
    <row r="41" spans="1:20" s="1" customFormat="1" x14ac:dyDescent="0.2">
      <c r="A41" s="20">
        <v>30</v>
      </c>
      <c r="B41" s="13" t="s">
        <v>91</v>
      </c>
      <c r="C41" s="10" t="s">
        <v>16</v>
      </c>
      <c r="D41" s="38">
        <f>КС!D41</f>
        <v>71705280</v>
      </c>
      <c r="E41" s="38">
        <f>'ДС(9-26)'!D41</f>
        <v>15095065</v>
      </c>
      <c r="F41" s="38">
        <f t="shared" si="1"/>
        <v>214984448</v>
      </c>
      <c r="G41" s="38">
        <f>' Профилактика 9-26'!D43</f>
        <v>72619332</v>
      </c>
      <c r="H41" s="38">
        <f>'Диспан.набл.(КП)9-26 '!D41</f>
        <v>17549648</v>
      </c>
      <c r="I41" s="38">
        <f>'Дистанционное набл.(КП)'!D42</f>
        <v>575480</v>
      </c>
      <c r="J41" s="38">
        <f>'Центры здоровья 9-26'!D41</f>
        <v>0</v>
      </c>
      <c r="K41" s="38">
        <f>'АПУ неотл.пом.(9-26)'!D41</f>
        <v>12761651</v>
      </c>
      <c r="L41" s="38">
        <f>'АПУ обращения  (9-26)'!D41</f>
        <v>48366318</v>
      </c>
      <c r="M41" s="38">
        <f>'ОДИ ПГГ(9-26)'!D41</f>
        <v>2767915</v>
      </c>
      <c r="N41" s="38">
        <f>'Школа(9-26)'!D40</f>
        <v>3986874</v>
      </c>
      <c r="O41" s="38">
        <f>'ФАП(9-26)'!D41</f>
        <v>56357230</v>
      </c>
      <c r="P41" s="38"/>
      <c r="Q41" s="38">
        <f>'СМП (9-26)'!D41</f>
        <v>0</v>
      </c>
      <c r="R41" s="38">
        <f>'Гемодиализ по видам МП(9-26)'!D41</f>
        <v>0</v>
      </c>
      <c r="S41" s="38">
        <f>'Мед.реаб.(АПУ,ДС,КС)(9-26) '!D41</f>
        <v>0</v>
      </c>
      <c r="T41" s="38">
        <f t="shared" si="3"/>
        <v>301784793</v>
      </c>
    </row>
    <row r="42" spans="1:20" s="1" customFormat="1" x14ac:dyDescent="0.2">
      <c r="A42" s="20">
        <v>31</v>
      </c>
      <c r="B42" s="21" t="s">
        <v>92</v>
      </c>
      <c r="C42" s="10" t="s">
        <v>21</v>
      </c>
      <c r="D42" s="38">
        <f>КС!D42</f>
        <v>396229997</v>
      </c>
      <c r="E42" s="38">
        <f>'ДС(9-26)'!D42</f>
        <v>59966018</v>
      </c>
      <c r="F42" s="38">
        <f t="shared" si="1"/>
        <v>604183596</v>
      </c>
      <c r="G42" s="38">
        <f>' Профилактика 9-26'!D44</f>
        <v>262787767</v>
      </c>
      <c r="H42" s="38">
        <f>'Диспан.набл.(КП)9-26 '!D42</f>
        <v>65837608</v>
      </c>
      <c r="I42" s="38">
        <f>'Дистанционное набл.(КП)'!D43</f>
        <v>1814598</v>
      </c>
      <c r="J42" s="38">
        <f>'Центры здоровья 9-26'!D42</f>
        <v>13058279</v>
      </c>
      <c r="K42" s="38">
        <f>'АПУ неотл.пом.(9-26)'!D42</f>
        <v>31899357</v>
      </c>
      <c r="L42" s="38">
        <f>'АПУ обращения  (9-26)'!D42</f>
        <v>155620808</v>
      </c>
      <c r="M42" s="38">
        <f>'ОДИ ПГГ(9-26)'!D42</f>
        <v>15864983</v>
      </c>
      <c r="N42" s="38">
        <f>'Школа(9-26)'!D41</f>
        <v>17096354</v>
      </c>
      <c r="O42" s="38">
        <f>'ФАП(9-26)'!D42</f>
        <v>40203842</v>
      </c>
      <c r="P42" s="38"/>
      <c r="Q42" s="38">
        <f>'СМП (9-26)'!D42</f>
        <v>0</v>
      </c>
      <c r="R42" s="38">
        <f>'Гемодиализ по видам МП(9-26)'!D42</f>
        <v>0</v>
      </c>
      <c r="S42" s="38">
        <f>'Мед.реаб.(АПУ,ДС,КС)(9-26) '!D42</f>
        <v>20164337</v>
      </c>
      <c r="T42" s="38">
        <f t="shared" si="3"/>
        <v>1080543948</v>
      </c>
    </row>
    <row r="43" spans="1:20" s="1" customFormat="1" x14ac:dyDescent="0.2">
      <c r="A43" s="20">
        <v>32</v>
      </c>
      <c r="B43" s="13" t="s">
        <v>93</v>
      </c>
      <c r="C43" s="10" t="s">
        <v>24</v>
      </c>
      <c r="D43" s="38">
        <f>КС!D43</f>
        <v>85995091</v>
      </c>
      <c r="E43" s="38">
        <f>'ДС(9-26)'!D43</f>
        <v>19616460</v>
      </c>
      <c r="F43" s="38">
        <f t="shared" si="1"/>
        <v>261363045</v>
      </c>
      <c r="G43" s="38">
        <f>' Профилактика 9-26'!D45</f>
        <v>95776584</v>
      </c>
      <c r="H43" s="38">
        <f>'Диспан.набл.(КП)9-26 '!D43</f>
        <v>27451833</v>
      </c>
      <c r="I43" s="38">
        <f>'Дистанционное набл.(КП)'!D44</f>
        <v>725245</v>
      </c>
      <c r="J43" s="38">
        <f>'Центры здоровья 9-26'!D43</f>
        <v>0</v>
      </c>
      <c r="K43" s="38">
        <f>'АПУ неотл.пом.(9-26)'!D43</f>
        <v>12612472</v>
      </c>
      <c r="L43" s="38">
        <f>'АПУ обращения  (9-26)'!D43</f>
        <v>60688067</v>
      </c>
      <c r="M43" s="38">
        <f>'ОДИ ПГГ(9-26)'!D43</f>
        <v>3990778</v>
      </c>
      <c r="N43" s="38">
        <f>'Школа(9-26)'!D42</f>
        <v>6934406</v>
      </c>
      <c r="O43" s="38">
        <f>'ФАП(9-26)'!D43</f>
        <v>53183660</v>
      </c>
      <c r="P43" s="38"/>
      <c r="Q43" s="38">
        <f>'СМП (9-26)'!D43</f>
        <v>0</v>
      </c>
      <c r="R43" s="38">
        <f>'Гемодиализ по видам МП(9-26)'!D43</f>
        <v>0</v>
      </c>
      <c r="S43" s="38">
        <f>'Мед.реаб.(АПУ,ДС,КС)(9-26) '!D43</f>
        <v>0</v>
      </c>
      <c r="T43" s="38">
        <f t="shared" si="3"/>
        <v>366974596</v>
      </c>
    </row>
    <row r="44" spans="1:20" x14ac:dyDescent="0.2">
      <c r="A44" s="20">
        <v>33</v>
      </c>
      <c r="B44" s="12" t="s">
        <v>94</v>
      </c>
      <c r="C44" s="10" t="s">
        <v>213</v>
      </c>
      <c r="D44" s="38">
        <f>КС!D44</f>
        <v>288175469</v>
      </c>
      <c r="E44" s="38">
        <f>'ДС(9-26)'!D44</f>
        <v>55454978</v>
      </c>
      <c r="F44" s="38">
        <f t="shared" si="1"/>
        <v>598292859</v>
      </c>
      <c r="G44" s="38">
        <f>' Профилактика 9-26'!D46</f>
        <v>249834656</v>
      </c>
      <c r="H44" s="38">
        <f>'Диспан.набл.(КП)9-26 '!D44</f>
        <v>63597221</v>
      </c>
      <c r="I44" s="38">
        <f>'Дистанционное набл.(КП)'!D45</f>
        <v>1748588</v>
      </c>
      <c r="J44" s="38">
        <f>'Центры здоровья 9-26'!D44</f>
        <v>0</v>
      </c>
      <c r="K44" s="38">
        <f>'АПУ неотл.пом.(9-26)'!D44</f>
        <v>41482342</v>
      </c>
      <c r="L44" s="38">
        <f>'АПУ обращения  (9-26)'!D44</f>
        <v>153381066</v>
      </c>
      <c r="M44" s="38">
        <f>'ОДИ ПГГ(9-26)'!D44</f>
        <v>10196157</v>
      </c>
      <c r="N44" s="38">
        <f>'Школа(9-26)'!D43</f>
        <v>14106195</v>
      </c>
      <c r="O44" s="38">
        <f>'ФАП(9-26)'!D44</f>
        <v>63946634</v>
      </c>
      <c r="P44" s="40"/>
      <c r="Q44" s="38">
        <f>'СМП (9-26)'!D44</f>
        <v>0</v>
      </c>
      <c r="R44" s="38">
        <f>'Гемодиализ по видам МП(9-26)'!D44</f>
        <v>0</v>
      </c>
      <c r="S44" s="38">
        <f>'Мед.реаб.(АПУ,ДС,КС)(9-26) '!D44</f>
        <v>5709288</v>
      </c>
      <c r="T44" s="38">
        <f t="shared" ref="T44:T75" si="4">D44+E44+F44+Q44+R44+S44</f>
        <v>947632594</v>
      </c>
    </row>
    <row r="45" spans="1:20" s="1" customFormat="1" x14ac:dyDescent="0.2">
      <c r="A45" s="20">
        <v>34</v>
      </c>
      <c r="B45" s="14" t="s">
        <v>95</v>
      </c>
      <c r="C45" s="15" t="s">
        <v>214</v>
      </c>
      <c r="D45" s="38">
        <f>КС!D45</f>
        <v>79200481</v>
      </c>
      <c r="E45" s="38">
        <f>'ДС(9-26)'!D45</f>
        <v>17677240</v>
      </c>
      <c r="F45" s="38">
        <f t="shared" si="1"/>
        <v>248794536</v>
      </c>
      <c r="G45" s="38">
        <f>' Профилактика 9-26'!D47</f>
        <v>83745187</v>
      </c>
      <c r="H45" s="38">
        <f>'Диспан.набл.(КП)9-26 '!D45</f>
        <v>22167074</v>
      </c>
      <c r="I45" s="38">
        <f>'Дистанционное набл.(КП)'!D46</f>
        <v>718942</v>
      </c>
      <c r="J45" s="38">
        <f>'Центры здоровья 9-26'!D45</f>
        <v>0</v>
      </c>
      <c r="K45" s="38">
        <f>'АПУ неотл.пом.(9-26)'!D45</f>
        <v>12482110</v>
      </c>
      <c r="L45" s="38">
        <f>'АПУ обращения  (9-26)'!D45</f>
        <v>54013110</v>
      </c>
      <c r="M45" s="38">
        <f>'ОДИ ПГГ(9-26)'!D45</f>
        <v>3297653</v>
      </c>
      <c r="N45" s="38">
        <f>'Школа(9-26)'!D44</f>
        <v>5823842</v>
      </c>
      <c r="O45" s="38">
        <f>'ФАП(9-26)'!D45</f>
        <v>66546618</v>
      </c>
      <c r="P45" s="38"/>
      <c r="Q45" s="38">
        <f>'СМП (9-26)'!D45</f>
        <v>0</v>
      </c>
      <c r="R45" s="38">
        <f>'Гемодиализ по видам МП(9-26)'!D45</f>
        <v>0</v>
      </c>
      <c r="S45" s="38">
        <f>'Мед.реаб.(АПУ,ДС,КС)(9-26) '!D45</f>
        <v>0</v>
      </c>
      <c r="T45" s="38">
        <f t="shared" si="4"/>
        <v>345672257</v>
      </c>
    </row>
    <row r="46" spans="1:20" s="1" customFormat="1" x14ac:dyDescent="0.2">
      <c r="A46" s="20">
        <v>35</v>
      </c>
      <c r="B46" s="12" t="s">
        <v>96</v>
      </c>
      <c r="C46" s="10" t="s">
        <v>215</v>
      </c>
      <c r="D46" s="38">
        <f>КС!D46</f>
        <v>51374926</v>
      </c>
      <c r="E46" s="38">
        <f>'ДС(9-26)'!D46</f>
        <v>10581980</v>
      </c>
      <c r="F46" s="38">
        <f t="shared" si="1"/>
        <v>169984989</v>
      </c>
      <c r="G46" s="38">
        <f>' Профилактика 9-26'!D48</f>
        <v>51806017</v>
      </c>
      <c r="H46" s="38">
        <f>'Диспан.набл.(КП)9-26 '!D46</f>
        <v>18667286</v>
      </c>
      <c r="I46" s="38">
        <f>'Дистанционное набл.(КП)'!D47</f>
        <v>476961</v>
      </c>
      <c r="J46" s="38">
        <f>'Центры здоровья 9-26'!D46</f>
        <v>0</v>
      </c>
      <c r="K46" s="38">
        <f>'АПУ неотл.пом.(9-26)'!D46</f>
        <v>9198987</v>
      </c>
      <c r="L46" s="38">
        <f>'АПУ обращения  (9-26)'!D46</f>
        <v>34182753</v>
      </c>
      <c r="M46" s="38">
        <f>'ОДИ ПГГ(9-26)'!D46</f>
        <v>1003534</v>
      </c>
      <c r="N46" s="38">
        <f>'Школа(9-26)'!D45</f>
        <v>4484322</v>
      </c>
      <c r="O46" s="38">
        <f>'ФАП(9-26)'!D46</f>
        <v>50165129</v>
      </c>
      <c r="P46" s="38"/>
      <c r="Q46" s="38">
        <f>'СМП (9-26)'!D46</f>
        <v>0</v>
      </c>
      <c r="R46" s="38">
        <f>'Гемодиализ по видам МП(9-26)'!D46</f>
        <v>0</v>
      </c>
      <c r="S46" s="38">
        <f>'Мед.реаб.(АПУ,ДС,КС)(9-26) '!D46</f>
        <v>0</v>
      </c>
      <c r="T46" s="38">
        <f t="shared" si="4"/>
        <v>231941895</v>
      </c>
    </row>
    <row r="47" spans="1:20" s="1" customFormat="1" x14ac:dyDescent="0.2">
      <c r="A47" s="20">
        <v>36</v>
      </c>
      <c r="B47" s="12" t="s">
        <v>97</v>
      </c>
      <c r="C47" s="10" t="s">
        <v>23</v>
      </c>
      <c r="D47" s="38">
        <f>КС!D47</f>
        <v>76829365</v>
      </c>
      <c r="E47" s="38">
        <f>'ДС(9-26)'!D47</f>
        <v>20721954</v>
      </c>
      <c r="F47" s="38">
        <f t="shared" si="1"/>
        <v>274443964</v>
      </c>
      <c r="G47" s="38">
        <f>' Профилактика 9-26'!D49</f>
        <v>91578553</v>
      </c>
      <c r="H47" s="38">
        <f>'Диспан.набл.(КП)9-26 '!D47</f>
        <v>32600720</v>
      </c>
      <c r="I47" s="38">
        <f>'Дистанционное набл.(КП)'!D48</f>
        <v>945718</v>
      </c>
      <c r="J47" s="38">
        <f>'Центры здоровья 9-26'!D47</f>
        <v>0</v>
      </c>
      <c r="K47" s="38">
        <f>'АПУ неотл.пом.(9-26)'!D47</f>
        <v>16213457</v>
      </c>
      <c r="L47" s="38">
        <f>'АПУ обращения  (9-26)'!D47</f>
        <v>61836622</v>
      </c>
      <c r="M47" s="38">
        <f>'ОДИ ПГГ(9-26)'!D47</f>
        <v>5790199</v>
      </c>
      <c r="N47" s="38">
        <f>'Школа(9-26)'!D46</f>
        <v>8237545</v>
      </c>
      <c r="O47" s="38">
        <f>'ФАП(9-26)'!D47</f>
        <v>57241150</v>
      </c>
      <c r="P47" s="38"/>
      <c r="Q47" s="38">
        <f>'СМП (9-26)'!D47</f>
        <v>0</v>
      </c>
      <c r="R47" s="38">
        <f>'Гемодиализ по видам МП(9-26)'!D47</f>
        <v>0</v>
      </c>
      <c r="S47" s="38">
        <f>'Мед.реаб.(АПУ,ДС,КС)(9-26) '!D47</f>
        <v>1870929</v>
      </c>
      <c r="T47" s="38">
        <f t="shared" si="4"/>
        <v>373866212</v>
      </c>
    </row>
    <row r="48" spans="1:20" s="1" customFormat="1" x14ac:dyDescent="0.2">
      <c r="A48" s="20">
        <v>37</v>
      </c>
      <c r="B48" s="21" t="s">
        <v>98</v>
      </c>
      <c r="C48" s="10" t="s">
        <v>20</v>
      </c>
      <c r="D48" s="38">
        <f>КС!D48</f>
        <v>39840979</v>
      </c>
      <c r="E48" s="38">
        <f>'ДС(9-26)'!D48</f>
        <v>8487407</v>
      </c>
      <c r="F48" s="38">
        <f t="shared" si="1"/>
        <v>134494158</v>
      </c>
      <c r="G48" s="38">
        <f>' Профилактика 9-26'!D50</f>
        <v>40220190</v>
      </c>
      <c r="H48" s="38">
        <f>'Диспан.набл.(КП)9-26 '!D48</f>
        <v>11900186</v>
      </c>
      <c r="I48" s="38">
        <f>'Дистанционное набл.(КП)'!D49</f>
        <v>382108</v>
      </c>
      <c r="J48" s="38">
        <f>'Центры здоровья 9-26'!D48</f>
        <v>0</v>
      </c>
      <c r="K48" s="38">
        <f>'АПУ неотл.пом.(9-26)'!D48</f>
        <v>6440112</v>
      </c>
      <c r="L48" s="38">
        <f>'АПУ обращения  (9-26)'!D48</f>
        <v>28987311</v>
      </c>
      <c r="M48" s="38">
        <f>'ОДИ ПГГ(9-26)'!D48</f>
        <v>1602989</v>
      </c>
      <c r="N48" s="38">
        <f>'Школа(9-26)'!D47</f>
        <v>3103582</v>
      </c>
      <c r="O48" s="38">
        <f>'ФАП(9-26)'!D48</f>
        <v>41857680</v>
      </c>
      <c r="P48" s="38"/>
      <c r="Q48" s="38">
        <f>'СМП (9-26)'!D48</f>
        <v>0</v>
      </c>
      <c r="R48" s="38">
        <f>'Гемодиализ по видам МП(9-26)'!D48</f>
        <v>0</v>
      </c>
      <c r="S48" s="38">
        <f>'Мед.реаб.(АПУ,ДС,КС)(9-26) '!D48</f>
        <v>0</v>
      </c>
      <c r="T48" s="38">
        <f t="shared" si="4"/>
        <v>182822544</v>
      </c>
    </row>
    <row r="49" spans="1:20" s="1" customFormat="1" x14ac:dyDescent="0.2">
      <c r="A49" s="20">
        <v>38</v>
      </c>
      <c r="B49" s="13" t="s">
        <v>99</v>
      </c>
      <c r="C49" s="10" t="s">
        <v>100</v>
      </c>
      <c r="D49" s="38">
        <f>КС!D49</f>
        <v>64050665</v>
      </c>
      <c r="E49" s="38">
        <f>'ДС(9-26)'!D49</f>
        <v>38543876</v>
      </c>
      <c r="F49" s="38">
        <f t="shared" si="1"/>
        <v>93574660</v>
      </c>
      <c r="G49" s="38">
        <f>' Профилактика 9-26'!D51</f>
        <v>40584230</v>
      </c>
      <c r="H49" s="38">
        <f>'Диспан.набл.(КП)9-26 '!D49</f>
        <v>17789277</v>
      </c>
      <c r="I49" s="38">
        <f>'Дистанционное набл.(КП)'!D50</f>
        <v>453196</v>
      </c>
      <c r="J49" s="38">
        <f>'Центры здоровья 9-26'!D49</f>
        <v>0</v>
      </c>
      <c r="K49" s="38">
        <f>'АПУ неотл.пом.(9-26)'!D49</f>
        <v>5366082</v>
      </c>
      <c r="L49" s="38">
        <f>'АПУ обращения  (9-26)'!D49</f>
        <v>20783474</v>
      </c>
      <c r="M49" s="38">
        <f>'ОДИ ПГГ(9-26)'!D49</f>
        <v>6220525</v>
      </c>
      <c r="N49" s="38">
        <f>'Школа(9-26)'!D48</f>
        <v>2377876</v>
      </c>
      <c r="O49" s="38">
        <f>'ФАП(9-26)'!D49</f>
        <v>0</v>
      </c>
      <c r="P49" s="38"/>
      <c r="Q49" s="38">
        <f>'СМП (9-26)'!D49</f>
        <v>0</v>
      </c>
      <c r="R49" s="38">
        <f>'Гемодиализ по видам МП(9-26)'!D49</f>
        <v>0</v>
      </c>
      <c r="S49" s="38">
        <f>'Мед.реаб.(АПУ,ДС,КС)(9-26) '!D49</f>
        <v>0</v>
      </c>
      <c r="T49" s="38">
        <f t="shared" si="4"/>
        <v>196169201</v>
      </c>
    </row>
    <row r="50" spans="1:20" s="19" customFormat="1" x14ac:dyDescent="0.2">
      <c r="A50" s="20">
        <v>39</v>
      </c>
      <c r="B50" s="21" t="s">
        <v>101</v>
      </c>
      <c r="C50" s="10" t="s">
        <v>102</v>
      </c>
      <c r="D50" s="38">
        <f>КС!D50</f>
        <v>619775504</v>
      </c>
      <c r="E50" s="38">
        <f>'ДС(9-26)'!D50</f>
        <v>82274735</v>
      </c>
      <c r="F50" s="38">
        <f t="shared" si="1"/>
        <v>836387207</v>
      </c>
      <c r="G50" s="38">
        <f>' Профилактика 9-26'!D52</f>
        <v>348048970</v>
      </c>
      <c r="H50" s="38">
        <f>'Диспан.набл.(КП)9-26 '!D50</f>
        <v>83216925</v>
      </c>
      <c r="I50" s="38">
        <f>'Дистанционное набл.(КП)'!D51</f>
        <v>2232047</v>
      </c>
      <c r="J50" s="38">
        <f>'Центры здоровья 9-26'!D50</f>
        <v>40965202</v>
      </c>
      <c r="K50" s="38">
        <f>'АПУ неотл.пом.(9-26)'!D50</f>
        <v>58433569</v>
      </c>
      <c r="L50" s="38">
        <f>'АПУ обращения  (9-26)'!D50</f>
        <v>230970837</v>
      </c>
      <c r="M50" s="38">
        <f>'ОДИ ПГГ(9-26)'!D50</f>
        <v>49854674</v>
      </c>
      <c r="N50" s="38">
        <f>'Школа(9-26)'!D49</f>
        <v>22664983</v>
      </c>
      <c r="O50" s="38">
        <f>'ФАП(9-26)'!D50</f>
        <v>0</v>
      </c>
      <c r="P50" s="39"/>
      <c r="Q50" s="38">
        <f>'СМП (9-26)'!D50</f>
        <v>523861372</v>
      </c>
      <c r="R50" s="38">
        <f>'Гемодиализ по видам МП(9-26)'!D50</f>
        <v>0</v>
      </c>
      <c r="S50" s="38">
        <f>'Мед.реаб.(АПУ,ДС,КС)(9-26) '!D50</f>
        <v>38521296</v>
      </c>
      <c r="T50" s="38">
        <f t="shared" si="4"/>
        <v>2100820114</v>
      </c>
    </row>
    <row r="51" spans="1:20" s="1" customFormat="1" x14ac:dyDescent="0.2">
      <c r="A51" s="20">
        <v>40</v>
      </c>
      <c r="B51" s="12" t="s">
        <v>103</v>
      </c>
      <c r="C51" s="10" t="s">
        <v>220</v>
      </c>
      <c r="D51" s="38">
        <f>КС!D51</f>
        <v>78955231</v>
      </c>
      <c r="E51" s="38">
        <f>'ДС(9-26)'!D51</f>
        <v>16118976</v>
      </c>
      <c r="F51" s="38">
        <f t="shared" si="1"/>
        <v>226666249</v>
      </c>
      <c r="G51" s="38">
        <f>' Профилактика 9-26'!D53</f>
        <v>73275433</v>
      </c>
      <c r="H51" s="38">
        <f>'Диспан.набл.(КП)9-26 '!D51</f>
        <v>26725795</v>
      </c>
      <c r="I51" s="38">
        <f>'Дистанционное набл.(КП)'!D52</f>
        <v>719078</v>
      </c>
      <c r="J51" s="38">
        <f>'Центры здоровья 9-26'!D51</f>
        <v>0</v>
      </c>
      <c r="K51" s="38">
        <f>'АПУ неотл.пом.(9-26)'!D51</f>
        <v>12939305</v>
      </c>
      <c r="L51" s="38">
        <f>'АПУ обращения  (9-26)'!D51</f>
        <v>49269177</v>
      </c>
      <c r="M51" s="38">
        <f>'ОДИ ПГГ(9-26)'!D51</f>
        <v>2864553</v>
      </c>
      <c r="N51" s="38">
        <f>'Школа(9-26)'!D50</f>
        <v>4646700</v>
      </c>
      <c r="O51" s="38">
        <f>'ФАП(9-26)'!D51</f>
        <v>56226208</v>
      </c>
      <c r="P51" s="38"/>
      <c r="Q51" s="38">
        <f>'СМП (9-26)'!D51</f>
        <v>0</v>
      </c>
      <c r="R51" s="38">
        <f>'Гемодиализ по видам МП(9-26)'!D51</f>
        <v>0</v>
      </c>
      <c r="S51" s="38">
        <f>'Мед.реаб.(АПУ,ДС,КС)(9-26) '!D51</f>
        <v>1811635</v>
      </c>
      <c r="T51" s="38">
        <f t="shared" si="4"/>
        <v>323552091</v>
      </c>
    </row>
    <row r="52" spans="1:20" s="1" customFormat="1" ht="10.5" customHeight="1" x14ac:dyDescent="0.2">
      <c r="A52" s="20">
        <v>41</v>
      </c>
      <c r="B52" s="12" t="s">
        <v>104</v>
      </c>
      <c r="C52" s="10" t="s">
        <v>2</v>
      </c>
      <c r="D52" s="38">
        <f>КС!D52</f>
        <v>374909285</v>
      </c>
      <c r="E52" s="38">
        <f>'ДС(9-26)'!D52</f>
        <v>55468890</v>
      </c>
      <c r="F52" s="38">
        <f t="shared" si="1"/>
        <v>590739171</v>
      </c>
      <c r="G52" s="38">
        <f>' Профилактика 9-26'!D54</f>
        <v>264097074</v>
      </c>
      <c r="H52" s="38">
        <f>'Диспан.набл.(КП)9-26 '!D52</f>
        <v>49376224</v>
      </c>
      <c r="I52" s="38">
        <f>'Дистанционное набл.(КП)'!D53</f>
        <v>1507207</v>
      </c>
      <c r="J52" s="38">
        <f>'Центры здоровья 9-26'!D52</f>
        <v>0</v>
      </c>
      <c r="K52" s="38">
        <f>'АПУ неотл.пом.(9-26)'!D52</f>
        <v>35801755</v>
      </c>
      <c r="L52" s="38">
        <f>'АПУ обращения  (9-26)'!D52</f>
        <v>166734868</v>
      </c>
      <c r="M52" s="38">
        <f>'ОДИ ПГГ(9-26)'!D52</f>
        <v>18587595</v>
      </c>
      <c r="N52" s="38">
        <f>'Школа(9-26)'!D51</f>
        <v>20203100</v>
      </c>
      <c r="O52" s="38">
        <f>'ФАП(9-26)'!D52</f>
        <v>34431348</v>
      </c>
      <c r="P52" s="38"/>
      <c r="Q52" s="38">
        <f>'СМП (9-26)'!D52</f>
        <v>0</v>
      </c>
      <c r="R52" s="38">
        <f>'Гемодиализ по видам МП(9-26)'!D52</f>
        <v>0</v>
      </c>
      <c r="S52" s="38">
        <f>'Мед.реаб.(АПУ,ДС,КС)(9-26) '!D52</f>
        <v>0</v>
      </c>
      <c r="T52" s="38">
        <f t="shared" si="4"/>
        <v>1021117346</v>
      </c>
    </row>
    <row r="53" spans="1:20" s="1" customFormat="1" x14ac:dyDescent="0.2">
      <c r="A53" s="20">
        <v>42</v>
      </c>
      <c r="B53" s="21" t="s">
        <v>105</v>
      </c>
      <c r="C53" s="10" t="s">
        <v>3</v>
      </c>
      <c r="D53" s="38">
        <f>КС!D53</f>
        <v>58138099</v>
      </c>
      <c r="E53" s="38">
        <f>'ДС(9-26)'!D53</f>
        <v>11782931</v>
      </c>
      <c r="F53" s="38">
        <f t="shared" si="1"/>
        <v>173667817</v>
      </c>
      <c r="G53" s="38">
        <f>' Профилактика 9-26'!D55</f>
        <v>56437125</v>
      </c>
      <c r="H53" s="38">
        <f>'Диспан.набл.(КП)9-26 '!D53</f>
        <v>19879641</v>
      </c>
      <c r="I53" s="38">
        <f>'Дистанционное набл.(КП)'!D54</f>
        <v>491431</v>
      </c>
      <c r="J53" s="38">
        <f>'Центры здоровья 9-26'!D53</f>
        <v>0</v>
      </c>
      <c r="K53" s="38">
        <f>'АПУ неотл.пом.(9-26)'!D53</f>
        <v>9874799</v>
      </c>
      <c r="L53" s="38">
        <f>'АПУ обращения  (9-26)'!D53</f>
        <v>37803225</v>
      </c>
      <c r="M53" s="38">
        <f>'ОДИ ПГГ(9-26)'!D53</f>
        <v>2239999</v>
      </c>
      <c r="N53" s="38">
        <f>'Школа(9-26)'!D52</f>
        <v>3968016</v>
      </c>
      <c r="O53" s="38">
        <f>'ФАП(9-26)'!D53</f>
        <v>42973581</v>
      </c>
      <c r="P53" s="38"/>
      <c r="Q53" s="38">
        <f>'СМП (9-26)'!D53</f>
        <v>0</v>
      </c>
      <c r="R53" s="38">
        <f>'Гемодиализ по видам МП(9-26)'!D53</f>
        <v>0</v>
      </c>
      <c r="S53" s="38">
        <f>'Мед.реаб.(АПУ,ДС,КС)(9-26) '!D53</f>
        <v>0</v>
      </c>
      <c r="T53" s="38">
        <f t="shared" si="4"/>
        <v>243588847</v>
      </c>
    </row>
    <row r="54" spans="1:20" s="1" customFormat="1" x14ac:dyDescent="0.2">
      <c r="A54" s="20">
        <v>43</v>
      </c>
      <c r="B54" s="13" t="s">
        <v>151</v>
      </c>
      <c r="C54" s="10" t="s">
        <v>32</v>
      </c>
      <c r="D54" s="38">
        <f>КС!D54</f>
        <v>108734723</v>
      </c>
      <c r="E54" s="38">
        <f>'ДС(9-26)'!D54</f>
        <v>15865722</v>
      </c>
      <c r="F54" s="38">
        <f t="shared" si="1"/>
        <v>234107195</v>
      </c>
      <c r="G54" s="38">
        <f>' Профилактика 9-26'!D56</f>
        <v>77233833</v>
      </c>
      <c r="H54" s="38">
        <f>'Диспан.набл.(КП)9-26 '!D54</f>
        <v>23301866</v>
      </c>
      <c r="I54" s="38">
        <f>'Дистанционное набл.(КП)'!D55</f>
        <v>613458</v>
      </c>
      <c r="J54" s="38">
        <f>'Центры здоровья 9-26'!D54</f>
        <v>0</v>
      </c>
      <c r="K54" s="38">
        <f>'АПУ неотл.пом.(9-26)'!D54</f>
        <v>13350269</v>
      </c>
      <c r="L54" s="38">
        <f>'АПУ обращения  (9-26)'!D54</f>
        <v>51390112</v>
      </c>
      <c r="M54" s="38">
        <f>'ОДИ ПГГ(9-26)'!D54</f>
        <v>5945225</v>
      </c>
      <c r="N54" s="38">
        <f>'Школа(9-26)'!D53</f>
        <v>5036625</v>
      </c>
      <c r="O54" s="38">
        <f>'ФАП(9-26)'!D54</f>
        <v>57235807</v>
      </c>
      <c r="P54" s="38"/>
      <c r="Q54" s="38">
        <f>'СМП (9-26)'!D54</f>
        <v>0</v>
      </c>
      <c r="R54" s="38">
        <f>'Гемодиализ по видам МП(9-26)'!D54</f>
        <v>0</v>
      </c>
      <c r="S54" s="38">
        <f>'Мед.реаб.(АПУ,ДС,КС)(9-26) '!D54</f>
        <v>1929052</v>
      </c>
      <c r="T54" s="38">
        <f t="shared" si="4"/>
        <v>360636692</v>
      </c>
    </row>
    <row r="55" spans="1:20" s="1" customFormat="1" x14ac:dyDescent="0.2">
      <c r="A55" s="20">
        <v>44</v>
      </c>
      <c r="B55" s="21" t="s">
        <v>106</v>
      </c>
      <c r="C55" s="10" t="s">
        <v>216</v>
      </c>
      <c r="D55" s="38">
        <f>КС!D55</f>
        <v>93294111</v>
      </c>
      <c r="E55" s="38">
        <f>'ДС(9-26)'!D55</f>
        <v>19294660</v>
      </c>
      <c r="F55" s="38">
        <f t="shared" si="1"/>
        <v>273687837</v>
      </c>
      <c r="G55" s="38">
        <f>' Профилактика 9-26'!D57</f>
        <v>90450508</v>
      </c>
      <c r="H55" s="38">
        <f>'Диспан.набл.(КП)9-26 '!D55</f>
        <v>31067065</v>
      </c>
      <c r="I55" s="38">
        <f>'Дистанционное набл.(КП)'!D56</f>
        <v>807995</v>
      </c>
      <c r="J55" s="38">
        <f>'Центры здоровья 9-26'!D55</f>
        <v>0</v>
      </c>
      <c r="K55" s="38">
        <f>'АПУ неотл.пом.(9-26)'!D55</f>
        <v>15211194</v>
      </c>
      <c r="L55" s="38">
        <f>'АПУ обращения  (9-26)'!D55</f>
        <v>57481698</v>
      </c>
      <c r="M55" s="38">
        <f>'ОДИ ПГГ(9-26)'!D55</f>
        <v>3759067</v>
      </c>
      <c r="N55" s="38">
        <f>'Школа(9-26)'!D54</f>
        <v>5829609</v>
      </c>
      <c r="O55" s="38">
        <f>'ФАП(9-26)'!D55</f>
        <v>69080701</v>
      </c>
      <c r="P55" s="38"/>
      <c r="Q55" s="38">
        <f>'СМП (9-26)'!D55</f>
        <v>0</v>
      </c>
      <c r="R55" s="38">
        <f>'Гемодиализ по видам МП(9-26)'!D55</f>
        <v>0</v>
      </c>
      <c r="S55" s="38">
        <f>'Мед.реаб.(АПУ,ДС,КС)(9-26) '!D55</f>
        <v>3180996</v>
      </c>
      <c r="T55" s="38">
        <f t="shared" si="4"/>
        <v>389457604</v>
      </c>
    </row>
    <row r="56" spans="1:20" s="1" customFormat="1" ht="10.5" customHeight="1" x14ac:dyDescent="0.2">
      <c r="A56" s="20">
        <v>45</v>
      </c>
      <c r="B56" s="13" t="s">
        <v>107</v>
      </c>
      <c r="C56" s="10" t="s">
        <v>0</v>
      </c>
      <c r="D56" s="38">
        <f>КС!D56</f>
        <v>127881307</v>
      </c>
      <c r="E56" s="38">
        <f>'ДС(9-26)'!D56</f>
        <v>22130577</v>
      </c>
      <c r="F56" s="38">
        <f t="shared" si="1"/>
        <v>308154903</v>
      </c>
      <c r="G56" s="38">
        <f>' Профилактика 9-26'!D58</f>
        <v>110467058</v>
      </c>
      <c r="H56" s="38">
        <f>'Диспан.набл.(КП)9-26 '!D56</f>
        <v>28744856</v>
      </c>
      <c r="I56" s="38">
        <f>'Дистанционное набл.(КП)'!D57</f>
        <v>815132</v>
      </c>
      <c r="J56" s="38">
        <f>'Центры здоровья 9-26'!D56</f>
        <v>0</v>
      </c>
      <c r="K56" s="38">
        <f>'АПУ неотл.пом.(9-26)'!D56</f>
        <v>18682366</v>
      </c>
      <c r="L56" s="38">
        <f>'АПУ обращения  (9-26)'!D56</f>
        <v>72950178</v>
      </c>
      <c r="M56" s="38">
        <f>'ОДИ ПГГ(9-26)'!D56</f>
        <v>12270683</v>
      </c>
      <c r="N56" s="38">
        <f>'Школа(9-26)'!D55</f>
        <v>8157588</v>
      </c>
      <c r="O56" s="38">
        <f>'ФАП(9-26)'!D56</f>
        <v>56067042</v>
      </c>
      <c r="P56" s="38"/>
      <c r="Q56" s="38">
        <f>'СМП (9-26)'!D56</f>
        <v>0</v>
      </c>
      <c r="R56" s="38">
        <f>'Гемодиализ по видам МП(9-26)'!D56</f>
        <v>0</v>
      </c>
      <c r="S56" s="38">
        <f>'Мед.реаб.(АПУ,ДС,КС)(9-26) '!D56</f>
        <v>2986415</v>
      </c>
      <c r="T56" s="38">
        <f t="shared" si="4"/>
        <v>461153202</v>
      </c>
    </row>
    <row r="57" spans="1:20" s="1" customFormat="1" x14ac:dyDescent="0.2">
      <c r="A57" s="20">
        <v>46</v>
      </c>
      <c r="B57" s="21" t="s">
        <v>108</v>
      </c>
      <c r="C57" s="10" t="s">
        <v>4</v>
      </c>
      <c r="D57" s="38">
        <f>КС!D57</f>
        <v>41330107</v>
      </c>
      <c r="E57" s="38">
        <f>'ДС(9-26)'!D57</f>
        <v>7493374</v>
      </c>
      <c r="F57" s="38">
        <f t="shared" si="1"/>
        <v>119763053</v>
      </c>
      <c r="G57" s="38">
        <f>' Профилактика 9-26'!D59</f>
        <v>35453818</v>
      </c>
      <c r="H57" s="38">
        <f>'Диспан.набл.(КП)9-26 '!D57</f>
        <v>12703082</v>
      </c>
      <c r="I57" s="38">
        <f>'Дистанционное набл.(КП)'!D58</f>
        <v>338134</v>
      </c>
      <c r="J57" s="38">
        <f>'Центры здоровья 9-26'!D57</f>
        <v>0</v>
      </c>
      <c r="K57" s="38">
        <f>'АПУ неотл.пом.(9-26)'!D57</f>
        <v>6197652</v>
      </c>
      <c r="L57" s="38">
        <f>'АПУ обращения  (9-26)'!D57</f>
        <v>25844232</v>
      </c>
      <c r="M57" s="38">
        <f>'ОДИ ПГГ(9-26)'!D57</f>
        <v>1097075</v>
      </c>
      <c r="N57" s="38">
        <f>'Школа(9-26)'!D56</f>
        <v>2782301</v>
      </c>
      <c r="O57" s="38">
        <f>'ФАП(9-26)'!D57</f>
        <v>35346759</v>
      </c>
      <c r="P57" s="38"/>
      <c r="Q57" s="38">
        <f>'СМП (9-26)'!D57</f>
        <v>0</v>
      </c>
      <c r="R57" s="38">
        <f>'Гемодиализ по видам МП(9-26)'!D57</f>
        <v>0</v>
      </c>
      <c r="S57" s="38">
        <f>'Мед.реаб.(АПУ,ДС,КС)(9-26) '!D57</f>
        <v>0</v>
      </c>
      <c r="T57" s="38">
        <f t="shared" si="4"/>
        <v>168586534</v>
      </c>
    </row>
    <row r="58" spans="1:20" s="1" customFormat="1" x14ac:dyDescent="0.2">
      <c r="A58" s="20">
        <v>47</v>
      </c>
      <c r="B58" s="13" t="s">
        <v>109</v>
      </c>
      <c r="C58" s="10" t="s">
        <v>1</v>
      </c>
      <c r="D58" s="38">
        <f>КС!D58</f>
        <v>78969743</v>
      </c>
      <c r="E58" s="38">
        <f>'ДС(9-26)'!D58</f>
        <v>14635174</v>
      </c>
      <c r="F58" s="38">
        <f t="shared" si="1"/>
        <v>211014908</v>
      </c>
      <c r="G58" s="38">
        <f>' Профилактика 9-26'!D60</f>
        <v>70566026</v>
      </c>
      <c r="H58" s="38">
        <f>'Диспан.набл.(КП)9-26 '!D58</f>
        <v>21316937</v>
      </c>
      <c r="I58" s="38">
        <f>'Дистанционное набл.(КП)'!D59</f>
        <v>555209</v>
      </c>
      <c r="J58" s="38">
        <f>'Центры здоровья 9-26'!D58</f>
        <v>0</v>
      </c>
      <c r="K58" s="38">
        <f>'АПУ неотл.пом.(9-26)'!D58</f>
        <v>12031951</v>
      </c>
      <c r="L58" s="38">
        <f>'АПУ обращения  (9-26)'!D58</f>
        <v>47575089</v>
      </c>
      <c r="M58" s="38">
        <f>'ОДИ ПГГ(9-26)'!D58</f>
        <v>2569737</v>
      </c>
      <c r="N58" s="38">
        <f>'Школа(9-26)'!D57</f>
        <v>5771715</v>
      </c>
      <c r="O58" s="38">
        <f>'ФАП(9-26)'!D58</f>
        <v>50628244</v>
      </c>
      <c r="P58" s="38"/>
      <c r="Q58" s="38">
        <f>'СМП (9-26)'!D58</f>
        <v>0</v>
      </c>
      <c r="R58" s="38">
        <f>'Гемодиализ по видам МП(9-26)'!D58</f>
        <v>0</v>
      </c>
      <c r="S58" s="38">
        <f>'Мед.реаб.(АПУ,ДС,КС)(9-26) '!D58</f>
        <v>0</v>
      </c>
      <c r="T58" s="38">
        <f t="shared" si="4"/>
        <v>304619825</v>
      </c>
    </row>
    <row r="59" spans="1:20" s="1" customFormat="1" x14ac:dyDescent="0.2">
      <c r="A59" s="20">
        <v>48</v>
      </c>
      <c r="B59" s="21" t="s">
        <v>110</v>
      </c>
      <c r="C59" s="10" t="s">
        <v>217</v>
      </c>
      <c r="D59" s="38">
        <f>КС!D59</f>
        <v>109427899</v>
      </c>
      <c r="E59" s="38">
        <f>'ДС(9-26)'!D59</f>
        <v>22495670</v>
      </c>
      <c r="F59" s="38">
        <f t="shared" si="1"/>
        <v>302707394</v>
      </c>
      <c r="G59" s="38">
        <f>' Профилактика 9-26'!D61</f>
        <v>108673090</v>
      </c>
      <c r="H59" s="38">
        <f>'Диспан.набл.(КП)9-26 '!D59</f>
        <v>39045399</v>
      </c>
      <c r="I59" s="38">
        <f>'Дистанционное набл.(КП)'!D60</f>
        <v>1154123</v>
      </c>
      <c r="J59" s="38">
        <f>'Центры здоровья 9-26'!D59</f>
        <v>0</v>
      </c>
      <c r="K59" s="38">
        <f>'АПУ неотл.пом.(9-26)'!D59</f>
        <v>18369945</v>
      </c>
      <c r="L59" s="38">
        <f>'АПУ обращения  (9-26)'!D59</f>
        <v>69264138</v>
      </c>
      <c r="M59" s="38">
        <f>'ОДИ ПГГ(9-26)'!D59</f>
        <v>4370415</v>
      </c>
      <c r="N59" s="38">
        <f>'Школа(9-26)'!D58</f>
        <v>9985187</v>
      </c>
      <c r="O59" s="38">
        <f>'ФАП(9-26)'!D59</f>
        <v>51845097</v>
      </c>
      <c r="P59" s="38"/>
      <c r="Q59" s="38">
        <f>'СМП (9-26)'!D59</f>
        <v>0</v>
      </c>
      <c r="R59" s="38">
        <f>'Гемодиализ по видам МП(9-26)'!D59</f>
        <v>0</v>
      </c>
      <c r="S59" s="38">
        <f>'Мед.реаб.(АПУ,ДС,КС)(9-26) '!D59</f>
        <v>0</v>
      </c>
      <c r="T59" s="38">
        <f t="shared" si="4"/>
        <v>434630963</v>
      </c>
    </row>
    <row r="60" spans="1:20" s="1" customFormat="1" x14ac:dyDescent="0.2">
      <c r="A60" s="20">
        <v>49</v>
      </c>
      <c r="B60" s="21" t="s">
        <v>111</v>
      </c>
      <c r="C60" s="10" t="s">
        <v>25</v>
      </c>
      <c r="D60" s="38">
        <f>КС!D60</f>
        <v>744204728</v>
      </c>
      <c r="E60" s="38">
        <f>'ДС(9-26)'!D60</f>
        <v>99258343</v>
      </c>
      <c r="F60" s="38">
        <f t="shared" si="1"/>
        <v>1002798932</v>
      </c>
      <c r="G60" s="38">
        <f>' Профилактика 9-26'!D62</f>
        <v>412409062</v>
      </c>
      <c r="H60" s="38">
        <f>'Диспан.набл.(КП)9-26 '!D60</f>
        <v>112004266</v>
      </c>
      <c r="I60" s="38">
        <f>'Дистанционное набл.(КП)'!D61</f>
        <v>2901043</v>
      </c>
      <c r="J60" s="38">
        <f>'Центры здоровья 9-26'!D60</f>
        <v>0</v>
      </c>
      <c r="K60" s="38">
        <f>'АПУ неотл.пом.(9-26)'!D60</f>
        <v>67901909</v>
      </c>
      <c r="L60" s="38">
        <f>'АПУ обращения  (9-26)'!D60</f>
        <v>262636932</v>
      </c>
      <c r="M60" s="38">
        <f>'ОДИ ПГГ(9-26)'!D60</f>
        <v>31503407</v>
      </c>
      <c r="N60" s="38">
        <f>'Школа(9-26)'!D59</f>
        <v>26180890</v>
      </c>
      <c r="O60" s="38">
        <f>'ФАП(9-26)'!D60</f>
        <v>87261423</v>
      </c>
      <c r="P60" s="38"/>
      <c r="Q60" s="38">
        <f>'СМП (9-26)'!D60</f>
        <v>0</v>
      </c>
      <c r="R60" s="38">
        <f>'Гемодиализ по видам МП(9-26)'!D60</f>
        <v>0</v>
      </c>
      <c r="S60" s="38">
        <f>'Мед.реаб.(АПУ,ДС,КС)(9-26) '!D60</f>
        <v>0</v>
      </c>
      <c r="T60" s="38">
        <f t="shared" si="4"/>
        <v>1846262003</v>
      </c>
    </row>
    <row r="61" spans="1:20" s="1" customFormat="1" x14ac:dyDescent="0.2">
      <c r="A61" s="20">
        <v>50</v>
      </c>
      <c r="B61" s="21" t="s">
        <v>159</v>
      </c>
      <c r="C61" s="10" t="s">
        <v>52</v>
      </c>
      <c r="D61" s="38">
        <f>КС!D61</f>
        <v>82408015</v>
      </c>
      <c r="E61" s="38">
        <f>'ДС(9-26)'!D61</f>
        <v>17033565</v>
      </c>
      <c r="F61" s="38">
        <f t="shared" si="1"/>
        <v>230666755</v>
      </c>
      <c r="G61" s="38">
        <f>' Профилактика 9-26'!D63</f>
        <v>78501181</v>
      </c>
      <c r="H61" s="38">
        <f>'Диспан.набл.(КП)9-26 '!D61</f>
        <v>25521535</v>
      </c>
      <c r="I61" s="38">
        <f>'Дистанционное набл.(КП)'!D62</f>
        <v>460394</v>
      </c>
      <c r="J61" s="38">
        <f>'Центры здоровья 9-26'!D61</f>
        <v>0</v>
      </c>
      <c r="K61" s="38">
        <f>'АПУ неотл.пом.(9-26)'!D61</f>
        <v>13645372</v>
      </c>
      <c r="L61" s="38">
        <f>'АПУ обращения  (9-26)'!D61</f>
        <v>52606507</v>
      </c>
      <c r="M61" s="38">
        <f>'ОДИ ПГГ(9-26)'!D61</f>
        <v>3298765</v>
      </c>
      <c r="N61" s="38">
        <f>'Школа(9-26)'!D60</f>
        <v>5586308</v>
      </c>
      <c r="O61" s="38">
        <f>'ФАП(9-26)'!D61</f>
        <v>51046693</v>
      </c>
      <c r="P61" s="38"/>
      <c r="Q61" s="38">
        <f>'СМП (9-26)'!D61</f>
        <v>0</v>
      </c>
      <c r="R61" s="38">
        <f>'Гемодиализ по видам МП(9-26)'!D61</f>
        <v>0</v>
      </c>
      <c r="S61" s="38">
        <f>'Мед.реаб.(АПУ,ДС,КС)(9-26) '!D61</f>
        <v>0</v>
      </c>
      <c r="T61" s="38">
        <f t="shared" si="4"/>
        <v>330108335</v>
      </c>
    </row>
    <row r="62" spans="1:20" s="1" customFormat="1" x14ac:dyDescent="0.2">
      <c r="A62" s="20">
        <v>51</v>
      </c>
      <c r="B62" s="21" t="s">
        <v>112</v>
      </c>
      <c r="C62" s="10" t="s">
        <v>218</v>
      </c>
      <c r="D62" s="38">
        <f>КС!D62</f>
        <v>62781600</v>
      </c>
      <c r="E62" s="38">
        <f>'ДС(9-26)'!D62</f>
        <v>13112563</v>
      </c>
      <c r="F62" s="38">
        <f t="shared" si="1"/>
        <v>185647409</v>
      </c>
      <c r="G62" s="38">
        <f>' Профилактика 9-26'!D64</f>
        <v>57219446</v>
      </c>
      <c r="H62" s="38">
        <f>'Диспан.набл.(КП)9-26 '!D62</f>
        <v>18620265</v>
      </c>
      <c r="I62" s="38">
        <f>'Дистанционное набл.(КП)'!D63</f>
        <v>518568</v>
      </c>
      <c r="J62" s="38">
        <f>'Центры здоровья 9-26'!D62</f>
        <v>0</v>
      </c>
      <c r="K62" s="38">
        <f>'АПУ неотл.пом.(9-26)'!D62</f>
        <v>10145996</v>
      </c>
      <c r="L62" s="38">
        <f>'АПУ обращения  (9-26)'!D62</f>
        <v>38796450</v>
      </c>
      <c r="M62" s="38">
        <f>'ОДИ ПГГ(9-26)'!D62</f>
        <v>2300175</v>
      </c>
      <c r="N62" s="38">
        <f>'Школа(9-26)'!D61</f>
        <v>3485834</v>
      </c>
      <c r="O62" s="38">
        <f>'ФАП(9-26)'!D62</f>
        <v>54560675</v>
      </c>
      <c r="P62" s="38"/>
      <c r="Q62" s="38">
        <f>'СМП (9-26)'!D62</f>
        <v>0</v>
      </c>
      <c r="R62" s="38">
        <f>'Гемодиализ по видам МП(9-26)'!D62</f>
        <v>0</v>
      </c>
      <c r="S62" s="38">
        <f>'Мед.реаб.(АПУ,ДС,КС)(9-26) '!D62</f>
        <v>0</v>
      </c>
      <c r="T62" s="38">
        <f t="shared" si="4"/>
        <v>261541572</v>
      </c>
    </row>
    <row r="63" spans="1:20" s="1" customFormat="1" x14ac:dyDescent="0.2">
      <c r="A63" s="20">
        <v>52</v>
      </c>
      <c r="B63" s="13" t="s">
        <v>161</v>
      </c>
      <c r="C63" s="10" t="s">
        <v>219</v>
      </c>
      <c r="D63" s="38">
        <f>КС!D63</f>
        <v>66693597</v>
      </c>
      <c r="E63" s="38">
        <f>'ДС(9-26)'!D63</f>
        <v>12984217</v>
      </c>
      <c r="F63" s="38">
        <f t="shared" si="1"/>
        <v>192329528</v>
      </c>
      <c r="G63" s="38">
        <f>' Профилактика 9-26'!D65</f>
        <v>64999705</v>
      </c>
      <c r="H63" s="38">
        <f>'Диспан.набл.(КП)9-26 '!D63</f>
        <v>22637175</v>
      </c>
      <c r="I63" s="38">
        <f>'Дистанционное набл.(КП)'!D64</f>
        <v>642226</v>
      </c>
      <c r="J63" s="38">
        <f>'Центры здоровья 9-26'!D63</f>
        <v>0</v>
      </c>
      <c r="K63" s="38">
        <f>'АПУ неотл.пом.(9-26)'!D63</f>
        <v>11344191</v>
      </c>
      <c r="L63" s="38">
        <f>'АПУ обращения  (9-26)'!D63</f>
        <v>43377536</v>
      </c>
      <c r="M63" s="38">
        <f>'ОДИ ПГГ(9-26)'!D63</f>
        <v>4220974</v>
      </c>
      <c r="N63" s="38">
        <f>'Школа(9-26)'!D62</f>
        <v>5933885</v>
      </c>
      <c r="O63" s="38">
        <f>'ФАП(9-26)'!D63</f>
        <v>39173836</v>
      </c>
      <c r="P63" s="38"/>
      <c r="Q63" s="38">
        <f>'СМП (9-26)'!D63</f>
        <v>0</v>
      </c>
      <c r="R63" s="38">
        <f>'Гемодиализ по видам МП(9-26)'!D63</f>
        <v>0</v>
      </c>
      <c r="S63" s="38">
        <f>'Мед.реаб.(АПУ,ДС,КС)(9-26) '!D63</f>
        <v>4969874</v>
      </c>
      <c r="T63" s="38">
        <f t="shared" si="4"/>
        <v>276977216</v>
      </c>
    </row>
    <row r="64" spans="1:20" s="1" customFormat="1" x14ac:dyDescent="0.2">
      <c r="A64" s="20">
        <v>53</v>
      </c>
      <c r="B64" s="21" t="s">
        <v>222</v>
      </c>
      <c r="C64" s="10" t="s">
        <v>221</v>
      </c>
      <c r="D64" s="38">
        <f>КС!D64</f>
        <v>430852200</v>
      </c>
      <c r="E64" s="38">
        <f>'ДС(9-26)'!D64</f>
        <v>0</v>
      </c>
      <c r="F64" s="38">
        <f t="shared" si="1"/>
        <v>433480</v>
      </c>
      <c r="G64" s="38">
        <f>' Профилактика 9-26'!D66</f>
        <v>0</v>
      </c>
      <c r="H64" s="38">
        <f>'Диспан.набл.(КП)9-26 '!D64</f>
        <v>0</v>
      </c>
      <c r="I64" s="38">
        <f>'Дистанционное набл.(КП)'!D65</f>
        <v>0</v>
      </c>
      <c r="J64" s="38">
        <f>'Центры здоровья 9-26'!D64</f>
        <v>0</v>
      </c>
      <c r="K64" s="38">
        <f>'АПУ неотл.пом.(9-26)'!D64</f>
        <v>433480</v>
      </c>
      <c r="L64" s="38">
        <f>'АПУ обращения  (9-26)'!D64</f>
        <v>0</v>
      </c>
      <c r="M64" s="38">
        <f>'ОДИ ПГГ(9-26)'!D64</f>
        <v>0</v>
      </c>
      <c r="N64" s="38">
        <f>'Школа(9-26)'!D63</f>
        <v>0</v>
      </c>
      <c r="O64" s="38">
        <f>'ФАП(9-26)'!D64</f>
        <v>0</v>
      </c>
      <c r="P64" s="38"/>
      <c r="Q64" s="38">
        <f>'СМП (9-26)'!D64</f>
        <v>0</v>
      </c>
      <c r="R64" s="38">
        <f>'Гемодиализ по видам МП(9-26)'!D64</f>
        <v>0</v>
      </c>
      <c r="S64" s="38">
        <f>'Мед.реаб.(АПУ,ДС,КС)(9-26) '!D64</f>
        <v>0</v>
      </c>
      <c r="T64" s="38">
        <f t="shared" si="4"/>
        <v>431285680</v>
      </c>
    </row>
    <row r="65" spans="1:20" s="1" customFormat="1" x14ac:dyDescent="0.2">
      <c r="A65" s="20">
        <v>54</v>
      </c>
      <c r="B65" s="21" t="s">
        <v>232</v>
      </c>
      <c r="C65" s="10" t="s">
        <v>233</v>
      </c>
      <c r="D65" s="38">
        <f>КС!D65</f>
        <v>0</v>
      </c>
      <c r="E65" s="38">
        <f>'ДС(9-26)'!D65</f>
        <v>0</v>
      </c>
      <c r="F65" s="38">
        <f t="shared" si="1"/>
        <v>0</v>
      </c>
      <c r="G65" s="38">
        <f>' Профилактика 9-26'!D67</f>
        <v>0</v>
      </c>
      <c r="H65" s="38">
        <f>'Диспан.набл.(КП)9-26 '!D65</f>
        <v>0</v>
      </c>
      <c r="I65" s="38">
        <f>'Дистанционное набл.(КП)'!D66</f>
        <v>0</v>
      </c>
      <c r="J65" s="38">
        <f>'Центры здоровья 9-26'!D65</f>
        <v>0</v>
      </c>
      <c r="K65" s="38">
        <f>'АПУ неотл.пом.(9-26)'!D65</f>
        <v>0</v>
      </c>
      <c r="L65" s="38">
        <f>'АПУ обращения  (9-26)'!D65</f>
        <v>0</v>
      </c>
      <c r="M65" s="38">
        <f>'ОДИ ПГГ(9-26)'!D65</f>
        <v>0</v>
      </c>
      <c r="N65" s="38">
        <f>'Школа(9-26)'!D64</f>
        <v>0</v>
      </c>
      <c r="O65" s="38">
        <f>'ФАП(9-26)'!D65</f>
        <v>0</v>
      </c>
      <c r="P65" s="38"/>
      <c r="Q65" s="38">
        <f>'СМП (9-26)'!D65</f>
        <v>0</v>
      </c>
      <c r="R65" s="38">
        <f>'Гемодиализ по видам МП(9-26)'!D65</f>
        <v>0</v>
      </c>
      <c r="S65" s="38">
        <f>'Мед.реаб.(АПУ,ДС,КС)(9-26) '!D65</f>
        <v>9587447</v>
      </c>
      <c r="T65" s="38">
        <f t="shared" si="4"/>
        <v>9587447</v>
      </c>
    </row>
    <row r="66" spans="1:20" s="1" customFormat="1" ht="23.25" customHeight="1" x14ac:dyDescent="0.2">
      <c r="A66" s="20">
        <v>55</v>
      </c>
      <c r="B66" s="21" t="s">
        <v>113</v>
      </c>
      <c r="C66" s="10" t="s">
        <v>51</v>
      </c>
      <c r="D66" s="38">
        <f>КС!D66</f>
        <v>0</v>
      </c>
      <c r="E66" s="38">
        <f>'ДС(9-26)'!D66</f>
        <v>27812171</v>
      </c>
      <c r="F66" s="38">
        <f t="shared" si="1"/>
        <v>227995354</v>
      </c>
      <c r="G66" s="38">
        <f>' Профилактика 9-26'!D68</f>
        <v>156961300</v>
      </c>
      <c r="H66" s="38">
        <f>'Диспан.набл.(КП)9-26 '!D66</f>
        <v>181652</v>
      </c>
      <c r="I66" s="38">
        <f>'Дистанционное набл.(КП)'!D67</f>
        <v>0</v>
      </c>
      <c r="J66" s="38">
        <f>'Центры здоровья 9-26'!D66</f>
        <v>0</v>
      </c>
      <c r="K66" s="38">
        <f>'АПУ неотл.пом.(9-26)'!D66</f>
        <v>11196789</v>
      </c>
      <c r="L66" s="38">
        <f>'АПУ обращения  (9-26)'!D66</f>
        <v>55916367</v>
      </c>
      <c r="M66" s="38">
        <f>'ОДИ ПГГ(9-26)'!D66</f>
        <v>2291897</v>
      </c>
      <c r="N66" s="38">
        <f>'Школа(9-26)'!D65</f>
        <v>1447349</v>
      </c>
      <c r="O66" s="38">
        <f>'ФАП(9-26)'!D66</f>
        <v>0</v>
      </c>
      <c r="P66" s="38"/>
      <c r="Q66" s="38">
        <f>'СМП (9-26)'!D66</f>
        <v>0</v>
      </c>
      <c r="R66" s="38">
        <f>'Гемодиализ по видам МП(9-26)'!D66</f>
        <v>0</v>
      </c>
      <c r="S66" s="38">
        <f>'Мед.реаб.(АПУ,ДС,КС)(9-26) '!D66</f>
        <v>9575656</v>
      </c>
      <c r="T66" s="38">
        <f t="shared" si="4"/>
        <v>265383181</v>
      </c>
    </row>
    <row r="67" spans="1:20" s="1" customFormat="1" ht="27.75" customHeight="1" x14ac:dyDescent="0.2">
      <c r="A67" s="20">
        <v>56</v>
      </c>
      <c r="B67" s="13" t="s">
        <v>114</v>
      </c>
      <c r="C67" s="10" t="s">
        <v>234</v>
      </c>
      <c r="D67" s="38">
        <f>КС!D67</f>
        <v>0</v>
      </c>
      <c r="E67" s="38">
        <f>'ДС(9-26)'!D67</f>
        <v>21809837</v>
      </c>
      <c r="F67" s="38">
        <f t="shared" si="1"/>
        <v>175889329</v>
      </c>
      <c r="G67" s="38">
        <f>' Профилактика 9-26'!D69</f>
        <v>120117410</v>
      </c>
      <c r="H67" s="38">
        <f>'Диспан.набл.(КП)9-26 '!D67</f>
        <v>261041</v>
      </c>
      <c r="I67" s="38">
        <f>'Дистанционное набл.(КП)'!D68</f>
        <v>0</v>
      </c>
      <c r="J67" s="38">
        <f>'Центры здоровья 9-26'!D67</f>
        <v>0</v>
      </c>
      <c r="K67" s="38">
        <f>'АПУ неотл.пом.(9-26)'!D67</f>
        <v>8605662</v>
      </c>
      <c r="L67" s="38">
        <f>'АПУ обращения  (9-26)'!D67</f>
        <v>43528859</v>
      </c>
      <c r="M67" s="38">
        <f>'ОДИ ПГГ(9-26)'!D67</f>
        <v>2507726</v>
      </c>
      <c r="N67" s="38">
        <f>'Школа(9-26)'!D66</f>
        <v>868631</v>
      </c>
      <c r="O67" s="38">
        <f>'ФАП(9-26)'!D67</f>
        <v>0</v>
      </c>
      <c r="P67" s="38"/>
      <c r="Q67" s="38">
        <f>'СМП (9-26)'!D67</f>
        <v>0</v>
      </c>
      <c r="R67" s="38">
        <f>'Гемодиализ по видам МП(9-26)'!D67</f>
        <v>0</v>
      </c>
      <c r="S67" s="38">
        <f>'Мед.реаб.(АПУ,ДС,КС)(9-26) '!D67</f>
        <v>9255451</v>
      </c>
      <c r="T67" s="38">
        <f t="shared" si="4"/>
        <v>206954617</v>
      </c>
    </row>
    <row r="68" spans="1:20" s="1" customFormat="1" ht="24" x14ac:dyDescent="0.2">
      <c r="A68" s="20">
        <v>57</v>
      </c>
      <c r="B68" s="12" t="s">
        <v>115</v>
      </c>
      <c r="C68" s="10" t="s">
        <v>116</v>
      </c>
      <c r="D68" s="38">
        <f>КС!D68</f>
        <v>0</v>
      </c>
      <c r="E68" s="38">
        <f>'ДС(9-26)'!D68</f>
        <v>0</v>
      </c>
      <c r="F68" s="38">
        <f t="shared" si="1"/>
        <v>0</v>
      </c>
      <c r="G68" s="38">
        <f>' Профилактика 9-26'!D70</f>
        <v>0</v>
      </c>
      <c r="H68" s="38">
        <f>'Диспан.набл.(КП)9-26 '!D68</f>
        <v>0</v>
      </c>
      <c r="I68" s="38">
        <f>'Дистанционное набл.(КП)'!D69</f>
        <v>0</v>
      </c>
      <c r="J68" s="38">
        <f>'Центры здоровья 9-26'!D68</f>
        <v>0</v>
      </c>
      <c r="K68" s="38">
        <f>'АПУ неотл.пом.(9-26)'!D68</f>
        <v>0</v>
      </c>
      <c r="L68" s="38">
        <f>'АПУ обращения  (9-26)'!D68</f>
        <v>0</v>
      </c>
      <c r="M68" s="38">
        <f>'ОДИ ПГГ(9-26)'!D68</f>
        <v>0</v>
      </c>
      <c r="N68" s="38">
        <f>'Школа(9-26)'!D67</f>
        <v>0</v>
      </c>
      <c r="O68" s="38">
        <f>'ФАП(9-26)'!D68</f>
        <v>0</v>
      </c>
      <c r="P68" s="38"/>
      <c r="Q68" s="38">
        <f>'СМП (9-26)'!D68</f>
        <v>0</v>
      </c>
      <c r="R68" s="38">
        <f>'Гемодиализ по видам МП(9-26)'!D68</f>
        <v>0</v>
      </c>
      <c r="S68" s="38">
        <f>'Мед.реаб.(АПУ,ДС,КС)(9-26) '!D68</f>
        <v>0</v>
      </c>
      <c r="T68" s="38">
        <f t="shared" si="4"/>
        <v>0</v>
      </c>
    </row>
    <row r="69" spans="1:20" s="1" customFormat="1" x14ac:dyDescent="0.2">
      <c r="A69" s="20">
        <v>58</v>
      </c>
      <c r="B69" s="13" t="s">
        <v>117</v>
      </c>
      <c r="C69" s="10" t="s">
        <v>235</v>
      </c>
      <c r="D69" s="38">
        <f>КС!D69</f>
        <v>0</v>
      </c>
      <c r="E69" s="38">
        <f>'ДС(9-26)'!D69</f>
        <v>40950840</v>
      </c>
      <c r="F69" s="38">
        <f t="shared" si="1"/>
        <v>380520903</v>
      </c>
      <c r="G69" s="38">
        <f>' Профилактика 9-26'!D71</f>
        <v>247332589</v>
      </c>
      <c r="H69" s="38">
        <f>'Диспан.набл.(КП)9-26 '!D69</f>
        <v>84938</v>
      </c>
      <c r="I69" s="38">
        <f>'Дистанционное набл.(КП)'!D70</f>
        <v>0</v>
      </c>
      <c r="J69" s="38">
        <f>'Центры здоровья 9-26'!D69</f>
        <v>0</v>
      </c>
      <c r="K69" s="38">
        <f>'АПУ неотл.пом.(9-26)'!D69</f>
        <v>33654304</v>
      </c>
      <c r="L69" s="38">
        <f>'АПУ обращения  (9-26)'!D69</f>
        <v>92693085</v>
      </c>
      <c r="M69" s="38">
        <f>'ОДИ ПГГ(9-26)'!D69</f>
        <v>4796589</v>
      </c>
      <c r="N69" s="38">
        <f>'Школа(9-26)'!D68</f>
        <v>1959398</v>
      </c>
      <c r="O69" s="38">
        <f>'ФАП(9-26)'!D69</f>
        <v>0</v>
      </c>
      <c r="P69" s="38"/>
      <c r="Q69" s="38">
        <f>'СМП (9-26)'!D69</f>
        <v>0</v>
      </c>
      <c r="R69" s="38">
        <f>'Гемодиализ по видам МП(9-26)'!D69</f>
        <v>0</v>
      </c>
      <c r="S69" s="38">
        <f>'Мед.реаб.(АПУ,ДС,КС)(9-26) '!D69</f>
        <v>10404298</v>
      </c>
      <c r="T69" s="38">
        <f t="shared" si="4"/>
        <v>431876041</v>
      </c>
    </row>
    <row r="70" spans="1:20" s="1" customFormat="1" x14ac:dyDescent="0.2">
      <c r="A70" s="20">
        <v>59</v>
      </c>
      <c r="B70" s="21" t="s">
        <v>118</v>
      </c>
      <c r="C70" s="10" t="s">
        <v>325</v>
      </c>
      <c r="D70" s="38">
        <f>КС!D70</f>
        <v>0</v>
      </c>
      <c r="E70" s="38">
        <f>'ДС(9-26)'!D70</f>
        <v>0</v>
      </c>
      <c r="F70" s="38">
        <f t="shared" si="1"/>
        <v>0</v>
      </c>
      <c r="G70" s="38">
        <f>' Профилактика 9-26'!D72</f>
        <v>0</v>
      </c>
      <c r="H70" s="38">
        <f>'Диспан.набл.(КП)9-26 '!D70</f>
        <v>0</v>
      </c>
      <c r="I70" s="38">
        <f>'Дистанционное набл.(КП)'!D71</f>
        <v>0</v>
      </c>
      <c r="J70" s="38">
        <f>'Центры здоровья 9-26'!D70</f>
        <v>0</v>
      </c>
      <c r="K70" s="38">
        <f>'АПУ неотл.пом.(9-26)'!D70</f>
        <v>0</v>
      </c>
      <c r="L70" s="38">
        <f>'АПУ обращения  (9-26)'!D70</f>
        <v>0</v>
      </c>
      <c r="M70" s="38">
        <f>'ОДИ ПГГ(9-26)'!D70</f>
        <v>0</v>
      </c>
      <c r="N70" s="38">
        <f>'Школа(9-26)'!D69</f>
        <v>0</v>
      </c>
      <c r="O70" s="38">
        <f>'ФАП(9-26)'!D70</f>
        <v>0</v>
      </c>
      <c r="P70" s="38"/>
      <c r="Q70" s="38">
        <f>'СМП (9-26)'!D70</f>
        <v>0</v>
      </c>
      <c r="R70" s="38">
        <f>'Гемодиализ по видам МП(9-26)'!D70</f>
        <v>0</v>
      </c>
      <c r="S70" s="38">
        <f>'Мед.реаб.(АПУ,ДС,КС)(9-26) '!D70</f>
        <v>0</v>
      </c>
      <c r="T70" s="38">
        <f t="shared" si="4"/>
        <v>0</v>
      </c>
    </row>
    <row r="71" spans="1:20" s="1" customFormat="1" ht="24" x14ac:dyDescent="0.2">
      <c r="A71" s="20">
        <v>60</v>
      </c>
      <c r="B71" s="12" t="s">
        <v>119</v>
      </c>
      <c r="C71" s="10" t="s">
        <v>236</v>
      </c>
      <c r="D71" s="38">
        <f>КС!D71</f>
        <v>0</v>
      </c>
      <c r="E71" s="38">
        <f>'ДС(9-26)'!D71</f>
        <v>0</v>
      </c>
      <c r="F71" s="38">
        <f t="shared" si="1"/>
        <v>136573663</v>
      </c>
      <c r="G71" s="38">
        <f>' Профилактика 9-26'!D73</f>
        <v>32395780</v>
      </c>
      <c r="H71" s="38">
        <f>'Диспан.набл.(КП)9-26 '!D71</f>
        <v>0</v>
      </c>
      <c r="I71" s="38">
        <f>'Дистанционное набл.(КП)'!D72</f>
        <v>0</v>
      </c>
      <c r="J71" s="38">
        <f>'Центры здоровья 9-26'!D71</f>
        <v>0</v>
      </c>
      <c r="K71" s="38">
        <f>'АПУ неотл.пом.(9-26)'!D71</f>
        <v>0</v>
      </c>
      <c r="L71" s="38">
        <f>'АПУ обращения  (9-26)'!D71</f>
        <v>104177883</v>
      </c>
      <c r="M71" s="38">
        <f>'ОДИ ПГГ(9-26)'!D71</f>
        <v>0</v>
      </c>
      <c r="N71" s="38">
        <f>'Школа(9-26)'!D70</f>
        <v>0</v>
      </c>
      <c r="O71" s="38">
        <f>'ФАП(9-26)'!D71</f>
        <v>0</v>
      </c>
      <c r="P71" s="38"/>
      <c r="Q71" s="38">
        <f>'СМП (9-26)'!D71</f>
        <v>0</v>
      </c>
      <c r="R71" s="38">
        <f>'Гемодиализ по видам МП(9-26)'!D71</f>
        <v>0</v>
      </c>
      <c r="S71" s="38">
        <f>'Мед.реаб.(АПУ,ДС,КС)(9-26) '!D71</f>
        <v>0</v>
      </c>
      <c r="T71" s="38">
        <f t="shared" si="4"/>
        <v>136573663</v>
      </c>
    </row>
    <row r="72" spans="1:20" s="1" customFormat="1" ht="24" x14ac:dyDescent="0.2">
      <c r="A72" s="20">
        <v>61</v>
      </c>
      <c r="B72" s="12" t="s">
        <v>120</v>
      </c>
      <c r="C72" s="10" t="s">
        <v>237</v>
      </c>
      <c r="D72" s="38">
        <f>КС!D72</f>
        <v>0</v>
      </c>
      <c r="E72" s="38">
        <f>'ДС(9-26)'!D72</f>
        <v>0</v>
      </c>
      <c r="F72" s="38">
        <f t="shared" ref="F72:F135" si="5">G72+H72+I72+J72+K72+L72+M72+N72+O72+P72</f>
        <v>139378662</v>
      </c>
      <c r="G72" s="38">
        <f>' Профилактика 9-26'!D74</f>
        <v>29605335</v>
      </c>
      <c r="H72" s="38">
        <f>'Диспан.набл.(КП)9-26 '!D72</f>
        <v>0</v>
      </c>
      <c r="I72" s="38">
        <f>'Дистанционное набл.(КП)'!D73</f>
        <v>0</v>
      </c>
      <c r="J72" s="38">
        <f>'Центры здоровья 9-26'!D72</f>
        <v>0</v>
      </c>
      <c r="K72" s="38">
        <f>'АПУ неотл.пом.(9-26)'!D72</f>
        <v>9696798</v>
      </c>
      <c r="L72" s="38">
        <f>'АПУ обращения  (9-26)'!D72</f>
        <v>100076529</v>
      </c>
      <c r="M72" s="38">
        <f>'ОДИ ПГГ(9-26)'!D72</f>
        <v>0</v>
      </c>
      <c r="N72" s="38">
        <f>'Школа(9-26)'!D71</f>
        <v>0</v>
      </c>
      <c r="O72" s="38">
        <f>'ФАП(9-26)'!D72</f>
        <v>0</v>
      </c>
      <c r="P72" s="38"/>
      <c r="Q72" s="38">
        <f>'СМП (9-26)'!D72</f>
        <v>0</v>
      </c>
      <c r="R72" s="38">
        <f>'Гемодиализ по видам МП(9-26)'!D72</f>
        <v>0</v>
      </c>
      <c r="S72" s="38">
        <f>'Мед.реаб.(АПУ,ДС,КС)(9-26) '!D72</f>
        <v>0</v>
      </c>
      <c r="T72" s="38">
        <f t="shared" si="4"/>
        <v>139378662</v>
      </c>
    </row>
    <row r="73" spans="1:20" s="1" customFormat="1" x14ac:dyDescent="0.2">
      <c r="A73" s="20">
        <v>62</v>
      </c>
      <c r="B73" s="13" t="s">
        <v>121</v>
      </c>
      <c r="C73" s="10" t="s">
        <v>238</v>
      </c>
      <c r="D73" s="38">
        <f>КС!D73</f>
        <v>0</v>
      </c>
      <c r="E73" s="38">
        <f>'ДС(9-26)'!D73</f>
        <v>53794248</v>
      </c>
      <c r="F73" s="38">
        <f t="shared" si="5"/>
        <v>529188031</v>
      </c>
      <c r="G73" s="38">
        <f>' Профилактика 9-26'!D75</f>
        <v>250847534</v>
      </c>
      <c r="H73" s="38">
        <f>'Диспан.набл.(КП)9-26 '!D73</f>
        <v>83207468</v>
      </c>
      <c r="I73" s="38">
        <f>'Дистанционное набл.(КП)'!D74</f>
        <v>2116826</v>
      </c>
      <c r="J73" s="38">
        <f>'Центры здоровья 9-26'!D73</f>
        <v>0</v>
      </c>
      <c r="K73" s="38">
        <f>'АПУ неотл.пом.(9-26)'!D73</f>
        <v>26121505</v>
      </c>
      <c r="L73" s="38">
        <f>'АПУ обращения  (9-26)'!D73</f>
        <v>133918586</v>
      </c>
      <c r="M73" s="38">
        <f>'ОДИ ПГГ(9-26)'!D73</f>
        <v>12145980</v>
      </c>
      <c r="N73" s="38">
        <f>'Школа(9-26)'!D72</f>
        <v>20830132</v>
      </c>
      <c r="O73" s="38">
        <f>'ФАП(9-26)'!D73</f>
        <v>0</v>
      </c>
      <c r="P73" s="38"/>
      <c r="Q73" s="38">
        <f>'СМП (9-26)'!D73</f>
        <v>0</v>
      </c>
      <c r="R73" s="38">
        <f>'Гемодиализ по видам МП(9-26)'!D73</f>
        <v>0</v>
      </c>
      <c r="S73" s="38">
        <f>'Мед.реаб.(АПУ,ДС,КС)(9-26) '!D73</f>
        <v>4351897</v>
      </c>
      <c r="T73" s="38">
        <f t="shared" si="4"/>
        <v>587334176</v>
      </c>
    </row>
    <row r="74" spans="1:20" s="1" customFormat="1" x14ac:dyDescent="0.2">
      <c r="A74" s="20">
        <v>63</v>
      </c>
      <c r="B74" s="13" t="s">
        <v>122</v>
      </c>
      <c r="C74" s="10" t="s">
        <v>50</v>
      </c>
      <c r="D74" s="38">
        <f>КС!D74</f>
        <v>0</v>
      </c>
      <c r="E74" s="38">
        <f>'ДС(9-26)'!D74</f>
        <v>28908022</v>
      </c>
      <c r="F74" s="38">
        <f t="shared" si="5"/>
        <v>329861180</v>
      </c>
      <c r="G74" s="38">
        <f>' Профилактика 9-26'!D76</f>
        <v>142689014</v>
      </c>
      <c r="H74" s="38">
        <f>'Диспан.набл.(КП)9-26 '!D74</f>
        <v>57598322</v>
      </c>
      <c r="I74" s="38">
        <f>'Дистанционное набл.(КП)'!D75</f>
        <v>1392513</v>
      </c>
      <c r="J74" s="38">
        <f>'Центры здоровья 9-26'!D74</f>
        <v>16292867</v>
      </c>
      <c r="K74" s="38">
        <f>'АПУ неотл.пом.(9-26)'!D74</f>
        <v>17810610</v>
      </c>
      <c r="L74" s="38">
        <f>'АПУ обращения  (9-26)'!D74</f>
        <v>70234805</v>
      </c>
      <c r="M74" s="38">
        <f>'ОДИ ПГГ(9-26)'!D74</f>
        <v>10925383</v>
      </c>
      <c r="N74" s="38">
        <f>'Школа(9-26)'!D73</f>
        <v>12917666</v>
      </c>
      <c r="O74" s="38">
        <f>'ФАП(9-26)'!D74</f>
        <v>0</v>
      </c>
      <c r="P74" s="38"/>
      <c r="Q74" s="38">
        <f>'СМП (9-26)'!D74</f>
        <v>0</v>
      </c>
      <c r="R74" s="38">
        <f>'Гемодиализ по видам МП(9-26)'!D74</f>
        <v>0</v>
      </c>
      <c r="S74" s="38">
        <f>'Мед.реаб.(АПУ,ДС,КС)(9-26) '!D74</f>
        <v>14949088</v>
      </c>
      <c r="T74" s="38">
        <f t="shared" si="4"/>
        <v>373718290</v>
      </c>
    </row>
    <row r="75" spans="1:20" s="1" customFormat="1" x14ac:dyDescent="0.2">
      <c r="A75" s="20">
        <v>64</v>
      </c>
      <c r="B75" s="13" t="s">
        <v>123</v>
      </c>
      <c r="C75" s="10" t="s">
        <v>239</v>
      </c>
      <c r="D75" s="38">
        <f>КС!D75</f>
        <v>0</v>
      </c>
      <c r="E75" s="38">
        <f>'ДС(9-26)'!D75</f>
        <v>76248992</v>
      </c>
      <c r="F75" s="38">
        <f t="shared" si="5"/>
        <v>697379454</v>
      </c>
      <c r="G75" s="38">
        <f>' Профилактика 9-26'!D77</f>
        <v>325950224</v>
      </c>
      <c r="H75" s="38">
        <f>'Диспан.набл.(КП)9-26 '!D75</f>
        <v>110301004</v>
      </c>
      <c r="I75" s="38">
        <f>'Дистанционное набл.(КП)'!D76</f>
        <v>2818526</v>
      </c>
      <c r="J75" s="38">
        <f>'Центры здоровья 9-26'!D75</f>
        <v>0</v>
      </c>
      <c r="K75" s="38">
        <f>'АПУ неотл.пом.(9-26)'!D75</f>
        <v>40886917</v>
      </c>
      <c r="L75" s="38">
        <f>'АПУ обращения  (9-26)'!D75</f>
        <v>172015640</v>
      </c>
      <c r="M75" s="38">
        <f>'ОДИ ПГГ(9-26)'!D75</f>
        <v>16148832</v>
      </c>
      <c r="N75" s="38">
        <f>'Школа(9-26)'!D74</f>
        <v>29258311</v>
      </c>
      <c r="O75" s="38">
        <f>'ФАП(9-26)'!D75</f>
        <v>0</v>
      </c>
      <c r="P75" s="38"/>
      <c r="Q75" s="38">
        <f>'СМП (9-26)'!D75</f>
        <v>0</v>
      </c>
      <c r="R75" s="38">
        <f>'Гемодиализ по видам МП(9-26)'!D75</f>
        <v>0</v>
      </c>
      <c r="S75" s="38">
        <f>'Мед.реаб.(АПУ,ДС,КС)(9-26) '!D75</f>
        <v>8215129</v>
      </c>
      <c r="T75" s="38">
        <f t="shared" si="4"/>
        <v>781843575</v>
      </c>
    </row>
    <row r="76" spans="1:20" s="1" customFormat="1" ht="24" x14ac:dyDescent="0.2">
      <c r="A76" s="20">
        <v>65</v>
      </c>
      <c r="B76" s="13" t="s">
        <v>124</v>
      </c>
      <c r="C76" s="10" t="s">
        <v>240</v>
      </c>
      <c r="D76" s="38">
        <f>КС!D76</f>
        <v>0</v>
      </c>
      <c r="E76" s="38">
        <f>'ДС(9-26)'!D76</f>
        <v>0</v>
      </c>
      <c r="F76" s="38">
        <f t="shared" si="5"/>
        <v>0</v>
      </c>
      <c r="G76" s="38">
        <f>' Профилактика 9-26'!D78</f>
        <v>0</v>
      </c>
      <c r="H76" s="38">
        <f>'Диспан.набл.(КП)9-26 '!D76</f>
        <v>0</v>
      </c>
      <c r="I76" s="38">
        <f>'Дистанционное набл.(КП)'!D77</f>
        <v>0</v>
      </c>
      <c r="J76" s="38">
        <f>'Центры здоровья 9-26'!D76</f>
        <v>0</v>
      </c>
      <c r="K76" s="38">
        <f>'АПУ неотл.пом.(9-26)'!D76</f>
        <v>0</v>
      </c>
      <c r="L76" s="38">
        <f>'АПУ обращения  (9-26)'!D76</f>
        <v>0</v>
      </c>
      <c r="M76" s="38">
        <f>'ОДИ ПГГ(9-26)'!D76</f>
        <v>0</v>
      </c>
      <c r="N76" s="38">
        <f>'Школа(9-26)'!D75</f>
        <v>0</v>
      </c>
      <c r="O76" s="38">
        <f>'ФАП(9-26)'!D76</f>
        <v>0</v>
      </c>
      <c r="P76" s="38"/>
      <c r="Q76" s="38">
        <f>'СМП (9-26)'!D76</f>
        <v>0</v>
      </c>
      <c r="R76" s="38">
        <f>'Гемодиализ по видам МП(9-26)'!D76</f>
        <v>0</v>
      </c>
      <c r="S76" s="38">
        <f>'Мед.реаб.(АПУ,ДС,КС)(9-26) '!D76</f>
        <v>0</v>
      </c>
      <c r="T76" s="38">
        <f t="shared" ref="T76:T107" si="6">D76+E76+F76+Q76+R76+S76</f>
        <v>0</v>
      </c>
    </row>
    <row r="77" spans="1:20" s="1" customFormat="1" ht="24" x14ac:dyDescent="0.2">
      <c r="A77" s="20">
        <v>66</v>
      </c>
      <c r="B77" s="12" t="s">
        <v>125</v>
      </c>
      <c r="C77" s="10" t="s">
        <v>241</v>
      </c>
      <c r="D77" s="38">
        <f>КС!D77</f>
        <v>0</v>
      </c>
      <c r="E77" s="38">
        <f>'ДС(9-26)'!D77</f>
        <v>0</v>
      </c>
      <c r="F77" s="38">
        <f t="shared" si="5"/>
        <v>218430652</v>
      </c>
      <c r="G77" s="38">
        <f>' Профилактика 9-26'!D79</f>
        <v>44586724</v>
      </c>
      <c r="H77" s="38">
        <f>'Диспан.набл.(КП)9-26 '!D77</f>
        <v>60550</v>
      </c>
      <c r="I77" s="38">
        <f>'Дистанционное набл.(КП)'!D78</f>
        <v>0</v>
      </c>
      <c r="J77" s="38">
        <f>'Центры здоровья 9-26'!D77</f>
        <v>0</v>
      </c>
      <c r="K77" s="38">
        <f>'АПУ неотл.пом.(9-26)'!D77</f>
        <v>22934297</v>
      </c>
      <c r="L77" s="38">
        <f>'АПУ обращения  (9-26)'!D77</f>
        <v>150849081</v>
      </c>
      <c r="M77" s="38">
        <f>'ОДИ ПГГ(9-26)'!D77</f>
        <v>0</v>
      </c>
      <c r="N77" s="38">
        <f>'Школа(9-26)'!D76</f>
        <v>0</v>
      </c>
      <c r="O77" s="38">
        <f>'ФАП(9-26)'!D77</f>
        <v>0</v>
      </c>
      <c r="P77" s="38"/>
      <c r="Q77" s="38">
        <f>'СМП (9-26)'!D77</f>
        <v>0</v>
      </c>
      <c r="R77" s="38">
        <f>'Гемодиализ по видам МП(9-26)'!D77</f>
        <v>0</v>
      </c>
      <c r="S77" s="38">
        <f>'Мед.реаб.(АПУ,ДС,КС)(9-26) '!D77</f>
        <v>0</v>
      </c>
      <c r="T77" s="38">
        <f t="shared" si="6"/>
        <v>218430652</v>
      </c>
    </row>
    <row r="78" spans="1:20" s="1" customFormat="1" ht="24" x14ac:dyDescent="0.2">
      <c r="A78" s="20">
        <v>67</v>
      </c>
      <c r="B78" s="13" t="s">
        <v>126</v>
      </c>
      <c r="C78" s="10" t="s">
        <v>242</v>
      </c>
      <c r="D78" s="38">
        <f>КС!D78</f>
        <v>0</v>
      </c>
      <c r="E78" s="38">
        <f>'ДС(9-26)'!D78</f>
        <v>0</v>
      </c>
      <c r="F78" s="38">
        <f t="shared" si="5"/>
        <v>0</v>
      </c>
      <c r="G78" s="38">
        <f>' Профилактика 9-26'!D80</f>
        <v>0</v>
      </c>
      <c r="H78" s="38">
        <f>'Диспан.набл.(КП)9-26 '!D78</f>
        <v>0</v>
      </c>
      <c r="I78" s="38">
        <f>'Дистанционное набл.(КП)'!D79</f>
        <v>0</v>
      </c>
      <c r="J78" s="38">
        <f>'Центры здоровья 9-26'!D78</f>
        <v>0</v>
      </c>
      <c r="K78" s="38">
        <f>'АПУ неотл.пом.(9-26)'!D78</f>
        <v>0</v>
      </c>
      <c r="L78" s="38">
        <f>'АПУ обращения  (9-26)'!D78</f>
        <v>0</v>
      </c>
      <c r="M78" s="38">
        <f>'ОДИ ПГГ(9-26)'!D78</f>
        <v>0</v>
      </c>
      <c r="N78" s="38">
        <f>'Школа(9-26)'!D77</f>
        <v>0</v>
      </c>
      <c r="O78" s="38">
        <f>'ФАП(9-26)'!D78</f>
        <v>0</v>
      </c>
      <c r="P78" s="38"/>
      <c r="Q78" s="38">
        <f>'СМП (9-26)'!D78</f>
        <v>0</v>
      </c>
      <c r="R78" s="38">
        <f>'Гемодиализ по видам МП(9-26)'!D78</f>
        <v>0</v>
      </c>
      <c r="S78" s="38">
        <f>'Мед.реаб.(АПУ,ДС,КС)(9-26) '!D78</f>
        <v>0</v>
      </c>
      <c r="T78" s="38">
        <f t="shared" si="6"/>
        <v>0</v>
      </c>
    </row>
    <row r="79" spans="1:20" s="1" customFormat="1" ht="24" x14ac:dyDescent="0.2">
      <c r="A79" s="20">
        <v>68</v>
      </c>
      <c r="B79" s="13" t="s">
        <v>127</v>
      </c>
      <c r="C79" s="10" t="s">
        <v>243</v>
      </c>
      <c r="D79" s="38">
        <f>КС!D79</f>
        <v>0</v>
      </c>
      <c r="E79" s="38">
        <f>'ДС(9-26)'!D79</f>
        <v>0</v>
      </c>
      <c r="F79" s="38">
        <f t="shared" si="5"/>
        <v>0</v>
      </c>
      <c r="G79" s="38">
        <f>' Профилактика 9-26'!D81</f>
        <v>0</v>
      </c>
      <c r="H79" s="38">
        <f>'Диспан.набл.(КП)9-26 '!D79</f>
        <v>0</v>
      </c>
      <c r="I79" s="38">
        <f>'Дистанционное набл.(КП)'!D80</f>
        <v>0</v>
      </c>
      <c r="J79" s="38">
        <f>'Центры здоровья 9-26'!D79</f>
        <v>0</v>
      </c>
      <c r="K79" s="38">
        <f>'АПУ неотл.пом.(9-26)'!D79</f>
        <v>0</v>
      </c>
      <c r="L79" s="38">
        <f>'АПУ обращения  (9-26)'!D79</f>
        <v>0</v>
      </c>
      <c r="M79" s="38">
        <f>'ОДИ ПГГ(9-26)'!D79</f>
        <v>0</v>
      </c>
      <c r="N79" s="38">
        <f>'Школа(9-26)'!D78</f>
        <v>0</v>
      </c>
      <c r="O79" s="38">
        <f>'ФАП(9-26)'!D79</f>
        <v>0</v>
      </c>
      <c r="P79" s="38"/>
      <c r="Q79" s="38">
        <f>'СМП (9-26)'!D79</f>
        <v>0</v>
      </c>
      <c r="R79" s="38">
        <f>'Гемодиализ по видам МП(9-26)'!D79</f>
        <v>0</v>
      </c>
      <c r="S79" s="38">
        <f>'Мед.реаб.(АПУ,ДС,КС)(9-26) '!D79</f>
        <v>0</v>
      </c>
      <c r="T79" s="38">
        <f t="shared" si="6"/>
        <v>0</v>
      </c>
    </row>
    <row r="80" spans="1:20" s="1" customFormat="1" ht="24" x14ac:dyDescent="0.2">
      <c r="A80" s="20">
        <v>69</v>
      </c>
      <c r="B80" s="12" t="s">
        <v>128</v>
      </c>
      <c r="C80" s="10" t="s">
        <v>244</v>
      </c>
      <c r="D80" s="38">
        <f>КС!D80</f>
        <v>0</v>
      </c>
      <c r="E80" s="38">
        <f>'ДС(9-26)'!D80</f>
        <v>0</v>
      </c>
      <c r="F80" s="38">
        <f t="shared" si="5"/>
        <v>308202001</v>
      </c>
      <c r="G80" s="38">
        <f>' Профилактика 9-26'!D82</f>
        <v>71643518</v>
      </c>
      <c r="H80" s="38">
        <f>'Диспан.набл.(КП)9-26 '!D80</f>
        <v>13456</v>
      </c>
      <c r="I80" s="38">
        <f>'Дистанционное набл.(КП)'!D81</f>
        <v>0</v>
      </c>
      <c r="J80" s="38">
        <f>'Центры здоровья 9-26'!D80</f>
        <v>0</v>
      </c>
      <c r="K80" s="38">
        <f>'АПУ неотл.пом.(9-26)'!D80</f>
        <v>0</v>
      </c>
      <c r="L80" s="38">
        <f>'АПУ обращения  (9-26)'!D80</f>
        <v>236545027</v>
      </c>
      <c r="M80" s="38">
        <f>'ОДИ ПГГ(9-26)'!D80</f>
        <v>0</v>
      </c>
      <c r="N80" s="38">
        <f>'Школа(9-26)'!D79</f>
        <v>0</v>
      </c>
      <c r="O80" s="38">
        <f>'ФАП(9-26)'!D80</f>
        <v>0</v>
      </c>
      <c r="P80" s="38"/>
      <c r="Q80" s="38">
        <f>'СМП (9-26)'!D80</f>
        <v>0</v>
      </c>
      <c r="R80" s="38">
        <f>'Гемодиализ по видам МП(9-26)'!D80</f>
        <v>0</v>
      </c>
      <c r="S80" s="38">
        <f>'Мед.реаб.(АПУ,ДС,КС)(9-26) '!D80</f>
        <v>0</v>
      </c>
      <c r="T80" s="38">
        <f t="shared" si="6"/>
        <v>308202001</v>
      </c>
    </row>
    <row r="81" spans="1:20" s="1" customFormat="1" ht="24" x14ac:dyDescent="0.2">
      <c r="A81" s="20">
        <v>70</v>
      </c>
      <c r="B81" s="12" t="s">
        <v>129</v>
      </c>
      <c r="C81" s="10" t="s">
        <v>245</v>
      </c>
      <c r="D81" s="38">
        <f>КС!D81</f>
        <v>0</v>
      </c>
      <c r="E81" s="38">
        <f>'ДС(9-26)'!D81</f>
        <v>0</v>
      </c>
      <c r="F81" s="38">
        <f t="shared" si="5"/>
        <v>0</v>
      </c>
      <c r="G81" s="38">
        <f>' Профилактика 9-26'!D83</f>
        <v>0</v>
      </c>
      <c r="H81" s="38">
        <f>'Диспан.набл.(КП)9-26 '!D81</f>
        <v>0</v>
      </c>
      <c r="I81" s="38">
        <f>'Дистанционное набл.(КП)'!D82</f>
        <v>0</v>
      </c>
      <c r="J81" s="38">
        <f>'Центры здоровья 9-26'!D81</f>
        <v>0</v>
      </c>
      <c r="K81" s="38">
        <f>'АПУ неотл.пом.(9-26)'!D81</f>
        <v>0</v>
      </c>
      <c r="L81" s="38">
        <f>'АПУ обращения  (9-26)'!D81</f>
        <v>0</v>
      </c>
      <c r="M81" s="38">
        <f>'ОДИ ПГГ(9-26)'!D81</f>
        <v>0</v>
      </c>
      <c r="N81" s="38">
        <f>'Школа(9-26)'!D80</f>
        <v>0</v>
      </c>
      <c r="O81" s="38">
        <f>'ФАП(9-26)'!D81</f>
        <v>0</v>
      </c>
      <c r="P81" s="38"/>
      <c r="Q81" s="38">
        <f>'СМП (9-26)'!D81</f>
        <v>0</v>
      </c>
      <c r="R81" s="38">
        <f>'Гемодиализ по видам МП(9-26)'!D81</f>
        <v>0</v>
      </c>
      <c r="S81" s="38">
        <f>'Мед.реаб.(АПУ,ДС,КС)(9-26) '!D81</f>
        <v>0</v>
      </c>
      <c r="T81" s="38">
        <f t="shared" si="6"/>
        <v>0</v>
      </c>
    </row>
    <row r="82" spans="1:20" s="1" customFormat="1" ht="24" x14ac:dyDescent="0.2">
      <c r="A82" s="20">
        <v>71</v>
      </c>
      <c r="B82" s="12" t="s">
        <v>130</v>
      </c>
      <c r="C82" s="10" t="s">
        <v>246</v>
      </c>
      <c r="D82" s="38">
        <f>КС!D82</f>
        <v>0</v>
      </c>
      <c r="E82" s="38">
        <f>'ДС(9-26)'!D82</f>
        <v>0</v>
      </c>
      <c r="F82" s="38">
        <f t="shared" si="5"/>
        <v>0</v>
      </c>
      <c r="G82" s="38">
        <f>' Профилактика 9-26'!D84</f>
        <v>0</v>
      </c>
      <c r="H82" s="38">
        <f>'Диспан.набл.(КП)9-26 '!D82</f>
        <v>0</v>
      </c>
      <c r="I82" s="38">
        <f>'Дистанционное набл.(КП)'!D83</f>
        <v>0</v>
      </c>
      <c r="J82" s="38">
        <f>'Центры здоровья 9-26'!D82</f>
        <v>0</v>
      </c>
      <c r="K82" s="38">
        <f>'АПУ неотл.пом.(9-26)'!D82</f>
        <v>0</v>
      </c>
      <c r="L82" s="38">
        <f>'АПУ обращения  (9-26)'!D82</f>
        <v>0</v>
      </c>
      <c r="M82" s="38">
        <f>'ОДИ ПГГ(9-26)'!D82</f>
        <v>0</v>
      </c>
      <c r="N82" s="38">
        <f>'Школа(9-26)'!D81</f>
        <v>0</v>
      </c>
      <c r="O82" s="38">
        <f>'ФАП(9-26)'!D82</f>
        <v>0</v>
      </c>
      <c r="P82" s="38"/>
      <c r="Q82" s="38">
        <f>'СМП (9-26)'!D82</f>
        <v>0</v>
      </c>
      <c r="R82" s="38">
        <f>'Гемодиализ по видам МП(9-26)'!D82</f>
        <v>0</v>
      </c>
      <c r="S82" s="38">
        <f>'Мед.реаб.(АПУ,ДС,КС)(9-26) '!D82</f>
        <v>0</v>
      </c>
      <c r="T82" s="38">
        <f t="shared" si="6"/>
        <v>0</v>
      </c>
    </row>
    <row r="83" spans="1:20" s="1" customFormat="1" x14ac:dyDescent="0.2">
      <c r="A83" s="20">
        <v>72</v>
      </c>
      <c r="B83" s="21" t="s">
        <v>131</v>
      </c>
      <c r="C83" s="10" t="s">
        <v>132</v>
      </c>
      <c r="D83" s="38">
        <f>КС!D83</f>
        <v>429126030</v>
      </c>
      <c r="E83" s="38">
        <f>'ДС(9-26)'!D83</f>
        <v>62621184</v>
      </c>
      <c r="F83" s="38">
        <f t="shared" si="5"/>
        <v>662401742</v>
      </c>
      <c r="G83" s="38">
        <f>' Профилактика 9-26'!D85</f>
        <v>305736260</v>
      </c>
      <c r="H83" s="38">
        <f>'Диспан.набл.(КП)9-26 '!D83</f>
        <v>71008127</v>
      </c>
      <c r="I83" s="38">
        <f>'Дистанционное набл.(КП)'!D84</f>
        <v>1632998</v>
      </c>
      <c r="J83" s="38">
        <f>'Центры здоровья 9-26'!D83</f>
        <v>18635005</v>
      </c>
      <c r="K83" s="38">
        <f>'АПУ неотл.пом.(9-26)'!D83</f>
        <v>47389582</v>
      </c>
      <c r="L83" s="38">
        <f>'АПУ обращения  (9-26)'!D83</f>
        <v>178724994</v>
      </c>
      <c r="M83" s="38">
        <f>'ОДИ ПГГ(9-26)'!D83</f>
        <v>16799218</v>
      </c>
      <c r="N83" s="38">
        <f>'Школа(9-26)'!D82</f>
        <v>19712486</v>
      </c>
      <c r="O83" s="38">
        <f>'ФАП(9-26)'!D83</f>
        <v>2763072</v>
      </c>
      <c r="P83" s="38"/>
      <c r="Q83" s="38">
        <f>'СМП (9-26)'!D83</f>
        <v>0</v>
      </c>
      <c r="R83" s="38">
        <f>'Гемодиализ по видам МП(9-26)'!D83</f>
        <v>0</v>
      </c>
      <c r="S83" s="38">
        <f>'Мед.реаб.(АПУ,ДС,КС)(9-26) '!D83</f>
        <v>9463419</v>
      </c>
      <c r="T83" s="38">
        <f t="shared" si="6"/>
        <v>1163612375</v>
      </c>
    </row>
    <row r="84" spans="1:20" s="1" customFormat="1" ht="13.5" customHeight="1" x14ac:dyDescent="0.2">
      <c r="A84" s="20">
        <v>73</v>
      </c>
      <c r="B84" s="12" t="s">
        <v>133</v>
      </c>
      <c r="C84" s="10" t="s">
        <v>247</v>
      </c>
      <c r="D84" s="38">
        <f>КС!D84</f>
        <v>138992939</v>
      </c>
      <c r="E84" s="38">
        <f>'ДС(9-26)'!D84</f>
        <v>104770089</v>
      </c>
      <c r="F84" s="38">
        <f t="shared" si="5"/>
        <v>1077960624</v>
      </c>
      <c r="G84" s="38">
        <f>' Профилактика 9-26'!D86</f>
        <v>496019654</v>
      </c>
      <c r="H84" s="38">
        <f>'Диспан.набл.(КП)9-26 '!D84</f>
        <v>137520098</v>
      </c>
      <c r="I84" s="38">
        <f>'Дистанционное набл.(КП)'!D85</f>
        <v>3292728</v>
      </c>
      <c r="J84" s="38">
        <f>'Центры здоровья 9-26'!D84</f>
        <v>18882356</v>
      </c>
      <c r="K84" s="38">
        <f>'АПУ неотл.пом.(9-26)'!D84</f>
        <v>80728065</v>
      </c>
      <c r="L84" s="38">
        <f>'АПУ обращения  (9-26)'!D84</f>
        <v>246675698</v>
      </c>
      <c r="M84" s="38">
        <f>'ОДИ ПГГ(9-26)'!D84</f>
        <v>51015449</v>
      </c>
      <c r="N84" s="38">
        <f>'Школа(9-26)'!D83</f>
        <v>38316671</v>
      </c>
      <c r="O84" s="38">
        <f>'ФАП(9-26)'!D84</f>
        <v>5509905</v>
      </c>
      <c r="P84" s="38"/>
      <c r="Q84" s="38">
        <f>'СМП (9-26)'!D84</f>
        <v>0</v>
      </c>
      <c r="R84" s="38">
        <f>'Гемодиализ по видам МП(9-26)'!D84</f>
        <v>0</v>
      </c>
      <c r="S84" s="38">
        <f>'Мед.реаб.(АПУ,ДС,КС)(9-26) '!D84</f>
        <v>87506760</v>
      </c>
      <c r="T84" s="38">
        <f t="shared" si="6"/>
        <v>1409230412</v>
      </c>
    </row>
    <row r="85" spans="1:20" s="1" customFormat="1" ht="14.25" customHeight="1" x14ac:dyDescent="0.2">
      <c r="A85" s="20">
        <v>74</v>
      </c>
      <c r="B85" s="21" t="s">
        <v>134</v>
      </c>
      <c r="C85" s="10" t="s">
        <v>35</v>
      </c>
      <c r="D85" s="38">
        <f>КС!D85</f>
        <v>1233875976</v>
      </c>
      <c r="E85" s="38">
        <f>'ДС(9-26)'!D85</f>
        <v>167932818</v>
      </c>
      <c r="F85" s="38">
        <f t="shared" si="5"/>
        <v>692910718</v>
      </c>
      <c r="G85" s="38">
        <f>' Профилактика 9-26'!D87</f>
        <v>254159640</v>
      </c>
      <c r="H85" s="38">
        <f>'Диспан.набл.(КП)9-26 '!D85</f>
        <v>93347406</v>
      </c>
      <c r="I85" s="38">
        <f>'Дистанционное набл.(КП)'!D86</f>
        <v>2344533</v>
      </c>
      <c r="J85" s="38">
        <f>'Центры здоровья 9-26'!D85</f>
        <v>18327241</v>
      </c>
      <c r="K85" s="38">
        <f>'АПУ неотл.пом.(9-26)'!D85</f>
        <v>78736368</v>
      </c>
      <c r="L85" s="38">
        <f>'АПУ обращения  (9-26)'!D85</f>
        <v>174401478</v>
      </c>
      <c r="M85" s="38">
        <f>'ОДИ ПГГ(9-26)'!D85</f>
        <v>47946493</v>
      </c>
      <c r="N85" s="38">
        <f>'Школа(9-26)'!D84</f>
        <v>20889384</v>
      </c>
      <c r="O85" s="38">
        <f>'ФАП(9-26)'!D85</f>
        <v>2758175</v>
      </c>
      <c r="P85" s="38"/>
      <c r="Q85" s="38">
        <f>'СМП (9-26)'!D85</f>
        <v>0</v>
      </c>
      <c r="R85" s="38">
        <f>'Гемодиализ по видам МП(9-26)'!D85</f>
        <v>0</v>
      </c>
      <c r="S85" s="38">
        <f>'Мед.реаб.(АПУ,ДС,КС)(9-26) '!D85</f>
        <v>72212637</v>
      </c>
      <c r="T85" s="38">
        <f t="shared" si="6"/>
        <v>2166932149</v>
      </c>
    </row>
    <row r="86" spans="1:20" s="1" customFormat="1" x14ac:dyDescent="0.2">
      <c r="A86" s="20">
        <v>75</v>
      </c>
      <c r="B86" s="12" t="s">
        <v>135</v>
      </c>
      <c r="C86" s="10" t="s">
        <v>413</v>
      </c>
      <c r="D86" s="38">
        <f>КС!D86</f>
        <v>41398188</v>
      </c>
      <c r="E86" s="38">
        <f>'ДС(9-26)'!D86</f>
        <v>61057433</v>
      </c>
      <c r="F86" s="38">
        <f t="shared" si="5"/>
        <v>654362134</v>
      </c>
      <c r="G86" s="38">
        <f>' Профилактика 9-26'!D88</f>
        <v>330532747</v>
      </c>
      <c r="H86" s="38">
        <f>'Диспан.набл.(КП)9-26 '!D86</f>
        <v>53832296</v>
      </c>
      <c r="I86" s="38">
        <f>'Дистанционное набл.(КП)'!D87</f>
        <v>1356374</v>
      </c>
      <c r="J86" s="38">
        <f>'Центры здоровья 9-26'!D86</f>
        <v>0</v>
      </c>
      <c r="K86" s="38">
        <f>'АПУ неотл.пом.(9-26)'!D86</f>
        <v>30438966</v>
      </c>
      <c r="L86" s="38">
        <f>'АПУ обращения  (9-26)'!D86</f>
        <v>193033493</v>
      </c>
      <c r="M86" s="38">
        <f>'ОДИ ПГГ(9-26)'!D86</f>
        <v>17108593</v>
      </c>
      <c r="N86" s="38">
        <f>'Школа(9-26)'!D85</f>
        <v>15682555</v>
      </c>
      <c r="O86" s="38">
        <f>'ФАП(9-26)'!D86</f>
        <v>12377110</v>
      </c>
      <c r="P86" s="38"/>
      <c r="Q86" s="38">
        <f>'СМП (9-26)'!D86</f>
        <v>0</v>
      </c>
      <c r="R86" s="38">
        <f>'Гемодиализ по видам МП(9-26)'!D86</f>
        <v>0</v>
      </c>
      <c r="S86" s="38">
        <f>'Мед.реаб.(АПУ,ДС,КС)(9-26) '!D86</f>
        <v>19161825</v>
      </c>
      <c r="T86" s="38">
        <f t="shared" si="6"/>
        <v>775979580</v>
      </c>
    </row>
    <row r="87" spans="1:20" s="1" customFormat="1" x14ac:dyDescent="0.2">
      <c r="A87" s="20">
        <v>76</v>
      </c>
      <c r="B87" s="12" t="s">
        <v>136</v>
      </c>
      <c r="C87" s="10" t="s">
        <v>36</v>
      </c>
      <c r="D87" s="38">
        <f>КС!D87</f>
        <v>864144518</v>
      </c>
      <c r="E87" s="38">
        <f>'ДС(9-26)'!D87</f>
        <v>135642368</v>
      </c>
      <c r="F87" s="38">
        <f t="shared" si="5"/>
        <v>1117387151</v>
      </c>
      <c r="G87" s="38">
        <f>' Профилактика 9-26'!D89</f>
        <v>462916122</v>
      </c>
      <c r="H87" s="38">
        <f>'Диспан.набл.(КП)9-26 '!D87</f>
        <v>146800608</v>
      </c>
      <c r="I87" s="38">
        <f>'Дистанционное набл.(КП)'!D88</f>
        <v>3833273</v>
      </c>
      <c r="J87" s="38">
        <f>'Центры здоровья 9-26'!D87</f>
        <v>24300032</v>
      </c>
      <c r="K87" s="38">
        <f>'АПУ неотл.пом.(9-26)'!D87</f>
        <v>44600757</v>
      </c>
      <c r="L87" s="38">
        <f>'АПУ обращения  (9-26)'!D87</f>
        <v>277130842</v>
      </c>
      <c r="M87" s="38">
        <f>'ОДИ ПГГ(9-26)'!D87</f>
        <v>109309217</v>
      </c>
      <c r="N87" s="38">
        <f>'Школа(9-26)'!D86</f>
        <v>42225520</v>
      </c>
      <c r="O87" s="38">
        <f>'ФАП(9-26)'!D87</f>
        <v>6270780</v>
      </c>
      <c r="P87" s="38"/>
      <c r="Q87" s="38">
        <f>'СМП (9-26)'!D87</f>
        <v>0</v>
      </c>
      <c r="R87" s="38">
        <f>'Гемодиализ по видам МП(9-26)'!D87</f>
        <v>0</v>
      </c>
      <c r="S87" s="38">
        <f>'Мед.реаб.(АПУ,ДС,КС)(9-26) '!D87</f>
        <v>75729494</v>
      </c>
      <c r="T87" s="38">
        <f t="shared" si="6"/>
        <v>2192903531</v>
      </c>
    </row>
    <row r="88" spans="1:20" s="1" customFormat="1" x14ac:dyDescent="0.2">
      <c r="A88" s="20">
        <v>77</v>
      </c>
      <c r="B88" s="12" t="s">
        <v>137</v>
      </c>
      <c r="C88" s="10" t="s">
        <v>49</v>
      </c>
      <c r="D88" s="38">
        <f>КС!D88</f>
        <v>696425048</v>
      </c>
      <c r="E88" s="38">
        <f>'ДС(9-26)'!D88</f>
        <v>97148105</v>
      </c>
      <c r="F88" s="38">
        <f t="shared" si="5"/>
        <v>559268067</v>
      </c>
      <c r="G88" s="38">
        <f>' Профилактика 9-26'!D90</f>
        <v>312251274</v>
      </c>
      <c r="H88" s="38">
        <f>'Диспан.набл.(КП)9-26 '!D88</f>
        <v>185689</v>
      </c>
      <c r="I88" s="38">
        <f>'Дистанционное набл.(КП)'!D89</f>
        <v>0</v>
      </c>
      <c r="J88" s="38">
        <f>'Центры здоровья 9-26'!D88</f>
        <v>0</v>
      </c>
      <c r="K88" s="38">
        <f>'АПУ неотл.пом.(9-26)'!D88</f>
        <v>59078989.999999993</v>
      </c>
      <c r="L88" s="38">
        <f>'АПУ обращения  (9-26)'!D88</f>
        <v>158720200</v>
      </c>
      <c r="M88" s="38">
        <f>'ОДИ ПГГ(9-26)'!D88</f>
        <v>26948341</v>
      </c>
      <c r="N88" s="38">
        <f>'Школа(9-26)'!D87</f>
        <v>2083573</v>
      </c>
      <c r="O88" s="38">
        <f>'ФАП(9-26)'!D88</f>
        <v>0</v>
      </c>
      <c r="P88" s="38"/>
      <c r="Q88" s="38">
        <f>'СМП (9-26)'!D88</f>
        <v>0</v>
      </c>
      <c r="R88" s="38">
        <f>'Гемодиализ по видам МП(9-26)'!D88</f>
        <v>0</v>
      </c>
      <c r="S88" s="38">
        <f>'Мед.реаб.(АПУ,ДС,КС)(9-26) '!D88</f>
        <v>238948860</v>
      </c>
      <c r="T88" s="38">
        <f t="shared" si="6"/>
        <v>1591790080</v>
      </c>
    </row>
    <row r="89" spans="1:20" s="1" customFormat="1" x14ac:dyDescent="0.2">
      <c r="A89" s="20">
        <v>78</v>
      </c>
      <c r="B89" s="12" t="s">
        <v>138</v>
      </c>
      <c r="C89" s="10" t="s">
        <v>228</v>
      </c>
      <c r="D89" s="38">
        <f>КС!D89</f>
        <v>1417622827</v>
      </c>
      <c r="E89" s="38">
        <f>'ДС(9-26)'!D89</f>
        <v>76511476</v>
      </c>
      <c r="F89" s="38">
        <f t="shared" si="5"/>
        <v>848465561</v>
      </c>
      <c r="G89" s="38">
        <f>' Профилактика 9-26'!D91</f>
        <v>348101912</v>
      </c>
      <c r="H89" s="38">
        <f>'Диспан.набл.(КП)9-26 '!D89</f>
        <v>114952879</v>
      </c>
      <c r="I89" s="38">
        <f>'Дистанционное набл.(КП)'!D90</f>
        <v>3028367</v>
      </c>
      <c r="J89" s="38">
        <f>'Центры здоровья 9-26'!D89</f>
        <v>82858259</v>
      </c>
      <c r="K89" s="38">
        <f>'АПУ неотл.пом.(9-26)'!D89</f>
        <v>42105387</v>
      </c>
      <c r="L89" s="38">
        <f>'АПУ обращения  (9-26)'!D89</f>
        <v>186946357</v>
      </c>
      <c r="M89" s="38">
        <f>'ОДИ ПГГ(9-26)'!D89</f>
        <v>39353934</v>
      </c>
      <c r="N89" s="38">
        <f>'Школа(9-26)'!D88</f>
        <v>28334484</v>
      </c>
      <c r="O89" s="38">
        <f>'ФАП(9-26)'!D89</f>
        <v>2783982</v>
      </c>
      <c r="P89" s="38"/>
      <c r="Q89" s="38">
        <f>'СМП (9-26)'!D89</f>
        <v>0</v>
      </c>
      <c r="R89" s="38">
        <f>'Гемодиализ по видам МП(9-26)'!D89</f>
        <v>6111790</v>
      </c>
      <c r="S89" s="38">
        <f>'Мед.реаб.(АПУ,ДС,КС)(9-26) '!D89</f>
        <v>135558110</v>
      </c>
      <c r="T89" s="38">
        <f t="shared" si="6"/>
        <v>2484269764</v>
      </c>
    </row>
    <row r="90" spans="1:20" s="1" customFormat="1" x14ac:dyDescent="0.2">
      <c r="A90" s="20">
        <v>79</v>
      </c>
      <c r="B90" s="12" t="s">
        <v>139</v>
      </c>
      <c r="C90" s="10" t="s">
        <v>309</v>
      </c>
      <c r="D90" s="38">
        <f>КС!D90</f>
        <v>518082559</v>
      </c>
      <c r="E90" s="38">
        <f>'ДС(9-26)'!D90</f>
        <v>11223273</v>
      </c>
      <c r="F90" s="38">
        <f t="shared" si="5"/>
        <v>78201097</v>
      </c>
      <c r="G90" s="38">
        <f>' Профилактика 9-26'!D92</f>
        <v>23476112</v>
      </c>
      <c r="H90" s="38">
        <f>'Диспан.набл.(КП)9-26 '!D90</f>
        <v>0</v>
      </c>
      <c r="I90" s="38">
        <f>'Дистанционное набл.(КП)'!D91</f>
        <v>0</v>
      </c>
      <c r="J90" s="38">
        <f>'Центры здоровья 9-26'!D90</f>
        <v>0</v>
      </c>
      <c r="K90" s="38">
        <f>'АПУ неотл.пом.(9-26)'!D90</f>
        <v>0</v>
      </c>
      <c r="L90" s="38">
        <f>'АПУ обращения  (9-26)'!D90</f>
        <v>53867017</v>
      </c>
      <c r="M90" s="38">
        <f>'ОДИ ПГГ(9-26)'!D90</f>
        <v>0</v>
      </c>
      <c r="N90" s="38">
        <f>'Школа(9-26)'!D89</f>
        <v>857968</v>
      </c>
      <c r="O90" s="38">
        <f>'ФАП(9-26)'!D90</f>
        <v>0</v>
      </c>
      <c r="P90" s="38"/>
      <c r="Q90" s="38">
        <f>'СМП (9-26)'!D90</f>
        <v>0</v>
      </c>
      <c r="R90" s="38">
        <f>'Гемодиализ по видам МП(9-26)'!D90</f>
        <v>0</v>
      </c>
      <c r="S90" s="38">
        <f>'Мед.реаб.(АПУ,ДС,КС)(9-26) '!D90</f>
        <v>0</v>
      </c>
      <c r="T90" s="38">
        <f t="shared" si="6"/>
        <v>607506929</v>
      </c>
    </row>
    <row r="91" spans="1:20" s="1" customFormat="1" x14ac:dyDescent="0.2">
      <c r="A91" s="20">
        <v>80</v>
      </c>
      <c r="B91" s="13" t="s">
        <v>140</v>
      </c>
      <c r="C91" s="10" t="s">
        <v>258</v>
      </c>
      <c r="D91" s="38">
        <f>КС!D91</f>
        <v>0</v>
      </c>
      <c r="E91" s="38">
        <f>'ДС(9-26)'!D91</f>
        <v>0</v>
      </c>
      <c r="F91" s="38">
        <f t="shared" si="5"/>
        <v>0</v>
      </c>
      <c r="G91" s="38">
        <f>' Профилактика 9-26'!D93</f>
        <v>0</v>
      </c>
      <c r="H91" s="38">
        <f>'Диспан.набл.(КП)9-26 '!D91</f>
        <v>0</v>
      </c>
      <c r="I91" s="38">
        <f>'Дистанционное набл.(КП)'!D92</f>
        <v>0</v>
      </c>
      <c r="J91" s="38">
        <f>'Центры здоровья 9-26'!D91</f>
        <v>0</v>
      </c>
      <c r="K91" s="38">
        <f>'АПУ неотл.пом.(9-26)'!D91</f>
        <v>0</v>
      </c>
      <c r="L91" s="38">
        <f>'АПУ обращения  (9-26)'!D91</f>
        <v>0</v>
      </c>
      <c r="M91" s="38">
        <f>'ОДИ ПГГ(9-26)'!D91</f>
        <v>0</v>
      </c>
      <c r="N91" s="38">
        <f>'Школа(9-26)'!D90</f>
        <v>0</v>
      </c>
      <c r="O91" s="38">
        <f>'ФАП(9-26)'!D91</f>
        <v>0</v>
      </c>
      <c r="P91" s="38"/>
      <c r="Q91" s="38">
        <f>'СМП (9-26)'!D91</f>
        <v>3433822207</v>
      </c>
      <c r="R91" s="38">
        <f>'Гемодиализ по видам МП(9-26)'!D91</f>
        <v>0</v>
      </c>
      <c r="S91" s="38">
        <f>'Мед.реаб.(АПУ,ДС,КС)(9-26) '!D91</f>
        <v>0</v>
      </c>
      <c r="T91" s="38">
        <f t="shared" si="6"/>
        <v>3433822207</v>
      </c>
    </row>
    <row r="92" spans="1:20" s="1" customFormat="1" ht="24" x14ac:dyDescent="0.2">
      <c r="A92" s="284">
        <v>81</v>
      </c>
      <c r="B92" s="287" t="s">
        <v>141</v>
      </c>
      <c r="C92" s="16" t="s">
        <v>248</v>
      </c>
      <c r="D92" s="38">
        <f>КС!D92</f>
        <v>46158367</v>
      </c>
      <c r="E92" s="38">
        <f>'ДС(9-26)'!D92</f>
        <v>139545010</v>
      </c>
      <c r="F92" s="38">
        <f t="shared" si="5"/>
        <v>85999910</v>
      </c>
      <c r="G92" s="38">
        <f>' Профилактика 9-26'!D94</f>
        <v>32783666</v>
      </c>
      <c r="H92" s="38">
        <f>'Диспан.набл.(КП)9-26 '!D92</f>
        <v>1158597</v>
      </c>
      <c r="I92" s="38">
        <f>'Дистанционное набл.(КП)'!D93</f>
        <v>16003</v>
      </c>
      <c r="J92" s="38">
        <f>'Центры здоровья 9-26'!D92</f>
        <v>0</v>
      </c>
      <c r="K92" s="38">
        <f>'АПУ неотл.пом.(9-26)'!D92</f>
        <v>10939957</v>
      </c>
      <c r="L92" s="38">
        <f>'АПУ обращения  (9-26)'!D92</f>
        <v>38665690</v>
      </c>
      <c r="M92" s="38">
        <f>'ОДИ ПГГ(9-26)'!D92</f>
        <v>2352106</v>
      </c>
      <c r="N92" s="38">
        <f>'Школа(9-26)'!D91</f>
        <v>83891</v>
      </c>
      <c r="O92" s="38">
        <f>'ФАП(9-26)'!D92</f>
        <v>0</v>
      </c>
      <c r="P92" s="38"/>
      <c r="Q92" s="38">
        <f>'СМП (9-26)'!D92</f>
        <v>0</v>
      </c>
      <c r="R92" s="38">
        <f>'Гемодиализ по видам МП(9-26)'!D92</f>
        <v>0</v>
      </c>
      <c r="S92" s="38">
        <f>'Мед.реаб.(АПУ,ДС,КС)(9-26) '!D92</f>
        <v>0</v>
      </c>
      <c r="T92" s="38">
        <f t="shared" si="6"/>
        <v>271703287</v>
      </c>
    </row>
    <row r="93" spans="1:20" s="1" customFormat="1" ht="36" x14ac:dyDescent="0.2">
      <c r="A93" s="285"/>
      <c r="B93" s="288"/>
      <c r="C93" s="10" t="s">
        <v>307</v>
      </c>
      <c r="D93" s="38">
        <f>КС!D93</f>
        <v>0</v>
      </c>
      <c r="E93" s="38">
        <f>'ДС(9-26)'!D93</f>
        <v>0</v>
      </c>
      <c r="F93" s="38">
        <f t="shared" si="5"/>
        <v>42174472</v>
      </c>
      <c r="G93" s="38">
        <f>' Профилактика 9-26'!D95</f>
        <v>24502151</v>
      </c>
      <c r="H93" s="38">
        <f>'Диспан.набл.(КП)9-26 '!D93</f>
        <v>1158597</v>
      </c>
      <c r="I93" s="38">
        <f>'Дистанционное набл.(КП)'!D94</f>
        <v>16003</v>
      </c>
      <c r="J93" s="38">
        <f>'Центры здоровья 9-26'!D93</f>
        <v>0</v>
      </c>
      <c r="K93" s="38">
        <f>'АПУ неотл.пом.(9-26)'!D93</f>
        <v>3432083</v>
      </c>
      <c r="L93" s="38">
        <f>'АПУ обращения  (9-26)'!D93</f>
        <v>10629641</v>
      </c>
      <c r="M93" s="38">
        <f>'ОДИ ПГГ(9-26)'!D93</f>
        <v>2352106</v>
      </c>
      <c r="N93" s="38">
        <f>'Школа(9-26)'!D92</f>
        <v>83891</v>
      </c>
      <c r="O93" s="38">
        <f>'ФАП(9-26)'!D93</f>
        <v>0</v>
      </c>
      <c r="P93" s="38"/>
      <c r="Q93" s="38">
        <f>'СМП (9-26)'!D93</f>
        <v>0</v>
      </c>
      <c r="R93" s="38">
        <f>'Гемодиализ по видам МП(9-26)'!D93</f>
        <v>0</v>
      </c>
      <c r="S93" s="38">
        <f>'Мед.реаб.(АПУ,ДС,КС)(9-26) '!D93</f>
        <v>0</v>
      </c>
      <c r="T93" s="38">
        <f t="shared" si="6"/>
        <v>42174472</v>
      </c>
    </row>
    <row r="94" spans="1:20" s="1" customFormat="1" ht="24" x14ac:dyDescent="0.2">
      <c r="A94" s="285"/>
      <c r="B94" s="288"/>
      <c r="C94" s="10" t="s">
        <v>249</v>
      </c>
      <c r="D94" s="38">
        <f>КС!D94</f>
        <v>0</v>
      </c>
      <c r="E94" s="38">
        <f>'ДС(9-26)'!D94</f>
        <v>0</v>
      </c>
      <c r="F94" s="38">
        <f t="shared" si="5"/>
        <v>13595210</v>
      </c>
      <c r="G94" s="38">
        <f>' Профилактика 9-26'!D96</f>
        <v>5176302</v>
      </c>
      <c r="H94" s="38">
        <f>'Диспан.набл.(КП)9-26 '!D94</f>
        <v>0</v>
      </c>
      <c r="I94" s="38">
        <f>'Дистанционное набл.(КП)'!D95</f>
        <v>0</v>
      </c>
      <c r="J94" s="38">
        <f>'Центры здоровья 9-26'!D94</f>
        <v>0</v>
      </c>
      <c r="K94" s="38">
        <f>'АПУ неотл.пом.(9-26)'!D94</f>
        <v>0</v>
      </c>
      <c r="L94" s="38">
        <f>'АПУ обращения  (9-26)'!D94</f>
        <v>8418908</v>
      </c>
      <c r="M94" s="38">
        <f>'ОДИ ПГГ(9-26)'!D94</f>
        <v>0</v>
      </c>
      <c r="N94" s="38">
        <f>'Школа(9-26)'!D93</f>
        <v>0</v>
      </c>
      <c r="O94" s="38">
        <f>'ФАП(9-26)'!D94</f>
        <v>0</v>
      </c>
      <c r="P94" s="38"/>
      <c r="Q94" s="38">
        <f>'СМП (9-26)'!D94</f>
        <v>0</v>
      </c>
      <c r="R94" s="38">
        <f>'Гемодиализ по видам МП(9-26)'!D94</f>
        <v>0</v>
      </c>
      <c r="S94" s="38">
        <f>'Мед.реаб.(АПУ,ДС,КС)(9-26) '!D94</f>
        <v>0</v>
      </c>
      <c r="T94" s="38">
        <f t="shared" si="6"/>
        <v>13595210</v>
      </c>
    </row>
    <row r="95" spans="1:20" s="1" customFormat="1" ht="36" x14ac:dyDescent="0.2">
      <c r="A95" s="286"/>
      <c r="B95" s="289"/>
      <c r="C95" s="22" t="s">
        <v>308</v>
      </c>
      <c r="D95" s="38">
        <f>КС!D95</f>
        <v>46158367</v>
      </c>
      <c r="E95" s="38">
        <f>'ДС(9-26)'!D95</f>
        <v>139545010</v>
      </c>
      <c r="F95" s="38">
        <f t="shared" si="5"/>
        <v>30230228</v>
      </c>
      <c r="G95" s="38">
        <f>' Профилактика 9-26'!D97</f>
        <v>3105213</v>
      </c>
      <c r="H95" s="38">
        <f>'Диспан.набл.(КП)9-26 '!D95</f>
        <v>0</v>
      </c>
      <c r="I95" s="38">
        <f>'Дистанционное набл.(КП)'!D96</f>
        <v>0</v>
      </c>
      <c r="J95" s="38">
        <f>'Центры здоровья 9-26'!D95</f>
        <v>0</v>
      </c>
      <c r="K95" s="38">
        <f>'АПУ неотл.пом.(9-26)'!D95</f>
        <v>7507874</v>
      </c>
      <c r="L95" s="38">
        <f>'АПУ обращения  (9-26)'!D95</f>
        <v>19617141</v>
      </c>
      <c r="M95" s="38">
        <f>'ОДИ ПГГ(9-26)'!D95</f>
        <v>0</v>
      </c>
      <c r="N95" s="38">
        <f>'Школа(9-26)'!D94</f>
        <v>0</v>
      </c>
      <c r="O95" s="38">
        <f>'ФАП(9-26)'!D95</f>
        <v>0</v>
      </c>
      <c r="P95" s="38"/>
      <c r="Q95" s="38">
        <f>'СМП (9-26)'!D95</f>
        <v>0</v>
      </c>
      <c r="R95" s="38">
        <f>'Гемодиализ по видам МП(9-26)'!D95</f>
        <v>0</v>
      </c>
      <c r="S95" s="38">
        <f>'Мед.реаб.(АПУ,ДС,КС)(9-26) '!D95</f>
        <v>0</v>
      </c>
      <c r="T95" s="38">
        <f t="shared" si="6"/>
        <v>215933605</v>
      </c>
    </row>
    <row r="96" spans="1:20" s="1" customFormat="1" ht="24" x14ac:dyDescent="0.2">
      <c r="A96" s="20">
        <v>82</v>
      </c>
      <c r="B96" s="13" t="s">
        <v>142</v>
      </c>
      <c r="C96" s="10" t="s">
        <v>48</v>
      </c>
      <c r="D96" s="38">
        <f>КС!D96</f>
        <v>0</v>
      </c>
      <c r="E96" s="38">
        <f>'ДС(9-26)'!D96</f>
        <v>0</v>
      </c>
      <c r="F96" s="38">
        <f t="shared" si="5"/>
        <v>4921326</v>
      </c>
      <c r="G96" s="38">
        <f>' Профилактика 9-26'!D98</f>
        <v>3450696</v>
      </c>
      <c r="H96" s="38">
        <f>'Диспан.набл.(КП)9-26 '!D96</f>
        <v>0</v>
      </c>
      <c r="I96" s="38">
        <f>'Дистанционное набл.(КП)'!D97</f>
        <v>0</v>
      </c>
      <c r="J96" s="38">
        <f>'Центры здоровья 9-26'!D96</f>
        <v>0</v>
      </c>
      <c r="K96" s="38">
        <f>'АПУ неотл.пом.(9-26)'!D96</f>
        <v>0</v>
      </c>
      <c r="L96" s="38">
        <f>'АПУ обращения  (9-26)'!D96</f>
        <v>1470630</v>
      </c>
      <c r="M96" s="38">
        <f>'ОДИ ПГГ(9-26)'!D96</f>
        <v>0</v>
      </c>
      <c r="N96" s="38">
        <f>'Школа(9-26)'!D95</f>
        <v>0</v>
      </c>
      <c r="O96" s="38">
        <f>'ФАП(9-26)'!D96</f>
        <v>0</v>
      </c>
      <c r="P96" s="38"/>
      <c r="Q96" s="38">
        <f>'СМП (9-26)'!D96</f>
        <v>0</v>
      </c>
      <c r="R96" s="38">
        <f>'Гемодиализ по видам МП(9-26)'!D96</f>
        <v>0</v>
      </c>
      <c r="S96" s="38">
        <f>'Мед.реаб.(АПУ,ДС,КС)(9-26) '!D96</f>
        <v>0</v>
      </c>
      <c r="T96" s="38">
        <f t="shared" si="6"/>
        <v>4921326</v>
      </c>
    </row>
    <row r="97" spans="1:20" s="1" customFormat="1" x14ac:dyDescent="0.2">
      <c r="A97" s="20">
        <v>83</v>
      </c>
      <c r="B97" s="13" t="s">
        <v>143</v>
      </c>
      <c r="C97" s="10" t="s">
        <v>144</v>
      </c>
      <c r="D97" s="38">
        <f>КС!D97</f>
        <v>0</v>
      </c>
      <c r="E97" s="38">
        <f>'ДС(9-26)'!D97</f>
        <v>3159360</v>
      </c>
      <c r="F97" s="38">
        <f t="shared" si="5"/>
        <v>34390851</v>
      </c>
      <c r="G97" s="38">
        <f>' Профилактика 9-26'!D99</f>
        <v>14615264</v>
      </c>
      <c r="H97" s="38">
        <f>'Диспан.набл.(КП)9-26 '!D97</f>
        <v>5504932</v>
      </c>
      <c r="I97" s="38">
        <f>'Дистанционное набл.(КП)'!D98</f>
        <v>160765</v>
      </c>
      <c r="J97" s="38">
        <f>'Центры здоровья 9-26'!D97</f>
        <v>0</v>
      </c>
      <c r="K97" s="38">
        <f>'АПУ неотл.пом.(9-26)'!D97</f>
        <v>2850131</v>
      </c>
      <c r="L97" s="38">
        <f>'АПУ обращения  (9-26)'!D97</f>
        <v>9495288</v>
      </c>
      <c r="M97" s="38">
        <f>'ОДИ ПГГ(9-26)'!D97</f>
        <v>689737</v>
      </c>
      <c r="N97" s="38">
        <f>'Школа(9-26)'!D96</f>
        <v>1074734</v>
      </c>
      <c r="O97" s="38">
        <f>'ФАП(9-26)'!D97</f>
        <v>0</v>
      </c>
      <c r="P97" s="38"/>
      <c r="Q97" s="38">
        <f>'СМП (9-26)'!D97</f>
        <v>0</v>
      </c>
      <c r="R97" s="38">
        <f>'Гемодиализ по видам МП(9-26)'!D97</f>
        <v>0</v>
      </c>
      <c r="S97" s="38">
        <f>'Мед.реаб.(АПУ,ДС,КС)(9-26) '!D97</f>
        <v>0</v>
      </c>
      <c r="T97" s="38">
        <f t="shared" si="6"/>
        <v>37550211</v>
      </c>
    </row>
    <row r="98" spans="1:20" s="1" customFormat="1" x14ac:dyDescent="0.2">
      <c r="A98" s="20">
        <v>84</v>
      </c>
      <c r="B98" s="21" t="s">
        <v>145</v>
      </c>
      <c r="C98" s="10" t="s">
        <v>146</v>
      </c>
      <c r="D98" s="38">
        <f>КС!D98</f>
        <v>300330232</v>
      </c>
      <c r="E98" s="38">
        <f>'ДС(9-26)'!D98</f>
        <v>20073096</v>
      </c>
      <c r="F98" s="38">
        <f t="shared" si="5"/>
        <v>225106026</v>
      </c>
      <c r="G98" s="38">
        <f>' Профилактика 9-26'!D100</f>
        <v>96552528</v>
      </c>
      <c r="H98" s="38">
        <f>'Диспан.набл.(КП)9-26 '!D98</f>
        <v>33973658</v>
      </c>
      <c r="I98" s="38">
        <f>'Дистанционное набл.(КП)'!D99</f>
        <v>884380</v>
      </c>
      <c r="J98" s="38">
        <f>'Центры здоровья 9-26'!D98</f>
        <v>0</v>
      </c>
      <c r="K98" s="38">
        <f>'АПУ неотл.пом.(9-26)'!D98</f>
        <v>11351546</v>
      </c>
      <c r="L98" s="38">
        <f>'АПУ обращения  (9-26)'!D98</f>
        <v>61508674</v>
      </c>
      <c r="M98" s="38">
        <f>'ОДИ ПГГ(9-26)'!D98</f>
        <v>13142599</v>
      </c>
      <c r="N98" s="38">
        <f>'Школа(9-26)'!D97</f>
        <v>7692641</v>
      </c>
      <c r="O98" s="38">
        <f>'ФАП(9-26)'!D98</f>
        <v>0</v>
      </c>
      <c r="P98" s="38"/>
      <c r="Q98" s="38">
        <f>'СМП (9-26)'!D98</f>
        <v>0</v>
      </c>
      <c r="R98" s="38">
        <f>'Гемодиализ по видам МП(9-26)'!D98</f>
        <v>0</v>
      </c>
      <c r="S98" s="38">
        <f>'Мед.реаб.(АПУ,ДС,КС)(9-26) '!D98</f>
        <v>68795857</v>
      </c>
      <c r="T98" s="38">
        <f t="shared" si="6"/>
        <v>614305211</v>
      </c>
    </row>
    <row r="99" spans="1:20" s="1" customFormat="1" x14ac:dyDescent="0.2">
      <c r="A99" s="20">
        <v>85</v>
      </c>
      <c r="B99" s="13" t="s">
        <v>147</v>
      </c>
      <c r="C99" s="10" t="s">
        <v>27</v>
      </c>
      <c r="D99" s="38">
        <f>КС!D99</f>
        <v>47907382</v>
      </c>
      <c r="E99" s="38">
        <f>'ДС(9-26)'!D99</f>
        <v>10488962</v>
      </c>
      <c r="F99" s="38">
        <f t="shared" si="5"/>
        <v>158284283</v>
      </c>
      <c r="G99" s="38">
        <f>' Профилактика 9-26'!D101</f>
        <v>49567019</v>
      </c>
      <c r="H99" s="38">
        <f>'Диспан.набл.(КП)9-26 '!D99</f>
        <v>13043432</v>
      </c>
      <c r="I99" s="38">
        <f>'Дистанционное набл.(КП)'!D100</f>
        <v>408547</v>
      </c>
      <c r="J99" s="38">
        <f>'Центры здоровья 9-26'!D99</f>
        <v>0</v>
      </c>
      <c r="K99" s="38">
        <f>'АПУ неотл.пом.(9-26)'!D99</f>
        <v>8526125</v>
      </c>
      <c r="L99" s="38">
        <f>'АПУ обращения  (9-26)'!D99</f>
        <v>33303211</v>
      </c>
      <c r="M99" s="38">
        <f>'ОДИ ПГГ(9-26)'!D99</f>
        <v>1858146</v>
      </c>
      <c r="N99" s="38">
        <f>'Школа(9-26)'!D98</f>
        <v>3237987</v>
      </c>
      <c r="O99" s="38">
        <f>'ФАП(9-26)'!D99</f>
        <v>48339816</v>
      </c>
      <c r="P99" s="38"/>
      <c r="Q99" s="38">
        <f>'СМП (9-26)'!D99</f>
        <v>0</v>
      </c>
      <c r="R99" s="38">
        <f>'Гемодиализ по видам МП(9-26)'!D99</f>
        <v>0</v>
      </c>
      <c r="S99" s="38">
        <f>'Мед.реаб.(АПУ,ДС,КС)(9-26) '!D99</f>
        <v>0</v>
      </c>
      <c r="T99" s="38">
        <f t="shared" si="6"/>
        <v>216680627</v>
      </c>
    </row>
    <row r="100" spans="1:20" s="1" customFormat="1" x14ac:dyDescent="0.2">
      <c r="A100" s="20">
        <v>86</v>
      </c>
      <c r="B100" s="21" t="s">
        <v>148</v>
      </c>
      <c r="C100" s="10" t="s">
        <v>12</v>
      </c>
      <c r="D100" s="38">
        <f>КС!D100</f>
        <v>52254247</v>
      </c>
      <c r="E100" s="38">
        <f>'ДС(9-26)'!D100</f>
        <v>10591089</v>
      </c>
      <c r="F100" s="38">
        <f t="shared" si="5"/>
        <v>146468738</v>
      </c>
      <c r="G100" s="38">
        <f>' Профилактика 9-26'!D102</f>
        <v>51865289</v>
      </c>
      <c r="H100" s="38">
        <f>'Диспан.набл.(КП)9-26 '!D100</f>
        <v>13194502</v>
      </c>
      <c r="I100" s="38">
        <f>'Дистанционное набл.(КП)'!D101</f>
        <v>436052</v>
      </c>
      <c r="J100" s="38">
        <f>'Центры здоровья 9-26'!D100</f>
        <v>0</v>
      </c>
      <c r="K100" s="38">
        <f>'АПУ неотл.пом.(9-26)'!D100</f>
        <v>9281726</v>
      </c>
      <c r="L100" s="38">
        <f>'АПУ обращения  (9-26)'!D100</f>
        <v>34413332</v>
      </c>
      <c r="M100" s="38">
        <f>'ОДИ ПГГ(9-26)'!D100</f>
        <v>1314277</v>
      </c>
      <c r="N100" s="38">
        <f>'Школа(9-26)'!D99</f>
        <v>3647347</v>
      </c>
      <c r="O100" s="38">
        <f>'ФАП(9-26)'!D100</f>
        <v>32316213</v>
      </c>
      <c r="P100" s="38"/>
      <c r="Q100" s="38">
        <f>'СМП (9-26)'!D100</f>
        <v>0</v>
      </c>
      <c r="R100" s="38">
        <f>'Гемодиализ по видам МП(9-26)'!D100</f>
        <v>0</v>
      </c>
      <c r="S100" s="38">
        <f>'Мед.реаб.(АПУ,ДС,КС)(9-26) '!D100</f>
        <v>1559191</v>
      </c>
      <c r="T100" s="38">
        <f t="shared" si="6"/>
        <v>210873265</v>
      </c>
    </row>
    <row r="101" spans="1:20" s="1" customFormat="1" x14ac:dyDescent="0.2">
      <c r="A101" s="20">
        <v>87</v>
      </c>
      <c r="B101" s="21" t="s">
        <v>149</v>
      </c>
      <c r="C101" s="10" t="s">
        <v>26</v>
      </c>
      <c r="D101" s="38">
        <f>КС!D101</f>
        <v>140482957</v>
      </c>
      <c r="E101" s="38">
        <f>'ДС(9-26)'!D101</f>
        <v>29898277</v>
      </c>
      <c r="F101" s="38">
        <f t="shared" si="5"/>
        <v>358979436</v>
      </c>
      <c r="G101" s="38">
        <f>' Профилактика 9-26'!D103</f>
        <v>151612063</v>
      </c>
      <c r="H101" s="38">
        <f>'Диспан.набл.(КП)9-26 '!D101</f>
        <v>39153754</v>
      </c>
      <c r="I101" s="38">
        <f>'Дистанционное набл.(КП)'!D102</f>
        <v>1109954</v>
      </c>
      <c r="J101" s="38">
        <f>'Центры здоровья 9-26'!D101</f>
        <v>0</v>
      </c>
      <c r="K101" s="38">
        <f>'АПУ неотл.пом.(9-26)'!D101</f>
        <v>25636298</v>
      </c>
      <c r="L101" s="38">
        <f>'АПУ обращения  (9-26)'!D101</f>
        <v>93320412</v>
      </c>
      <c r="M101" s="38">
        <f>'ОДИ ПГГ(9-26)'!D101</f>
        <v>8983640</v>
      </c>
      <c r="N101" s="38">
        <f>'Школа(9-26)'!D100</f>
        <v>9542368</v>
      </c>
      <c r="O101" s="38">
        <f>'ФАП(9-26)'!D101</f>
        <v>29620947</v>
      </c>
      <c r="P101" s="38"/>
      <c r="Q101" s="38">
        <f>'СМП (9-26)'!D101</f>
        <v>0</v>
      </c>
      <c r="R101" s="38">
        <f>'Гемодиализ по видам МП(9-26)'!D101</f>
        <v>0</v>
      </c>
      <c r="S101" s="38">
        <f>'Мед.реаб.(АПУ,ДС,КС)(9-26) '!D101</f>
        <v>0</v>
      </c>
      <c r="T101" s="38">
        <f t="shared" si="6"/>
        <v>529360670</v>
      </c>
    </row>
    <row r="102" spans="1:20" s="1" customFormat="1" x14ac:dyDescent="0.2">
      <c r="A102" s="20">
        <v>88</v>
      </c>
      <c r="B102" s="13" t="s">
        <v>150</v>
      </c>
      <c r="C102" s="10" t="s">
        <v>42</v>
      </c>
      <c r="D102" s="38">
        <f>КС!D102</f>
        <v>65900706</v>
      </c>
      <c r="E102" s="38">
        <f>'ДС(9-26)'!D102</f>
        <v>12747958</v>
      </c>
      <c r="F102" s="38">
        <f t="shared" si="5"/>
        <v>179374847</v>
      </c>
      <c r="G102" s="38">
        <f>' Профилактика 9-26'!D104</f>
        <v>62455137</v>
      </c>
      <c r="H102" s="38">
        <f>'Диспан.набл.(КП)9-26 '!D102</f>
        <v>17745847</v>
      </c>
      <c r="I102" s="38">
        <f>'Дистанционное набл.(КП)'!D103</f>
        <v>547975</v>
      </c>
      <c r="J102" s="38">
        <f>'Центры здоровья 9-26'!D102</f>
        <v>0</v>
      </c>
      <c r="K102" s="38">
        <f>'АПУ неотл.пом.(9-26)'!D102</f>
        <v>8638993</v>
      </c>
      <c r="L102" s="38">
        <f>'АПУ обращения  (9-26)'!D102</f>
        <v>41067876</v>
      </c>
      <c r="M102" s="38">
        <f>'ОДИ ПГГ(9-26)'!D102</f>
        <v>3643514</v>
      </c>
      <c r="N102" s="38">
        <f>'Школа(9-26)'!D101</f>
        <v>4516183</v>
      </c>
      <c r="O102" s="38">
        <f>'ФАП(9-26)'!D102</f>
        <v>40759322</v>
      </c>
      <c r="P102" s="38"/>
      <c r="Q102" s="38">
        <f>'СМП (9-26)'!D102</f>
        <v>0</v>
      </c>
      <c r="R102" s="38">
        <f>'Гемодиализ по видам МП(9-26)'!D102</f>
        <v>0</v>
      </c>
      <c r="S102" s="38">
        <f>'Мед.реаб.(АПУ,ДС,КС)(9-26) '!D102</f>
        <v>0</v>
      </c>
      <c r="T102" s="38">
        <f t="shared" si="6"/>
        <v>258023511</v>
      </c>
    </row>
    <row r="103" spans="1:20" s="1" customFormat="1" x14ac:dyDescent="0.2">
      <c r="A103" s="20">
        <v>89</v>
      </c>
      <c r="B103" s="12" t="s">
        <v>152</v>
      </c>
      <c r="C103" s="10" t="s">
        <v>28</v>
      </c>
      <c r="D103" s="38">
        <f>КС!D103</f>
        <v>92280755</v>
      </c>
      <c r="E103" s="38">
        <f>'ДС(9-26)'!D103</f>
        <v>37474794</v>
      </c>
      <c r="F103" s="38">
        <f t="shared" si="5"/>
        <v>471283761</v>
      </c>
      <c r="G103" s="38">
        <f>' Профилактика 9-26'!D105</f>
        <v>202405861</v>
      </c>
      <c r="H103" s="38">
        <f>'Диспан.набл.(КП)9-26 '!D103</f>
        <v>39618065</v>
      </c>
      <c r="I103" s="38">
        <f>'Дистанционное набл.(КП)'!D104</f>
        <v>1149832</v>
      </c>
      <c r="J103" s="38">
        <f>'Центры здоровья 9-26'!D103</f>
        <v>0</v>
      </c>
      <c r="K103" s="38">
        <f>'АПУ неотл.пом.(9-26)'!D103</f>
        <v>31027674</v>
      </c>
      <c r="L103" s="38">
        <f>'АПУ обращения  (9-26)'!D103</f>
        <v>133108527</v>
      </c>
      <c r="M103" s="38">
        <f>'ОДИ ПГГ(9-26)'!D103</f>
        <v>1699385</v>
      </c>
      <c r="N103" s="38">
        <f>'Школа(9-26)'!D102</f>
        <v>10697588</v>
      </c>
      <c r="O103" s="38">
        <f>'ФАП(9-26)'!D103</f>
        <v>51576829</v>
      </c>
      <c r="P103" s="38"/>
      <c r="Q103" s="38">
        <f>'СМП (9-26)'!D103</f>
        <v>0</v>
      </c>
      <c r="R103" s="38">
        <f>'Гемодиализ по видам МП(9-26)'!D103</f>
        <v>0</v>
      </c>
      <c r="S103" s="38">
        <f>'Мед.реаб.(АПУ,ДС,КС)(9-26) '!D103</f>
        <v>0</v>
      </c>
      <c r="T103" s="38">
        <f t="shared" si="6"/>
        <v>601039310</v>
      </c>
    </row>
    <row r="104" spans="1:20" s="1" customFormat="1" x14ac:dyDescent="0.2">
      <c r="A104" s="20">
        <v>90</v>
      </c>
      <c r="B104" s="12" t="s">
        <v>153</v>
      </c>
      <c r="C104" s="10" t="s">
        <v>29</v>
      </c>
      <c r="D104" s="38">
        <f>КС!D104</f>
        <v>136093510</v>
      </c>
      <c r="E104" s="38">
        <f>'ДС(9-26)'!D104</f>
        <v>29539204</v>
      </c>
      <c r="F104" s="38">
        <f t="shared" si="5"/>
        <v>383713405</v>
      </c>
      <c r="G104" s="38">
        <f>' Профилактика 9-26'!D106</f>
        <v>143884415</v>
      </c>
      <c r="H104" s="38">
        <f>'Диспан.набл.(КП)9-26 '!D104</f>
        <v>36859740</v>
      </c>
      <c r="I104" s="38">
        <f>'Дистанционное набл.(КП)'!D105</f>
        <v>975664</v>
      </c>
      <c r="J104" s="38">
        <f>'Центры здоровья 9-26'!D104</f>
        <v>0</v>
      </c>
      <c r="K104" s="38">
        <f>'АПУ неотл.пом.(9-26)'!D104</f>
        <v>22588677</v>
      </c>
      <c r="L104" s="38">
        <f>'АПУ обращения  (9-26)'!D104</f>
        <v>90525740</v>
      </c>
      <c r="M104" s="38">
        <f>'ОДИ ПГГ(9-26)'!D104</f>
        <v>5461936</v>
      </c>
      <c r="N104" s="38">
        <f>'Школа(9-26)'!D103</f>
        <v>9568247</v>
      </c>
      <c r="O104" s="38">
        <f>'ФАП(9-26)'!D104</f>
        <v>73848986</v>
      </c>
      <c r="P104" s="38"/>
      <c r="Q104" s="38">
        <f>'СМП (9-26)'!D104</f>
        <v>0</v>
      </c>
      <c r="R104" s="38">
        <f>'Гемодиализ по видам МП(9-26)'!D104</f>
        <v>0</v>
      </c>
      <c r="S104" s="38">
        <f>'Мед.реаб.(АПУ,ДС,КС)(9-26) '!D104</f>
        <v>0</v>
      </c>
      <c r="T104" s="38">
        <f t="shared" si="6"/>
        <v>549346119</v>
      </c>
    </row>
    <row r="105" spans="1:20" s="1" customFormat="1" ht="12" customHeight="1" x14ac:dyDescent="0.2">
      <c r="A105" s="20">
        <v>91</v>
      </c>
      <c r="B105" s="21" t="s">
        <v>154</v>
      </c>
      <c r="C105" s="10" t="s">
        <v>14</v>
      </c>
      <c r="D105" s="38">
        <f>КС!D105</f>
        <v>50686287</v>
      </c>
      <c r="E105" s="38">
        <f>'ДС(9-26)'!D105</f>
        <v>9659741</v>
      </c>
      <c r="F105" s="38">
        <f t="shared" si="5"/>
        <v>137625286</v>
      </c>
      <c r="G105" s="38">
        <f>' Профилактика 9-26'!D107</f>
        <v>48254941</v>
      </c>
      <c r="H105" s="38">
        <f>'Диспан.набл.(КП)9-26 '!D105</f>
        <v>13419140</v>
      </c>
      <c r="I105" s="38">
        <f>'Дистанционное набл.(КП)'!D106</f>
        <v>405346</v>
      </c>
      <c r="J105" s="38">
        <f>'Центры здоровья 9-26'!D105</f>
        <v>0</v>
      </c>
      <c r="K105" s="38">
        <f>'АПУ неотл.пом.(9-26)'!D105</f>
        <v>8267703</v>
      </c>
      <c r="L105" s="38">
        <f>'АПУ обращения  (9-26)'!D105</f>
        <v>31266020</v>
      </c>
      <c r="M105" s="38">
        <f>'ОДИ ПГГ(9-26)'!D105</f>
        <v>2090382</v>
      </c>
      <c r="N105" s="38">
        <f>'Школа(9-26)'!D104</f>
        <v>4510625</v>
      </c>
      <c r="O105" s="38">
        <f>'ФАП(9-26)'!D105</f>
        <v>29411129</v>
      </c>
      <c r="P105" s="38"/>
      <c r="Q105" s="38">
        <f>'СМП (9-26)'!D105</f>
        <v>0</v>
      </c>
      <c r="R105" s="38">
        <f>'Гемодиализ по видам МП(9-26)'!D105</f>
        <v>0</v>
      </c>
      <c r="S105" s="38">
        <f>'Мед.реаб.(АПУ,ДС,КС)(9-26) '!D105</f>
        <v>0</v>
      </c>
      <c r="T105" s="38">
        <f t="shared" si="6"/>
        <v>197971314</v>
      </c>
    </row>
    <row r="106" spans="1:20" s="19" customFormat="1" x14ac:dyDescent="0.2">
      <c r="A106" s="20">
        <v>92</v>
      </c>
      <c r="B106" s="12" t="s">
        <v>155</v>
      </c>
      <c r="C106" s="10" t="s">
        <v>30</v>
      </c>
      <c r="D106" s="38">
        <f>КС!D106</f>
        <v>67367691</v>
      </c>
      <c r="E106" s="38">
        <f>'ДС(9-26)'!D106</f>
        <v>15513025</v>
      </c>
      <c r="F106" s="38">
        <f t="shared" si="5"/>
        <v>222948641</v>
      </c>
      <c r="G106" s="38">
        <f>' Профилактика 9-26'!D108</f>
        <v>75795906</v>
      </c>
      <c r="H106" s="38">
        <f>'Диспан.набл.(КП)9-26 '!D106</f>
        <v>23899004</v>
      </c>
      <c r="I106" s="38">
        <f>'Дистанционное набл.(КП)'!D107</f>
        <v>763420</v>
      </c>
      <c r="J106" s="38">
        <f>'Центры здоровья 9-26'!D106</f>
        <v>0</v>
      </c>
      <c r="K106" s="38">
        <f>'АПУ неотл.пом.(9-26)'!D106</f>
        <v>13169153</v>
      </c>
      <c r="L106" s="38">
        <f>'АПУ обращения  (9-26)'!D106</f>
        <v>52752974</v>
      </c>
      <c r="M106" s="38">
        <f>'ОДИ ПГГ(9-26)'!D106</f>
        <v>2021718</v>
      </c>
      <c r="N106" s="38">
        <f>'Школа(9-26)'!D105</f>
        <v>5407467</v>
      </c>
      <c r="O106" s="38">
        <f>'ФАП(9-26)'!D106</f>
        <v>49138999</v>
      </c>
      <c r="P106" s="39"/>
      <c r="Q106" s="38">
        <f>'СМП (9-26)'!D106</f>
        <v>0</v>
      </c>
      <c r="R106" s="38">
        <f>'Гемодиализ по видам МП(9-26)'!D106</f>
        <v>0</v>
      </c>
      <c r="S106" s="38">
        <f>'Мед.реаб.(АПУ,ДС,КС)(9-26) '!D106</f>
        <v>0</v>
      </c>
      <c r="T106" s="38">
        <f t="shared" si="6"/>
        <v>305829357</v>
      </c>
    </row>
    <row r="107" spans="1:20" s="1" customFormat="1" x14ac:dyDescent="0.2">
      <c r="A107" s="20">
        <v>93</v>
      </c>
      <c r="B107" s="12" t="s">
        <v>156</v>
      </c>
      <c r="C107" s="10" t="s">
        <v>15</v>
      </c>
      <c r="D107" s="38">
        <f>КС!D107</f>
        <v>109422929</v>
      </c>
      <c r="E107" s="38">
        <f>'ДС(9-26)'!D107</f>
        <v>14421460</v>
      </c>
      <c r="F107" s="38">
        <f t="shared" si="5"/>
        <v>208371440</v>
      </c>
      <c r="G107" s="38">
        <f>' Профилактика 9-26'!D109</f>
        <v>71831614</v>
      </c>
      <c r="H107" s="38">
        <f>'Диспан.набл.(КП)9-26 '!D107</f>
        <v>19013851</v>
      </c>
      <c r="I107" s="38">
        <f>'Дистанционное набл.(КП)'!D108</f>
        <v>588185</v>
      </c>
      <c r="J107" s="38">
        <f>'Центры здоровья 9-26'!D107</f>
        <v>0</v>
      </c>
      <c r="K107" s="38">
        <f>'АПУ неотл.пом.(9-26)'!D107</f>
        <v>12544165</v>
      </c>
      <c r="L107" s="38">
        <f>'АПУ обращения  (9-26)'!D107</f>
        <v>46191557</v>
      </c>
      <c r="M107" s="38">
        <f>'ОДИ ПГГ(9-26)'!D107</f>
        <v>4218756</v>
      </c>
      <c r="N107" s="38">
        <f>'Школа(9-26)'!D106</f>
        <v>4676909</v>
      </c>
      <c r="O107" s="38">
        <f>'ФАП(9-26)'!D107</f>
        <v>49306403</v>
      </c>
      <c r="P107" s="38"/>
      <c r="Q107" s="38">
        <f>'СМП (9-26)'!D107</f>
        <v>0</v>
      </c>
      <c r="R107" s="38">
        <f>'Гемодиализ по видам МП(9-26)'!D107</f>
        <v>0</v>
      </c>
      <c r="S107" s="38">
        <f>'Мед.реаб.(АПУ,ДС,КС)(9-26) '!D107</f>
        <v>0</v>
      </c>
      <c r="T107" s="38">
        <f t="shared" si="6"/>
        <v>332215829</v>
      </c>
    </row>
    <row r="108" spans="1:20" s="1" customFormat="1" x14ac:dyDescent="0.2">
      <c r="A108" s="20">
        <v>94</v>
      </c>
      <c r="B108" s="13" t="s">
        <v>157</v>
      </c>
      <c r="C108" s="10" t="s">
        <v>13</v>
      </c>
      <c r="D108" s="38">
        <f>КС!D108</f>
        <v>308685107</v>
      </c>
      <c r="E108" s="38">
        <f>'ДС(9-26)'!D108</f>
        <v>32761415</v>
      </c>
      <c r="F108" s="38">
        <f t="shared" si="5"/>
        <v>236760475</v>
      </c>
      <c r="G108" s="38">
        <f>' Профилактика 9-26'!D110</f>
        <v>94542995</v>
      </c>
      <c r="H108" s="38">
        <f>'Диспан.набл.(КП)9-26 '!D108</f>
        <v>18828845</v>
      </c>
      <c r="I108" s="38">
        <f>'Дистанционное набл.(КП)'!D109</f>
        <v>667034</v>
      </c>
      <c r="J108" s="38">
        <f>'Центры здоровья 9-26'!D108</f>
        <v>9187536</v>
      </c>
      <c r="K108" s="38">
        <f>'АПУ неотл.пом.(9-26)'!D108</f>
        <v>11591456</v>
      </c>
      <c r="L108" s="38">
        <f>'АПУ обращения  (9-26)'!D108</f>
        <v>56394589</v>
      </c>
      <c r="M108" s="38">
        <f>'ОДИ ПГГ(9-26)'!D108</f>
        <v>13389553</v>
      </c>
      <c r="N108" s="38">
        <f>'Школа(9-26)'!D107</f>
        <v>6678340</v>
      </c>
      <c r="O108" s="38">
        <f>'ФАП(9-26)'!D108</f>
        <v>25480127</v>
      </c>
      <c r="P108" s="38"/>
      <c r="Q108" s="38">
        <f>'СМП (9-26)'!D108</f>
        <v>134997644</v>
      </c>
      <c r="R108" s="38">
        <f>'Гемодиализ по видам МП(9-26)'!D108</f>
        <v>187198</v>
      </c>
      <c r="S108" s="38">
        <f>'Мед.реаб.(АПУ,ДС,КС)(9-26) '!D108</f>
        <v>37022176</v>
      </c>
      <c r="T108" s="38">
        <f t="shared" ref="T108:T139" si="7">D108+E108+F108+Q108+R108+S108</f>
        <v>750414015</v>
      </c>
    </row>
    <row r="109" spans="1:20" s="1" customFormat="1" x14ac:dyDescent="0.2">
      <c r="A109" s="20">
        <v>95</v>
      </c>
      <c r="B109" s="21" t="s">
        <v>158</v>
      </c>
      <c r="C109" s="10" t="s">
        <v>31</v>
      </c>
      <c r="D109" s="38">
        <f>КС!D109</f>
        <v>50451964</v>
      </c>
      <c r="E109" s="38">
        <f>'ДС(9-26)'!D109</f>
        <v>11732944</v>
      </c>
      <c r="F109" s="38">
        <f t="shared" si="5"/>
        <v>149042821</v>
      </c>
      <c r="G109" s="38">
        <f>' Профилактика 9-26'!D111</f>
        <v>56655017</v>
      </c>
      <c r="H109" s="38">
        <f>'Диспан.набл.(КП)9-26 '!D109</f>
        <v>13975879</v>
      </c>
      <c r="I109" s="38">
        <f>'Дистанционное набл.(КП)'!D110</f>
        <v>373107</v>
      </c>
      <c r="J109" s="38">
        <f>'Центры здоровья 9-26'!D109</f>
        <v>0</v>
      </c>
      <c r="K109" s="38">
        <f>'АПУ неотл.пом.(9-26)'!D109</f>
        <v>9720834</v>
      </c>
      <c r="L109" s="38">
        <f>'АПУ обращения  (9-26)'!D109</f>
        <v>37408939</v>
      </c>
      <c r="M109" s="38">
        <f>'ОДИ ПГГ(9-26)'!D109</f>
        <v>1822929</v>
      </c>
      <c r="N109" s="38">
        <f>'Школа(9-26)'!D108</f>
        <v>3798610</v>
      </c>
      <c r="O109" s="38">
        <f>'ФАП(9-26)'!D109</f>
        <v>25287506</v>
      </c>
      <c r="P109" s="38"/>
      <c r="Q109" s="38">
        <f>'СМП (9-26)'!D109</f>
        <v>0</v>
      </c>
      <c r="R109" s="38">
        <f>'Гемодиализ по видам МП(9-26)'!D109</f>
        <v>0</v>
      </c>
      <c r="S109" s="38">
        <f>'Мед.реаб.(АПУ,ДС,КС)(9-26) '!D109</f>
        <v>0</v>
      </c>
      <c r="T109" s="38">
        <f t="shared" si="7"/>
        <v>211227729</v>
      </c>
    </row>
    <row r="110" spans="1:20" s="1" customFormat="1" x14ac:dyDescent="0.2">
      <c r="A110" s="20">
        <v>96</v>
      </c>
      <c r="B110" s="12" t="s">
        <v>160</v>
      </c>
      <c r="C110" s="10" t="s">
        <v>33</v>
      </c>
      <c r="D110" s="38">
        <f>КС!D110</f>
        <v>120965272</v>
      </c>
      <c r="E110" s="38">
        <f>'ДС(9-26)'!D110</f>
        <v>30958794</v>
      </c>
      <c r="F110" s="38">
        <f t="shared" si="5"/>
        <v>376154360</v>
      </c>
      <c r="G110" s="38">
        <f>' Профилактика 9-26'!D112</f>
        <v>140516864</v>
      </c>
      <c r="H110" s="38">
        <f>'Диспан.набл.(КП)9-26 '!D110</f>
        <v>41507614</v>
      </c>
      <c r="I110" s="38">
        <f>'Дистанционное набл.(КП)'!D111</f>
        <v>1174431</v>
      </c>
      <c r="J110" s="38">
        <f>'Центры здоровья 9-26'!D110</f>
        <v>0</v>
      </c>
      <c r="K110" s="38">
        <f>'АПУ неотл.пом.(9-26)'!D110</f>
        <v>24132169</v>
      </c>
      <c r="L110" s="38">
        <f>'АПУ обращения  (9-26)'!D110</f>
        <v>92800050</v>
      </c>
      <c r="M110" s="38">
        <f>'ОДИ ПГГ(9-26)'!D110</f>
        <v>10095219</v>
      </c>
      <c r="N110" s="38">
        <f>'Школа(9-26)'!D109</f>
        <v>9018741</v>
      </c>
      <c r="O110" s="38">
        <f>'ФАП(9-26)'!D110</f>
        <v>56909272</v>
      </c>
      <c r="P110" s="38"/>
      <c r="Q110" s="38">
        <f>'СМП (9-26)'!D110</f>
        <v>0</v>
      </c>
      <c r="R110" s="38">
        <f>'Гемодиализ по видам МП(9-26)'!D110</f>
        <v>0</v>
      </c>
      <c r="S110" s="38">
        <f>'Мед.реаб.(АПУ,ДС,КС)(9-26) '!D110</f>
        <v>0</v>
      </c>
      <c r="T110" s="38">
        <f t="shared" si="7"/>
        <v>528078426</v>
      </c>
    </row>
    <row r="111" spans="1:20" s="1" customFormat="1" ht="13.5" customHeight="1" x14ac:dyDescent="0.2">
      <c r="A111" s="20">
        <v>97</v>
      </c>
      <c r="B111" s="12" t="s">
        <v>162</v>
      </c>
      <c r="C111" s="10" t="s">
        <v>163</v>
      </c>
      <c r="D111" s="38">
        <f>КС!D111</f>
        <v>0</v>
      </c>
      <c r="E111" s="38">
        <f>'ДС(9-26)'!D111</f>
        <v>6190832</v>
      </c>
      <c r="F111" s="38">
        <f t="shared" si="5"/>
        <v>2396172</v>
      </c>
      <c r="G111" s="38">
        <f>' Профилактика 9-26'!D113</f>
        <v>2396172</v>
      </c>
      <c r="H111" s="38">
        <f>'Диспан.набл.(КП)9-26 '!D111</f>
        <v>0</v>
      </c>
      <c r="I111" s="38">
        <f>'Дистанционное набл.(КП)'!D112</f>
        <v>0</v>
      </c>
      <c r="J111" s="38">
        <f>'Центры здоровья 9-26'!D111</f>
        <v>0</v>
      </c>
      <c r="K111" s="38">
        <f>'АПУ неотл.пом.(9-26)'!D111</f>
        <v>0</v>
      </c>
      <c r="L111" s="38">
        <f>'АПУ обращения  (9-26)'!D111</f>
        <v>0</v>
      </c>
      <c r="M111" s="38">
        <f>'ОДИ ПГГ(9-26)'!D111</f>
        <v>0</v>
      </c>
      <c r="N111" s="38">
        <f>'Школа(9-26)'!D110</f>
        <v>0</v>
      </c>
      <c r="O111" s="38">
        <f>'ФАП(9-26)'!D111</f>
        <v>0</v>
      </c>
      <c r="P111" s="38"/>
      <c r="Q111" s="38">
        <f>'СМП (9-26)'!D111</f>
        <v>0</v>
      </c>
      <c r="R111" s="38">
        <f>'Гемодиализ по видам МП(9-26)'!D111</f>
        <v>279319621</v>
      </c>
      <c r="S111" s="38">
        <f>'Мед.реаб.(АПУ,ДС,КС)(9-26) '!D111</f>
        <v>0</v>
      </c>
      <c r="T111" s="38">
        <f t="shared" si="7"/>
        <v>287906625</v>
      </c>
    </row>
    <row r="112" spans="1:20" s="1" customFormat="1" x14ac:dyDescent="0.2">
      <c r="A112" s="20">
        <v>98</v>
      </c>
      <c r="B112" s="12" t="s">
        <v>164</v>
      </c>
      <c r="C112" s="10" t="s">
        <v>165</v>
      </c>
      <c r="D112" s="38">
        <f>КС!D112</f>
        <v>0</v>
      </c>
      <c r="E112" s="38">
        <f>'ДС(9-26)'!D112</f>
        <v>134127653</v>
      </c>
      <c r="F112" s="38">
        <f t="shared" si="5"/>
        <v>0</v>
      </c>
      <c r="G112" s="38">
        <f>' Профилактика 9-26'!D114</f>
        <v>0</v>
      </c>
      <c r="H112" s="38">
        <f>'Диспан.набл.(КП)9-26 '!D112</f>
        <v>0</v>
      </c>
      <c r="I112" s="38">
        <f>'Дистанционное набл.(КП)'!D113</f>
        <v>0</v>
      </c>
      <c r="J112" s="38">
        <f>'Центры здоровья 9-26'!D112</f>
        <v>0</v>
      </c>
      <c r="K112" s="38">
        <f>'АПУ неотл.пом.(9-26)'!D112</f>
        <v>0</v>
      </c>
      <c r="L112" s="38">
        <f>'АПУ обращения  (9-26)'!D112</f>
        <v>0</v>
      </c>
      <c r="M112" s="38">
        <f>'ОДИ ПГГ(9-26)'!D112</f>
        <v>0</v>
      </c>
      <c r="N112" s="38">
        <f>'Школа(9-26)'!D111</f>
        <v>0</v>
      </c>
      <c r="O112" s="38">
        <f>'ФАП(9-26)'!D112</f>
        <v>0</v>
      </c>
      <c r="P112" s="38"/>
      <c r="Q112" s="38">
        <f>'СМП (9-26)'!D112</f>
        <v>0</v>
      </c>
      <c r="R112" s="38">
        <f>'Гемодиализ по видам МП(9-26)'!D112</f>
        <v>0</v>
      </c>
      <c r="S112" s="38">
        <f>'Мед.реаб.(АПУ,ДС,КС)(9-26) '!D112</f>
        <v>0</v>
      </c>
      <c r="T112" s="38">
        <f t="shared" si="7"/>
        <v>134127653</v>
      </c>
    </row>
    <row r="113" spans="1:20" s="1" customFormat="1" x14ac:dyDescent="0.2">
      <c r="A113" s="20">
        <v>99</v>
      </c>
      <c r="B113" s="21" t="s">
        <v>166</v>
      </c>
      <c r="C113" s="10" t="s">
        <v>167</v>
      </c>
      <c r="D113" s="38">
        <f>КС!D113</f>
        <v>0</v>
      </c>
      <c r="E113" s="38">
        <f>'ДС(9-26)'!D113</f>
        <v>0</v>
      </c>
      <c r="F113" s="38">
        <f t="shared" si="5"/>
        <v>0</v>
      </c>
      <c r="G113" s="38">
        <f>' Профилактика 9-26'!D115</f>
        <v>0</v>
      </c>
      <c r="H113" s="38">
        <f>'Диспан.набл.(КП)9-26 '!D113</f>
        <v>0</v>
      </c>
      <c r="I113" s="38">
        <f>'Дистанционное набл.(КП)'!D114</f>
        <v>0</v>
      </c>
      <c r="J113" s="38">
        <f>'Центры здоровья 9-26'!D113</f>
        <v>0</v>
      </c>
      <c r="K113" s="38">
        <f>'АПУ неотл.пом.(9-26)'!D113</f>
        <v>0</v>
      </c>
      <c r="L113" s="38">
        <f>'АПУ обращения  (9-26)'!D113</f>
        <v>0</v>
      </c>
      <c r="M113" s="38">
        <f>'ОДИ ПГГ(9-26)'!D113</f>
        <v>0</v>
      </c>
      <c r="N113" s="38">
        <f>'Школа(9-26)'!D112</f>
        <v>0</v>
      </c>
      <c r="O113" s="38">
        <f>'ФАП(9-26)'!D113</f>
        <v>0</v>
      </c>
      <c r="P113" s="38"/>
      <c r="Q113" s="38">
        <f>'СМП (9-26)'!D113</f>
        <v>0</v>
      </c>
      <c r="R113" s="38">
        <f>'Гемодиализ по видам МП(9-26)'!D113</f>
        <v>0</v>
      </c>
      <c r="S113" s="38">
        <f>'Мед.реаб.(АПУ,ДС,КС)(9-26) '!D113</f>
        <v>0</v>
      </c>
      <c r="T113" s="38">
        <f t="shared" si="7"/>
        <v>0</v>
      </c>
    </row>
    <row r="114" spans="1:20" s="1" customFormat="1" ht="12.75" customHeight="1" x14ac:dyDescent="0.2">
      <c r="A114" s="20">
        <v>100</v>
      </c>
      <c r="B114" s="21" t="s">
        <v>168</v>
      </c>
      <c r="C114" s="10" t="s">
        <v>169</v>
      </c>
      <c r="D114" s="38">
        <f>КС!D114</f>
        <v>0</v>
      </c>
      <c r="E114" s="38">
        <f>'ДС(9-26)'!D114</f>
        <v>165890</v>
      </c>
      <c r="F114" s="38">
        <f t="shared" si="5"/>
        <v>0</v>
      </c>
      <c r="G114" s="38">
        <f>' Профилактика 9-26'!D116</f>
        <v>0</v>
      </c>
      <c r="H114" s="38">
        <f>'Диспан.набл.(КП)9-26 '!D114</f>
        <v>0</v>
      </c>
      <c r="I114" s="38">
        <f>'Дистанционное набл.(КП)'!D115</f>
        <v>0</v>
      </c>
      <c r="J114" s="38">
        <f>'Центры здоровья 9-26'!D114</f>
        <v>0</v>
      </c>
      <c r="K114" s="38">
        <f>'АПУ неотл.пом.(9-26)'!D114</f>
        <v>0</v>
      </c>
      <c r="L114" s="38">
        <f>'АПУ обращения  (9-26)'!D114</f>
        <v>0</v>
      </c>
      <c r="M114" s="38">
        <f>'ОДИ ПГГ(9-26)'!D114</f>
        <v>0</v>
      </c>
      <c r="N114" s="38">
        <f>'Школа(9-26)'!D113</f>
        <v>0</v>
      </c>
      <c r="O114" s="38">
        <f>'ФАП(9-26)'!D114</f>
        <v>0</v>
      </c>
      <c r="P114" s="38"/>
      <c r="Q114" s="38">
        <f>'СМП (9-26)'!D114</f>
        <v>0</v>
      </c>
      <c r="R114" s="38">
        <f>'Гемодиализ по видам МП(9-26)'!D114</f>
        <v>0</v>
      </c>
      <c r="S114" s="38">
        <f>'Мед.реаб.(АПУ,ДС,КС)(9-26) '!D114</f>
        <v>0</v>
      </c>
      <c r="T114" s="38">
        <f t="shared" si="7"/>
        <v>165890</v>
      </c>
    </row>
    <row r="115" spans="1:20" s="1" customFormat="1" ht="24" x14ac:dyDescent="0.2">
      <c r="A115" s="20">
        <v>101</v>
      </c>
      <c r="B115" s="21" t="s">
        <v>170</v>
      </c>
      <c r="C115" s="10" t="s">
        <v>171</v>
      </c>
      <c r="D115" s="38">
        <f>КС!D115</f>
        <v>0</v>
      </c>
      <c r="E115" s="38">
        <f>'ДС(9-26)'!D115</f>
        <v>360653</v>
      </c>
      <c r="F115" s="38">
        <f t="shared" si="5"/>
        <v>0</v>
      </c>
      <c r="G115" s="38">
        <f>' Профилактика 9-26'!D117</f>
        <v>0</v>
      </c>
      <c r="H115" s="38">
        <f>'Диспан.набл.(КП)9-26 '!D115</f>
        <v>0</v>
      </c>
      <c r="I115" s="38">
        <f>'Дистанционное набл.(КП)'!D116</f>
        <v>0</v>
      </c>
      <c r="J115" s="38">
        <f>'Центры здоровья 9-26'!D115</f>
        <v>0</v>
      </c>
      <c r="K115" s="38">
        <f>'АПУ неотл.пом.(9-26)'!D115</f>
        <v>0</v>
      </c>
      <c r="L115" s="38">
        <f>'АПУ обращения  (9-26)'!D115</f>
        <v>0</v>
      </c>
      <c r="M115" s="38">
        <f>'ОДИ ПГГ(9-26)'!D115</f>
        <v>0</v>
      </c>
      <c r="N115" s="38">
        <f>'Школа(9-26)'!D114</f>
        <v>0</v>
      </c>
      <c r="O115" s="38">
        <f>'ФАП(9-26)'!D115</f>
        <v>0</v>
      </c>
      <c r="P115" s="38"/>
      <c r="Q115" s="38">
        <f>'СМП (9-26)'!D115</f>
        <v>0</v>
      </c>
      <c r="R115" s="38">
        <f>'Гемодиализ по видам МП(9-26)'!D115</f>
        <v>0</v>
      </c>
      <c r="S115" s="38">
        <f>'Мед.реаб.(АПУ,ДС,КС)(9-26) '!D115</f>
        <v>0</v>
      </c>
      <c r="T115" s="38">
        <f t="shared" si="7"/>
        <v>360653</v>
      </c>
    </row>
    <row r="116" spans="1:20" s="1" customFormat="1" x14ac:dyDescent="0.2">
      <c r="A116" s="20">
        <v>102</v>
      </c>
      <c r="B116" s="21" t="s">
        <v>172</v>
      </c>
      <c r="C116" s="10" t="s">
        <v>173</v>
      </c>
      <c r="D116" s="38">
        <f>КС!D116</f>
        <v>0</v>
      </c>
      <c r="E116" s="38">
        <f>'ДС(9-26)'!D116</f>
        <v>0</v>
      </c>
      <c r="F116" s="38">
        <f t="shared" si="5"/>
        <v>5426068</v>
      </c>
      <c r="G116" s="38">
        <f>' Профилактика 9-26'!D118</f>
        <v>0</v>
      </c>
      <c r="H116" s="38">
        <f>'Диспан.набл.(КП)9-26 '!D116</f>
        <v>0</v>
      </c>
      <c r="I116" s="38">
        <f>'Дистанционное набл.(КП)'!D117</f>
        <v>0</v>
      </c>
      <c r="J116" s="38">
        <f>'Центры здоровья 9-26'!D116</f>
        <v>0</v>
      </c>
      <c r="K116" s="38">
        <f>'АПУ неотл.пом.(9-26)'!D116</f>
        <v>0</v>
      </c>
      <c r="L116" s="38">
        <f>'АПУ обращения  (9-26)'!D116</f>
        <v>0</v>
      </c>
      <c r="M116" s="38">
        <f>'ОДИ ПГГ(9-26)'!D116</f>
        <v>5426068</v>
      </c>
      <c r="N116" s="38">
        <f>'Школа(9-26)'!D115</f>
        <v>0</v>
      </c>
      <c r="O116" s="38">
        <f>'ФАП(9-26)'!D116</f>
        <v>0</v>
      </c>
      <c r="P116" s="38"/>
      <c r="Q116" s="38">
        <f>'СМП (9-26)'!D116</f>
        <v>0</v>
      </c>
      <c r="R116" s="38">
        <f>'Гемодиализ по видам МП(9-26)'!D116</f>
        <v>0</v>
      </c>
      <c r="S116" s="38">
        <f>'Мед.реаб.(АПУ,ДС,КС)(9-26) '!D116</f>
        <v>0</v>
      </c>
      <c r="T116" s="38">
        <f t="shared" si="7"/>
        <v>5426068</v>
      </c>
    </row>
    <row r="117" spans="1:20" s="1" customFormat="1" x14ac:dyDescent="0.2">
      <c r="A117" s="20">
        <v>103</v>
      </c>
      <c r="B117" s="21" t="s">
        <v>174</v>
      </c>
      <c r="C117" s="10" t="s">
        <v>175</v>
      </c>
      <c r="D117" s="38">
        <f>КС!D117</f>
        <v>0</v>
      </c>
      <c r="E117" s="38">
        <f>'ДС(9-26)'!D117</f>
        <v>43857156</v>
      </c>
      <c r="F117" s="38">
        <f t="shared" si="5"/>
        <v>10129740</v>
      </c>
      <c r="G117" s="38">
        <f>' Профилактика 9-26'!D119</f>
        <v>10129740</v>
      </c>
      <c r="H117" s="38">
        <f>'Диспан.набл.(КП)9-26 '!D117</f>
        <v>0</v>
      </c>
      <c r="I117" s="38">
        <f>'Дистанционное набл.(КП)'!D118</f>
        <v>0</v>
      </c>
      <c r="J117" s="38">
        <f>'Центры здоровья 9-26'!D117</f>
        <v>0</v>
      </c>
      <c r="K117" s="38">
        <f>'АПУ неотл.пом.(9-26)'!D117</f>
        <v>0</v>
      </c>
      <c r="L117" s="38">
        <f>'АПУ обращения  (9-26)'!D117</f>
        <v>0</v>
      </c>
      <c r="M117" s="38">
        <f>'ОДИ ПГГ(9-26)'!D117</f>
        <v>0</v>
      </c>
      <c r="N117" s="38">
        <f>'Школа(9-26)'!D116</f>
        <v>0</v>
      </c>
      <c r="O117" s="38">
        <f>'ФАП(9-26)'!D117</f>
        <v>0</v>
      </c>
      <c r="P117" s="38"/>
      <c r="Q117" s="38">
        <f>'СМП (9-26)'!D117</f>
        <v>0</v>
      </c>
      <c r="R117" s="38">
        <f>'Гемодиализ по видам МП(9-26)'!D117</f>
        <v>1211059068</v>
      </c>
      <c r="S117" s="38">
        <f>'Мед.реаб.(АПУ,ДС,КС)(9-26) '!D117</f>
        <v>0</v>
      </c>
      <c r="T117" s="38">
        <f t="shared" si="7"/>
        <v>1265045964</v>
      </c>
    </row>
    <row r="118" spans="1:20" s="1" customFormat="1" x14ac:dyDescent="0.2">
      <c r="A118" s="20">
        <v>104</v>
      </c>
      <c r="B118" s="17" t="s">
        <v>176</v>
      </c>
      <c r="C118" s="15" t="s">
        <v>177</v>
      </c>
      <c r="D118" s="38">
        <f>КС!D118</f>
        <v>0</v>
      </c>
      <c r="E118" s="38">
        <f>'ДС(9-26)'!D118</f>
        <v>0</v>
      </c>
      <c r="F118" s="38">
        <f t="shared" si="5"/>
        <v>92583252</v>
      </c>
      <c r="G118" s="38">
        <f>' Профилактика 9-26'!D120</f>
        <v>0</v>
      </c>
      <c r="H118" s="38">
        <f>'Диспан.набл.(КП)9-26 '!D118</f>
        <v>0</v>
      </c>
      <c r="I118" s="38">
        <f>'Дистанционное набл.(КП)'!D119</f>
        <v>0</v>
      </c>
      <c r="J118" s="38">
        <f>'Центры здоровья 9-26'!D118</f>
        <v>0</v>
      </c>
      <c r="K118" s="38">
        <f>'АПУ неотл.пом.(9-26)'!D118</f>
        <v>0</v>
      </c>
      <c r="L118" s="38">
        <f>'АПУ обращения  (9-26)'!D118</f>
        <v>0</v>
      </c>
      <c r="M118" s="38">
        <f>'ОДИ ПГГ(9-26)'!D118</f>
        <v>92583252</v>
      </c>
      <c r="N118" s="38">
        <f>'Школа(9-26)'!D117</f>
        <v>0</v>
      </c>
      <c r="O118" s="38">
        <f>'ФАП(9-26)'!D118</f>
        <v>0</v>
      </c>
      <c r="P118" s="38"/>
      <c r="Q118" s="38">
        <f>'СМП (9-26)'!D118</f>
        <v>0</v>
      </c>
      <c r="R118" s="38">
        <f>'Гемодиализ по видам МП(9-26)'!D118</f>
        <v>0</v>
      </c>
      <c r="S118" s="38">
        <f>'Мед.реаб.(АПУ,ДС,КС)(9-26) '!D118</f>
        <v>0</v>
      </c>
      <c r="T118" s="38">
        <f t="shared" si="7"/>
        <v>92583252</v>
      </c>
    </row>
    <row r="119" spans="1:20" s="1" customFormat="1" x14ac:dyDescent="0.2">
      <c r="A119" s="20">
        <v>105</v>
      </c>
      <c r="B119" s="13" t="s">
        <v>178</v>
      </c>
      <c r="C119" s="10" t="s">
        <v>179</v>
      </c>
      <c r="D119" s="38">
        <f>КС!D119</f>
        <v>215903490</v>
      </c>
      <c r="E119" s="38">
        <f>'ДС(9-26)'!D119</f>
        <v>48309924</v>
      </c>
      <c r="F119" s="38">
        <f t="shared" si="5"/>
        <v>11688158</v>
      </c>
      <c r="G119" s="38">
        <f>' Профилактика 9-26'!D121</f>
        <v>0</v>
      </c>
      <c r="H119" s="38">
        <f>'Диспан.набл.(КП)9-26 '!D119</f>
        <v>0</v>
      </c>
      <c r="I119" s="38">
        <f>'Дистанционное набл.(КП)'!D120</f>
        <v>0</v>
      </c>
      <c r="J119" s="38">
        <f>'Центры здоровья 9-26'!D119</f>
        <v>0</v>
      </c>
      <c r="K119" s="38">
        <f>'АПУ неотл.пом.(9-26)'!D119</f>
        <v>0</v>
      </c>
      <c r="L119" s="38">
        <f>'АПУ обращения  (9-26)'!D119</f>
        <v>0</v>
      </c>
      <c r="M119" s="38">
        <f>'ОДИ ПГГ(9-26)'!D119</f>
        <v>11688158</v>
      </c>
      <c r="N119" s="38">
        <f>'Школа(9-26)'!D118</f>
        <v>0</v>
      </c>
      <c r="O119" s="38">
        <f>'ФАП(9-26)'!D119</f>
        <v>0</v>
      </c>
      <c r="P119" s="38"/>
      <c r="Q119" s="38">
        <f>'СМП (9-26)'!D119</f>
        <v>0</v>
      </c>
      <c r="R119" s="38">
        <f>'Гемодиализ по видам МП(9-26)'!D119</f>
        <v>0</v>
      </c>
      <c r="S119" s="38">
        <f>'Мед.реаб.(АПУ,ДС,КС)(9-26) '!D119</f>
        <v>0</v>
      </c>
      <c r="T119" s="38">
        <f t="shared" si="7"/>
        <v>275901572</v>
      </c>
    </row>
    <row r="120" spans="1:20" s="1" customFormat="1" ht="11.25" customHeight="1" x14ac:dyDescent="0.2">
      <c r="A120" s="20">
        <v>106</v>
      </c>
      <c r="B120" s="21" t="s">
        <v>180</v>
      </c>
      <c r="C120" s="10" t="s">
        <v>181</v>
      </c>
      <c r="D120" s="38">
        <f>КС!D120</f>
        <v>0</v>
      </c>
      <c r="E120" s="38">
        <f>'ДС(9-26)'!D120</f>
        <v>0</v>
      </c>
      <c r="F120" s="38">
        <f t="shared" si="5"/>
        <v>35309</v>
      </c>
      <c r="G120" s="38">
        <f>' Профилактика 9-26'!D122</f>
        <v>0</v>
      </c>
      <c r="H120" s="38">
        <f>'Диспан.набл.(КП)9-26 '!D120</f>
        <v>0</v>
      </c>
      <c r="I120" s="38">
        <f>'Дистанционное набл.(КП)'!D121</f>
        <v>0</v>
      </c>
      <c r="J120" s="38">
        <f>'Центры здоровья 9-26'!D120</f>
        <v>0</v>
      </c>
      <c r="K120" s="38">
        <f>'АПУ неотл.пом.(9-26)'!D120</f>
        <v>0</v>
      </c>
      <c r="L120" s="38">
        <f>'АПУ обращения  (9-26)'!D120</f>
        <v>35309</v>
      </c>
      <c r="M120" s="38">
        <f>'ОДИ ПГГ(9-26)'!D120</f>
        <v>0</v>
      </c>
      <c r="N120" s="38">
        <f>'Школа(9-26)'!D119</f>
        <v>0</v>
      </c>
      <c r="O120" s="38">
        <f>'ФАП(9-26)'!D120</f>
        <v>0</v>
      </c>
      <c r="P120" s="38"/>
      <c r="Q120" s="38">
        <f>'СМП (9-26)'!D120</f>
        <v>0</v>
      </c>
      <c r="R120" s="38">
        <f>'Гемодиализ по видам МП(9-26)'!D120</f>
        <v>0</v>
      </c>
      <c r="S120" s="38">
        <f>'Мед.реаб.(АПУ,ДС,КС)(9-26) '!D120</f>
        <v>0</v>
      </c>
      <c r="T120" s="38">
        <f t="shared" si="7"/>
        <v>35309</v>
      </c>
    </row>
    <row r="121" spans="1:20" s="1" customFormat="1" x14ac:dyDescent="0.2">
      <c r="A121" s="20">
        <v>107</v>
      </c>
      <c r="B121" s="12" t="s">
        <v>182</v>
      </c>
      <c r="C121" s="18" t="s">
        <v>183</v>
      </c>
      <c r="D121" s="38">
        <f>КС!D121</f>
        <v>0</v>
      </c>
      <c r="E121" s="38">
        <f>'ДС(9-26)'!D121</f>
        <v>16252375</v>
      </c>
      <c r="F121" s="38">
        <f t="shared" si="5"/>
        <v>0</v>
      </c>
      <c r="G121" s="38">
        <f>' Профилактика 9-26'!D123</f>
        <v>0</v>
      </c>
      <c r="H121" s="38">
        <f>'Диспан.набл.(КП)9-26 '!D121</f>
        <v>0</v>
      </c>
      <c r="I121" s="38">
        <f>'Дистанционное набл.(КП)'!D122</f>
        <v>0</v>
      </c>
      <c r="J121" s="38">
        <f>'Центры здоровья 9-26'!D121</f>
        <v>0</v>
      </c>
      <c r="K121" s="38">
        <f>'АПУ неотл.пом.(9-26)'!D121</f>
        <v>0</v>
      </c>
      <c r="L121" s="38">
        <f>'АПУ обращения  (9-26)'!D121</f>
        <v>0</v>
      </c>
      <c r="M121" s="38">
        <f>'ОДИ ПГГ(9-26)'!D121</f>
        <v>0</v>
      </c>
      <c r="N121" s="38">
        <f>'Школа(9-26)'!D120</f>
        <v>0</v>
      </c>
      <c r="O121" s="38">
        <f>'ФАП(9-26)'!D121</f>
        <v>0</v>
      </c>
      <c r="P121" s="38"/>
      <c r="Q121" s="38">
        <f>'СМП (9-26)'!D121</f>
        <v>0</v>
      </c>
      <c r="R121" s="38">
        <f>'Гемодиализ по видам МП(9-26)'!D121</f>
        <v>0</v>
      </c>
      <c r="S121" s="38">
        <f>'Мед.реаб.(АПУ,ДС,КС)(9-26) '!D121</f>
        <v>0</v>
      </c>
      <c r="T121" s="38">
        <f t="shared" si="7"/>
        <v>16252375</v>
      </c>
    </row>
    <row r="122" spans="1:20" s="1" customFormat="1" x14ac:dyDescent="0.2">
      <c r="A122" s="20">
        <v>108</v>
      </c>
      <c r="B122" s="21" t="s">
        <v>184</v>
      </c>
      <c r="C122" s="10" t="s">
        <v>261</v>
      </c>
      <c r="D122" s="38">
        <f>КС!D122</f>
        <v>20463564</v>
      </c>
      <c r="E122" s="38">
        <f>'ДС(9-26)'!D122</f>
        <v>215890</v>
      </c>
      <c r="F122" s="38">
        <f t="shared" si="5"/>
        <v>6512098</v>
      </c>
      <c r="G122" s="38">
        <f>' Профилактика 9-26'!D124</f>
        <v>0</v>
      </c>
      <c r="H122" s="38">
        <f>'Диспан.набл.(КП)9-26 '!D122</f>
        <v>0</v>
      </c>
      <c r="I122" s="38">
        <f>'Дистанционное набл.(КП)'!D123</f>
        <v>0</v>
      </c>
      <c r="J122" s="38">
        <f>'Центры здоровья 9-26'!D122</f>
        <v>0</v>
      </c>
      <c r="K122" s="38">
        <f>'АПУ неотл.пом.(9-26)'!D122</f>
        <v>0</v>
      </c>
      <c r="L122" s="38">
        <f>'АПУ обращения  (9-26)'!D122</f>
        <v>0</v>
      </c>
      <c r="M122" s="38">
        <f>'ОДИ ПГГ(9-26)'!D122</f>
        <v>6512098</v>
      </c>
      <c r="N122" s="38">
        <f>'Школа(9-26)'!D121</f>
        <v>0</v>
      </c>
      <c r="O122" s="38">
        <f>'ФАП(9-26)'!D122</f>
        <v>0</v>
      </c>
      <c r="P122" s="38"/>
      <c r="Q122" s="38">
        <f>'СМП (9-26)'!D122</f>
        <v>0</v>
      </c>
      <c r="R122" s="38">
        <f>'Гемодиализ по видам МП(9-26)'!D122</f>
        <v>0</v>
      </c>
      <c r="S122" s="38">
        <f>'Мед.реаб.(АПУ,ДС,КС)(9-26) '!D122</f>
        <v>0</v>
      </c>
      <c r="T122" s="38">
        <f t="shared" si="7"/>
        <v>27191552</v>
      </c>
    </row>
    <row r="123" spans="1:20" s="1" customFormat="1" ht="14.25" customHeight="1" x14ac:dyDescent="0.2">
      <c r="A123" s="20">
        <v>109</v>
      </c>
      <c r="B123" s="13" t="s">
        <v>185</v>
      </c>
      <c r="C123" s="10" t="s">
        <v>250</v>
      </c>
      <c r="D123" s="38">
        <f>КС!D123</f>
        <v>0</v>
      </c>
      <c r="E123" s="38">
        <f>'ДС(9-26)'!D123</f>
        <v>121835</v>
      </c>
      <c r="F123" s="38">
        <f t="shared" si="5"/>
        <v>7613455</v>
      </c>
      <c r="G123" s="38">
        <f>' Профилактика 9-26'!D125</f>
        <v>0</v>
      </c>
      <c r="H123" s="38">
        <f>'Диспан.набл.(КП)9-26 '!D123</f>
        <v>0</v>
      </c>
      <c r="I123" s="38">
        <f>'Дистанционное набл.(КП)'!D124</f>
        <v>0</v>
      </c>
      <c r="J123" s="38">
        <f>'Центры здоровья 9-26'!D123</f>
        <v>0</v>
      </c>
      <c r="K123" s="38">
        <f>'АПУ неотл.пом.(9-26)'!D123</f>
        <v>0</v>
      </c>
      <c r="L123" s="38">
        <f>'АПУ обращения  (9-26)'!D123</f>
        <v>111088</v>
      </c>
      <c r="M123" s="38">
        <f>'ОДИ ПГГ(9-26)'!D123</f>
        <v>7502367</v>
      </c>
      <c r="N123" s="38">
        <f>'Школа(9-26)'!D122</f>
        <v>0</v>
      </c>
      <c r="O123" s="38">
        <f>'ФАП(9-26)'!D123</f>
        <v>0</v>
      </c>
      <c r="P123" s="38"/>
      <c r="Q123" s="38">
        <f>'СМП (9-26)'!D123</f>
        <v>0</v>
      </c>
      <c r="R123" s="38">
        <f>'Гемодиализ по видам МП(9-26)'!D123</f>
        <v>0</v>
      </c>
      <c r="S123" s="38">
        <f>'Мед.реаб.(АПУ,ДС,КС)(9-26) '!D123</f>
        <v>0</v>
      </c>
      <c r="T123" s="38">
        <f t="shared" si="7"/>
        <v>7735290</v>
      </c>
    </row>
    <row r="124" spans="1:20" s="1" customFormat="1" x14ac:dyDescent="0.2">
      <c r="A124" s="20">
        <v>110</v>
      </c>
      <c r="B124" s="12" t="s">
        <v>329</v>
      </c>
      <c r="C124" s="10" t="s">
        <v>317</v>
      </c>
      <c r="D124" s="38">
        <f>КС!D124</f>
        <v>0</v>
      </c>
      <c r="E124" s="38">
        <f>'ДС(9-26)'!D124</f>
        <v>0</v>
      </c>
      <c r="F124" s="38">
        <f t="shared" si="5"/>
        <v>0</v>
      </c>
      <c r="G124" s="38">
        <f>' Профилактика 9-26'!D126</f>
        <v>0</v>
      </c>
      <c r="H124" s="38">
        <f>'Диспан.набл.(КП)9-26 '!D124</f>
        <v>0</v>
      </c>
      <c r="I124" s="38">
        <f>'Дистанционное набл.(КП)'!D125</f>
        <v>0</v>
      </c>
      <c r="J124" s="38">
        <f>'Центры здоровья 9-26'!D124</f>
        <v>0</v>
      </c>
      <c r="K124" s="38">
        <f>'АПУ неотл.пом.(9-26)'!D124</f>
        <v>0</v>
      </c>
      <c r="L124" s="38">
        <f>'АПУ обращения  (9-26)'!D124</f>
        <v>0</v>
      </c>
      <c r="M124" s="38">
        <f>'ОДИ ПГГ(9-26)'!D124</f>
        <v>0</v>
      </c>
      <c r="N124" s="38">
        <f>'Школа(9-26)'!D123</f>
        <v>0</v>
      </c>
      <c r="O124" s="38">
        <f>'ФАП(9-26)'!D124</f>
        <v>0</v>
      </c>
      <c r="P124" s="38"/>
      <c r="Q124" s="38">
        <f>'СМП (9-26)'!D124</f>
        <v>0</v>
      </c>
      <c r="R124" s="38">
        <f>'Гемодиализ по видам МП(9-26)'!D124</f>
        <v>0</v>
      </c>
      <c r="S124" s="38">
        <f>'Мед.реаб.(АПУ,ДС,КС)(9-26) '!D124</f>
        <v>0</v>
      </c>
      <c r="T124" s="38">
        <f t="shared" si="7"/>
        <v>0</v>
      </c>
    </row>
    <row r="125" spans="1:20" s="1" customFormat="1" x14ac:dyDescent="0.2">
      <c r="A125" s="20">
        <v>111</v>
      </c>
      <c r="B125" s="53" t="s">
        <v>418</v>
      </c>
      <c r="C125" s="15" t="s">
        <v>419</v>
      </c>
      <c r="D125" s="38">
        <f>КС!D125</f>
        <v>0</v>
      </c>
      <c r="E125" s="38">
        <f>'ДС(9-26)'!D125</f>
        <v>0</v>
      </c>
      <c r="F125" s="38">
        <f t="shared" si="5"/>
        <v>0</v>
      </c>
      <c r="G125" s="38">
        <f>' Профилактика 9-26'!D127</f>
        <v>0</v>
      </c>
      <c r="H125" s="38">
        <f>'Диспан.набл.(КП)9-26 '!D125</f>
        <v>0</v>
      </c>
      <c r="I125" s="38">
        <f>'Дистанционное набл.(КП)'!D126</f>
        <v>0</v>
      </c>
      <c r="J125" s="38">
        <f>'Центры здоровья 9-26'!D125</f>
        <v>0</v>
      </c>
      <c r="K125" s="38">
        <f>'АПУ неотл.пом.(9-26)'!D125</f>
        <v>0</v>
      </c>
      <c r="L125" s="38">
        <f>'АПУ обращения  (9-26)'!D125</f>
        <v>0</v>
      </c>
      <c r="M125" s="38">
        <f>'ОДИ ПГГ(9-26)'!D125</f>
        <v>0</v>
      </c>
      <c r="N125" s="38">
        <f>'Школа(9-26)'!D124</f>
        <v>0</v>
      </c>
      <c r="O125" s="38">
        <f>'ФАП(9-26)'!D125</f>
        <v>0</v>
      </c>
      <c r="P125" s="38"/>
      <c r="Q125" s="38">
        <f>'СМП (9-26)'!D125</f>
        <v>0</v>
      </c>
      <c r="R125" s="38">
        <f>'Гемодиализ по видам МП(9-26)'!D125</f>
        <v>0</v>
      </c>
      <c r="S125" s="38">
        <f>'Мед.реаб.(АПУ,ДС,КС)(9-26) '!D125</f>
        <v>0</v>
      </c>
      <c r="T125" s="38">
        <f t="shared" si="7"/>
        <v>0</v>
      </c>
    </row>
    <row r="126" spans="1:20" s="1" customFormat="1" ht="13.5" customHeight="1" x14ac:dyDescent="0.2">
      <c r="A126" s="20">
        <v>112</v>
      </c>
      <c r="B126" s="13" t="s">
        <v>186</v>
      </c>
      <c r="C126" s="10" t="s">
        <v>320</v>
      </c>
      <c r="D126" s="38">
        <f>КС!D126</f>
        <v>0</v>
      </c>
      <c r="E126" s="38">
        <f>'ДС(9-26)'!D126</f>
        <v>47680137</v>
      </c>
      <c r="F126" s="38">
        <f t="shared" si="5"/>
        <v>0</v>
      </c>
      <c r="G126" s="38">
        <f>' Профилактика 9-26'!D128</f>
        <v>0</v>
      </c>
      <c r="H126" s="38">
        <f>'Диспан.набл.(КП)9-26 '!D126</f>
        <v>0</v>
      </c>
      <c r="I126" s="38">
        <f>'Дистанционное набл.(КП)'!D127</f>
        <v>0</v>
      </c>
      <c r="J126" s="38">
        <f>'Центры здоровья 9-26'!D126</f>
        <v>0</v>
      </c>
      <c r="K126" s="38">
        <f>'АПУ неотл.пом.(9-26)'!D126</f>
        <v>0</v>
      </c>
      <c r="L126" s="38">
        <f>'АПУ обращения  (9-26)'!D126</f>
        <v>0</v>
      </c>
      <c r="M126" s="38">
        <f>'ОДИ ПГГ(9-26)'!D126</f>
        <v>0</v>
      </c>
      <c r="N126" s="38">
        <f>'Школа(9-26)'!D125</f>
        <v>0</v>
      </c>
      <c r="O126" s="38">
        <f>'ФАП(9-26)'!D126</f>
        <v>0</v>
      </c>
      <c r="P126" s="38"/>
      <c r="Q126" s="38">
        <f>'СМП (9-26)'!D126</f>
        <v>0</v>
      </c>
      <c r="R126" s="38">
        <f>'Гемодиализ по видам МП(9-26)'!D126</f>
        <v>0</v>
      </c>
      <c r="S126" s="38">
        <f>'Мед.реаб.(АПУ,ДС,КС)(9-26) '!D126</f>
        <v>0</v>
      </c>
      <c r="T126" s="38">
        <f t="shared" si="7"/>
        <v>47680137</v>
      </c>
    </row>
    <row r="127" spans="1:20" s="1" customFormat="1" x14ac:dyDescent="0.2">
      <c r="A127" s="20">
        <v>113</v>
      </c>
      <c r="B127" s="21" t="s">
        <v>187</v>
      </c>
      <c r="C127" s="10" t="s">
        <v>188</v>
      </c>
      <c r="D127" s="38">
        <f>КС!D127</f>
        <v>0</v>
      </c>
      <c r="E127" s="38">
        <f>'ДС(9-26)'!D127</f>
        <v>0</v>
      </c>
      <c r="F127" s="38">
        <f t="shared" si="5"/>
        <v>2776680</v>
      </c>
      <c r="G127" s="38">
        <f>' Профилактика 9-26'!D129</f>
        <v>2776680</v>
      </c>
      <c r="H127" s="38">
        <f>'Диспан.набл.(КП)9-26 '!D127</f>
        <v>0</v>
      </c>
      <c r="I127" s="38">
        <f>'Дистанционное набл.(КП)'!D128</f>
        <v>0</v>
      </c>
      <c r="J127" s="38">
        <f>'Центры здоровья 9-26'!D127</f>
        <v>0</v>
      </c>
      <c r="K127" s="38">
        <f>'АПУ неотл.пом.(9-26)'!D127</f>
        <v>0</v>
      </c>
      <c r="L127" s="38">
        <f>'АПУ обращения  (9-26)'!D127</f>
        <v>0</v>
      </c>
      <c r="M127" s="38">
        <f>'ОДИ ПГГ(9-26)'!D127</f>
        <v>0</v>
      </c>
      <c r="N127" s="38">
        <f>'Школа(9-26)'!D126</f>
        <v>0</v>
      </c>
      <c r="O127" s="38">
        <f>'ФАП(9-26)'!D127</f>
        <v>0</v>
      </c>
      <c r="P127" s="38"/>
      <c r="Q127" s="38">
        <f>'СМП (9-26)'!D127</f>
        <v>0</v>
      </c>
      <c r="R127" s="38">
        <f>'Гемодиализ по видам МП(9-26)'!D127</f>
        <v>317835012</v>
      </c>
      <c r="S127" s="38">
        <f>'Мед.реаб.(АПУ,ДС,КС)(9-26) '!D127</f>
        <v>0</v>
      </c>
      <c r="T127" s="38">
        <f t="shared" si="7"/>
        <v>320611692</v>
      </c>
    </row>
    <row r="128" spans="1:20" s="1" customFormat="1" ht="24" x14ac:dyDescent="0.2">
      <c r="A128" s="20">
        <v>114</v>
      </c>
      <c r="B128" s="21" t="s">
        <v>189</v>
      </c>
      <c r="C128" s="35" t="s">
        <v>306</v>
      </c>
      <c r="D128" s="38">
        <f>КС!D128</f>
        <v>0</v>
      </c>
      <c r="E128" s="38">
        <f>'ДС(9-26)'!D128</f>
        <v>216894</v>
      </c>
      <c r="F128" s="38">
        <f t="shared" si="5"/>
        <v>0</v>
      </c>
      <c r="G128" s="38">
        <f>' Профилактика 9-26'!D130</f>
        <v>0</v>
      </c>
      <c r="H128" s="38">
        <f>'Диспан.набл.(КП)9-26 '!D128</f>
        <v>0</v>
      </c>
      <c r="I128" s="38">
        <f>'Дистанционное набл.(КП)'!D129</f>
        <v>0</v>
      </c>
      <c r="J128" s="38">
        <f>'Центры здоровья 9-26'!D128</f>
        <v>0</v>
      </c>
      <c r="K128" s="38">
        <f>'АПУ неотл.пом.(9-26)'!D128</f>
        <v>0</v>
      </c>
      <c r="L128" s="38">
        <f>'АПУ обращения  (9-26)'!D128</f>
        <v>0</v>
      </c>
      <c r="M128" s="38">
        <f>'ОДИ ПГГ(9-26)'!D128</f>
        <v>0</v>
      </c>
      <c r="N128" s="38">
        <f>'Школа(9-26)'!D127</f>
        <v>0</v>
      </c>
      <c r="O128" s="38">
        <f>'ФАП(9-26)'!D128</f>
        <v>0</v>
      </c>
      <c r="P128" s="38"/>
      <c r="Q128" s="38">
        <f>'СМП (9-26)'!D128</f>
        <v>0</v>
      </c>
      <c r="R128" s="38">
        <f>'Гемодиализ по видам МП(9-26)'!D128</f>
        <v>0</v>
      </c>
      <c r="S128" s="38">
        <f>'Мед.реаб.(АПУ,ДС,КС)(9-26) '!D128</f>
        <v>0</v>
      </c>
      <c r="T128" s="38">
        <f t="shared" si="7"/>
        <v>216894</v>
      </c>
    </row>
    <row r="129" spans="1:20" s="1" customFormat="1" x14ac:dyDescent="0.2">
      <c r="A129" s="20">
        <v>115</v>
      </c>
      <c r="B129" s="21" t="s">
        <v>190</v>
      </c>
      <c r="C129" s="10" t="s">
        <v>225</v>
      </c>
      <c r="D129" s="38">
        <f>КС!D129</f>
        <v>3294761561</v>
      </c>
      <c r="E129" s="38">
        <f>'ДС(9-26)'!D129</f>
        <v>138471393</v>
      </c>
      <c r="F129" s="38">
        <f t="shared" si="5"/>
        <v>368624805</v>
      </c>
      <c r="G129" s="38">
        <f>' Профилактика 9-26'!D131</f>
        <v>154785085</v>
      </c>
      <c r="H129" s="38">
        <f>'Диспан.набл.(КП)9-26 '!D129</f>
        <v>0</v>
      </c>
      <c r="I129" s="38">
        <f>'Дистанционное набл.(КП)'!D130</f>
        <v>0</v>
      </c>
      <c r="J129" s="38">
        <f>'Центры здоровья 9-26'!D129</f>
        <v>0</v>
      </c>
      <c r="K129" s="38">
        <f>'АПУ неотл.пом.(9-26)'!D129</f>
        <v>0</v>
      </c>
      <c r="L129" s="38">
        <f>'АПУ обращения  (9-26)'!D129</f>
        <v>0</v>
      </c>
      <c r="M129" s="38">
        <f>'ОДИ ПГГ(9-26)'!D129</f>
        <v>191425008</v>
      </c>
      <c r="N129" s="38">
        <f>'Школа(9-26)'!D128</f>
        <v>22414712</v>
      </c>
      <c r="O129" s="38">
        <f>'ФАП(9-26)'!D129</f>
        <v>0</v>
      </c>
      <c r="P129" s="38"/>
      <c r="Q129" s="38">
        <f>'СМП (9-26)'!D129</f>
        <v>0</v>
      </c>
      <c r="R129" s="38">
        <f>'Гемодиализ по видам МП(9-26)'!D129</f>
        <v>31289996</v>
      </c>
      <c r="S129" s="38">
        <f>'Мед.реаб.(АПУ,ДС,КС)(9-26) '!D129</f>
        <v>108148046</v>
      </c>
      <c r="T129" s="38">
        <f t="shared" si="7"/>
        <v>3941295801</v>
      </c>
    </row>
    <row r="130" spans="1:20" ht="10.5" customHeight="1" x14ac:dyDescent="0.2">
      <c r="A130" s="20">
        <v>116</v>
      </c>
      <c r="B130" s="21" t="s">
        <v>191</v>
      </c>
      <c r="C130" s="10" t="s">
        <v>192</v>
      </c>
      <c r="D130" s="38">
        <f>КС!D130</f>
        <v>3718245862</v>
      </c>
      <c r="E130" s="38">
        <f>'ДС(9-26)'!D130</f>
        <v>4546122818</v>
      </c>
      <c r="F130" s="38">
        <f t="shared" si="5"/>
        <v>896948937</v>
      </c>
      <c r="G130" s="38">
        <f>' Профилактика 9-26'!D132</f>
        <v>266487039</v>
      </c>
      <c r="H130" s="38">
        <f>'Диспан.набл.(КП)9-26 '!D130</f>
        <v>54669596</v>
      </c>
      <c r="I130" s="38">
        <f>'Дистанционное набл.(КП)'!D131</f>
        <v>0</v>
      </c>
      <c r="J130" s="38">
        <f>'Центры здоровья 9-26'!D130</f>
        <v>0</v>
      </c>
      <c r="K130" s="38">
        <f>'АПУ неотл.пом.(9-26)'!D130</f>
        <v>0</v>
      </c>
      <c r="L130" s="38">
        <f>'АПУ обращения  (9-26)'!D130</f>
        <v>60908556</v>
      </c>
      <c r="M130" s="38">
        <f>'ОДИ ПГГ(9-26)'!D130</f>
        <v>514883746</v>
      </c>
      <c r="N130" s="38">
        <f>'Школа(9-26)'!D129</f>
        <v>0</v>
      </c>
      <c r="O130" s="38">
        <f>'ФАП(9-26)'!D130</f>
        <v>0</v>
      </c>
      <c r="P130" s="40"/>
      <c r="Q130" s="38">
        <f>'СМП (9-26)'!D130</f>
        <v>0</v>
      </c>
      <c r="R130" s="38">
        <f>'Гемодиализ по видам МП(9-26)'!D130</f>
        <v>267456</v>
      </c>
      <c r="S130" s="38">
        <f>'Мед.реаб.(АПУ,ДС,КС)(9-26) '!D130</f>
        <v>21306325</v>
      </c>
      <c r="T130" s="38">
        <f t="shared" si="7"/>
        <v>9182891398</v>
      </c>
    </row>
    <row r="131" spans="1:20" s="1" customFormat="1" x14ac:dyDescent="0.2">
      <c r="A131" s="20">
        <v>117</v>
      </c>
      <c r="B131" s="21" t="s">
        <v>193</v>
      </c>
      <c r="C131" s="10" t="s">
        <v>40</v>
      </c>
      <c r="D131" s="38">
        <f>КС!D131</f>
        <v>2566958287</v>
      </c>
      <c r="E131" s="38">
        <f>'ДС(9-26)'!D131</f>
        <v>13505685</v>
      </c>
      <c r="F131" s="38">
        <f t="shared" si="5"/>
        <v>118288723</v>
      </c>
      <c r="G131" s="38">
        <f>' Профилактика 9-26'!D133</f>
        <v>58382515</v>
      </c>
      <c r="H131" s="38">
        <f>'Диспан.набл.(КП)9-26 '!D131</f>
        <v>0</v>
      </c>
      <c r="I131" s="38">
        <f>'Дистанционное набл.(КП)'!D132</f>
        <v>0</v>
      </c>
      <c r="J131" s="38">
        <f>'Центры здоровья 9-26'!D131</f>
        <v>0</v>
      </c>
      <c r="K131" s="38">
        <f>'АПУ неотл.пом.(9-26)'!D131</f>
        <v>541850</v>
      </c>
      <c r="L131" s="38">
        <f>'АПУ обращения  (9-26)'!D131</f>
        <v>0</v>
      </c>
      <c r="M131" s="38">
        <f>'ОДИ ПГГ(9-26)'!D131</f>
        <v>59341740</v>
      </c>
      <c r="N131" s="38">
        <f>'Школа(9-26)'!D130</f>
        <v>22618</v>
      </c>
      <c r="O131" s="38">
        <f>'ФАП(9-26)'!D131</f>
        <v>0</v>
      </c>
      <c r="P131" s="38"/>
      <c r="Q131" s="38">
        <f>'СМП (9-26)'!D131</f>
        <v>0</v>
      </c>
      <c r="R131" s="38">
        <f>'Гемодиализ по видам МП(9-26)'!D131</f>
        <v>4011840</v>
      </c>
      <c r="S131" s="38">
        <f>'Мед.реаб.(АПУ,ДС,КС)(9-26) '!D131</f>
        <v>50340983</v>
      </c>
      <c r="T131" s="38">
        <f t="shared" si="7"/>
        <v>2753105518</v>
      </c>
    </row>
    <row r="132" spans="1:20" s="1" customFormat="1" x14ac:dyDescent="0.2">
      <c r="A132" s="20">
        <v>118</v>
      </c>
      <c r="B132" s="12" t="s">
        <v>194</v>
      </c>
      <c r="C132" s="10" t="s">
        <v>45</v>
      </c>
      <c r="D132" s="38">
        <f>КС!D132</f>
        <v>1920515828</v>
      </c>
      <c r="E132" s="38">
        <f>'ДС(9-26)'!D132</f>
        <v>124648884</v>
      </c>
      <c r="F132" s="38">
        <f t="shared" si="5"/>
        <v>147187868</v>
      </c>
      <c r="G132" s="38">
        <f>' Профилактика 9-26'!D134</f>
        <v>74021645</v>
      </c>
      <c r="H132" s="38">
        <f>'Диспан.набл.(КП)9-26 '!D132</f>
        <v>0</v>
      </c>
      <c r="I132" s="38">
        <f>'Дистанционное набл.(КП)'!D133</f>
        <v>0</v>
      </c>
      <c r="J132" s="38">
        <f>'Центры здоровья 9-26'!D132</f>
        <v>0</v>
      </c>
      <c r="K132" s="38">
        <f>'АПУ неотл.пом.(9-26)'!D132</f>
        <v>33181811</v>
      </c>
      <c r="L132" s="38">
        <f>'АПУ обращения  (9-26)'!D132</f>
        <v>8746370</v>
      </c>
      <c r="M132" s="38">
        <f>'ОДИ ПГГ(9-26)'!D132</f>
        <v>31238042</v>
      </c>
      <c r="N132" s="38">
        <f>'Школа(9-26)'!D131</f>
        <v>0</v>
      </c>
      <c r="O132" s="38">
        <f>'ФАП(9-26)'!D132</f>
        <v>0</v>
      </c>
      <c r="P132" s="38"/>
      <c r="Q132" s="38">
        <f>'СМП (9-26)'!D132</f>
        <v>0</v>
      </c>
      <c r="R132" s="38">
        <f>'Гемодиализ по видам МП(9-26)'!D132</f>
        <v>19266772</v>
      </c>
      <c r="S132" s="38">
        <f>'Мед.реаб.(АПУ,ДС,КС)(9-26) '!D132</f>
        <v>145181940</v>
      </c>
      <c r="T132" s="38">
        <f t="shared" si="7"/>
        <v>2356801292</v>
      </c>
    </row>
    <row r="133" spans="1:20" s="1" customFormat="1" x14ac:dyDescent="0.2">
      <c r="A133" s="20">
        <v>119</v>
      </c>
      <c r="B133" s="12" t="s">
        <v>195</v>
      </c>
      <c r="C133" s="10" t="s">
        <v>227</v>
      </c>
      <c r="D133" s="38">
        <f>КС!D133</f>
        <v>408080532</v>
      </c>
      <c r="E133" s="38">
        <f>'ДС(9-26)'!D133</f>
        <v>53718572</v>
      </c>
      <c r="F133" s="38">
        <f t="shared" si="5"/>
        <v>94089740</v>
      </c>
      <c r="G133" s="38">
        <f>' Профилактика 9-26'!D135</f>
        <v>37890284</v>
      </c>
      <c r="H133" s="38">
        <f>'Диспан.набл.(КП)9-26 '!D133</f>
        <v>0</v>
      </c>
      <c r="I133" s="38">
        <f>'Дистанционное набл.(КП)'!D134</f>
        <v>0</v>
      </c>
      <c r="J133" s="38">
        <f>'Центры здоровья 9-26'!D133</f>
        <v>0</v>
      </c>
      <c r="K133" s="38">
        <f>'АПУ неотл.пом.(9-26)'!D133</f>
        <v>0</v>
      </c>
      <c r="L133" s="38">
        <f>'АПУ обращения  (9-26)'!D133</f>
        <v>56199456</v>
      </c>
      <c r="M133" s="38">
        <f>'ОДИ ПГГ(9-26)'!D133</f>
        <v>0</v>
      </c>
      <c r="N133" s="38">
        <f>'Школа(9-26)'!D132</f>
        <v>0</v>
      </c>
      <c r="O133" s="38">
        <f>'ФАП(9-26)'!D133</f>
        <v>0</v>
      </c>
      <c r="P133" s="38"/>
      <c r="Q133" s="38">
        <f>'СМП (9-26)'!D133</f>
        <v>0</v>
      </c>
      <c r="R133" s="38">
        <f>'Гемодиализ по видам МП(9-26)'!D133</f>
        <v>0</v>
      </c>
      <c r="S133" s="38">
        <f>'Мед.реаб.(АПУ,ДС,КС)(9-26) '!D133</f>
        <v>0</v>
      </c>
      <c r="T133" s="38">
        <f t="shared" si="7"/>
        <v>555888844</v>
      </c>
    </row>
    <row r="134" spans="1:20" s="1" customFormat="1" x14ac:dyDescent="0.2">
      <c r="A134" s="20">
        <v>120</v>
      </c>
      <c r="B134" s="12" t="s">
        <v>196</v>
      </c>
      <c r="C134" s="10" t="s">
        <v>47</v>
      </c>
      <c r="D134" s="38">
        <f>КС!D134</f>
        <v>1605393939</v>
      </c>
      <c r="E134" s="38">
        <f>'ДС(9-26)'!D134</f>
        <v>72457678</v>
      </c>
      <c r="F134" s="38">
        <f t="shared" si="5"/>
        <v>100083379</v>
      </c>
      <c r="G134" s="38">
        <f>' Профилактика 9-26'!D136</f>
        <v>30865450</v>
      </c>
      <c r="H134" s="38">
        <f>'Диспан.набл.(КП)9-26 '!D134</f>
        <v>0</v>
      </c>
      <c r="I134" s="38">
        <f>'Дистанционное набл.(КП)'!D135</f>
        <v>0</v>
      </c>
      <c r="J134" s="38">
        <f>'Центры здоровья 9-26'!D134</f>
        <v>0</v>
      </c>
      <c r="K134" s="38">
        <f>'АПУ неотл.пом.(9-26)'!D134</f>
        <v>0</v>
      </c>
      <c r="L134" s="38">
        <f>'АПУ обращения  (9-26)'!D134</f>
        <v>51934831</v>
      </c>
      <c r="M134" s="38">
        <f>'ОДИ ПГГ(9-26)'!D134</f>
        <v>15301853</v>
      </c>
      <c r="N134" s="38">
        <f>'Школа(9-26)'!D133</f>
        <v>1981245</v>
      </c>
      <c r="O134" s="38">
        <f>'ФАП(9-26)'!D134</f>
        <v>0</v>
      </c>
      <c r="P134" s="38"/>
      <c r="Q134" s="38">
        <f>'СМП (9-26)'!D134</f>
        <v>0</v>
      </c>
      <c r="R134" s="38">
        <f>'Гемодиализ по видам МП(9-26)'!D134</f>
        <v>0</v>
      </c>
      <c r="S134" s="38">
        <f>'Мед.реаб.(АПУ,ДС,КС)(9-26) '!D134</f>
        <v>0</v>
      </c>
      <c r="T134" s="38">
        <f t="shared" si="7"/>
        <v>1777934996</v>
      </c>
    </row>
    <row r="135" spans="1:20" s="1" customFormat="1" x14ac:dyDescent="0.2">
      <c r="A135" s="20">
        <v>121</v>
      </c>
      <c r="B135" s="21" t="s">
        <v>197</v>
      </c>
      <c r="C135" s="10" t="s">
        <v>46</v>
      </c>
      <c r="D135" s="38">
        <f>КС!D135</f>
        <v>0</v>
      </c>
      <c r="E135" s="38">
        <f>'ДС(9-26)'!D135</f>
        <v>168137866</v>
      </c>
      <c r="F135" s="38">
        <f t="shared" si="5"/>
        <v>163536997</v>
      </c>
      <c r="G135" s="38">
        <f>' Профилактика 9-26'!D137</f>
        <v>55725869</v>
      </c>
      <c r="H135" s="38">
        <f>'Диспан.набл.(КП)9-26 '!D135</f>
        <v>0</v>
      </c>
      <c r="I135" s="38">
        <f>'Дистанционное набл.(КП)'!D136</f>
        <v>0</v>
      </c>
      <c r="J135" s="38">
        <f>'Центры здоровья 9-26'!D135</f>
        <v>0</v>
      </c>
      <c r="K135" s="38">
        <f>'АПУ неотл.пом.(9-26)'!D135</f>
        <v>0</v>
      </c>
      <c r="L135" s="38">
        <f>'АПУ обращения  (9-26)'!D135</f>
        <v>0</v>
      </c>
      <c r="M135" s="38">
        <f>'ОДИ ПГГ(9-26)'!D135</f>
        <v>107811128</v>
      </c>
      <c r="N135" s="38">
        <f>'Школа(9-26)'!D134</f>
        <v>0</v>
      </c>
      <c r="O135" s="38">
        <f>'ФАП(9-26)'!D135</f>
        <v>0</v>
      </c>
      <c r="P135" s="38"/>
      <c r="Q135" s="38">
        <f>'СМП (9-26)'!D135</f>
        <v>0</v>
      </c>
      <c r="R135" s="38">
        <f>'Гемодиализ по видам МП(9-26)'!D135</f>
        <v>0</v>
      </c>
      <c r="S135" s="38">
        <f>'Мед.реаб.(АПУ,ДС,КС)(9-26) '!D135</f>
        <v>0</v>
      </c>
      <c r="T135" s="38">
        <f t="shared" si="7"/>
        <v>331674863</v>
      </c>
    </row>
    <row r="136" spans="1:20" s="1" customFormat="1" x14ac:dyDescent="0.2">
      <c r="A136" s="20">
        <v>122</v>
      </c>
      <c r="B136" s="21" t="s">
        <v>198</v>
      </c>
      <c r="C136" s="10" t="s">
        <v>199</v>
      </c>
      <c r="D136" s="38">
        <f>КС!D136</f>
        <v>0</v>
      </c>
      <c r="E136" s="38">
        <f>'ДС(9-26)'!D136</f>
        <v>0</v>
      </c>
      <c r="F136" s="38">
        <f t="shared" ref="F136:F149" si="8">G136+H136+I136+J136+K136+L136+M136+N136+O136+P136</f>
        <v>0</v>
      </c>
      <c r="G136" s="38">
        <f>' Профилактика 9-26'!D138</f>
        <v>0</v>
      </c>
      <c r="H136" s="38">
        <f>'Диспан.набл.(КП)9-26 '!D136</f>
        <v>0</v>
      </c>
      <c r="I136" s="38">
        <f>'Дистанционное набл.(КП)'!D137</f>
        <v>0</v>
      </c>
      <c r="J136" s="38">
        <f>'Центры здоровья 9-26'!D136</f>
        <v>0</v>
      </c>
      <c r="K136" s="38">
        <f>'АПУ неотл.пом.(9-26)'!D136</f>
        <v>0</v>
      </c>
      <c r="L136" s="38">
        <f>'АПУ обращения  (9-26)'!D136</f>
        <v>0</v>
      </c>
      <c r="M136" s="38">
        <f>'ОДИ ПГГ(9-26)'!D136</f>
        <v>0</v>
      </c>
      <c r="N136" s="38">
        <f>'Школа(9-26)'!D135</f>
        <v>0</v>
      </c>
      <c r="O136" s="38">
        <f>'ФАП(9-26)'!D136</f>
        <v>0</v>
      </c>
      <c r="P136" s="38"/>
      <c r="Q136" s="38">
        <f>'СМП (9-26)'!D136</f>
        <v>0</v>
      </c>
      <c r="R136" s="38">
        <f>'Гемодиализ по видам МП(9-26)'!D136</f>
        <v>0</v>
      </c>
      <c r="S136" s="38">
        <f>'Мед.реаб.(АПУ,ДС,КС)(9-26) '!D136</f>
        <v>190878781</v>
      </c>
      <c r="T136" s="38">
        <f t="shared" si="7"/>
        <v>190878781</v>
      </c>
    </row>
    <row r="137" spans="1:20" s="1" customFormat="1" x14ac:dyDescent="0.2">
      <c r="A137" s="20">
        <v>123</v>
      </c>
      <c r="B137" s="21" t="s">
        <v>200</v>
      </c>
      <c r="C137" s="10" t="s">
        <v>468</v>
      </c>
      <c r="D137" s="38">
        <f>КС!D137</f>
        <v>430508755</v>
      </c>
      <c r="E137" s="38">
        <f>'ДС(9-26)'!D137</f>
        <v>11494392</v>
      </c>
      <c r="F137" s="38">
        <f t="shared" si="8"/>
        <v>49945923</v>
      </c>
      <c r="G137" s="38">
        <f>' Профилактика 9-26'!D139</f>
        <v>30875598</v>
      </c>
      <c r="H137" s="38">
        <f>'Диспан.набл.(КП)9-26 '!D137</f>
        <v>0</v>
      </c>
      <c r="I137" s="38">
        <f>'Дистанционное набл.(КП)'!D138</f>
        <v>0</v>
      </c>
      <c r="J137" s="38">
        <f>'Центры здоровья 9-26'!D137</f>
        <v>0</v>
      </c>
      <c r="K137" s="38">
        <f>'АПУ неотл.пом.(9-26)'!D137</f>
        <v>1083700</v>
      </c>
      <c r="L137" s="38">
        <f>'АПУ обращения  (9-26)'!D137</f>
        <v>0</v>
      </c>
      <c r="M137" s="38">
        <f>'ОДИ ПГГ(9-26)'!D137</f>
        <v>17986625</v>
      </c>
      <c r="N137" s="38">
        <f>'Школа(9-26)'!D136</f>
        <v>0</v>
      </c>
      <c r="O137" s="38">
        <f>'ФАП(9-26)'!D137</f>
        <v>0</v>
      </c>
      <c r="P137" s="38"/>
      <c r="Q137" s="38">
        <f>'СМП (9-26)'!D137</f>
        <v>0</v>
      </c>
      <c r="R137" s="38">
        <f>'Гемодиализ по видам МП(9-26)'!D137</f>
        <v>0</v>
      </c>
      <c r="S137" s="38">
        <f>'Мед.реаб.(АПУ,ДС,КС)(9-26) '!D137</f>
        <v>334946084</v>
      </c>
      <c r="T137" s="38">
        <f t="shared" si="7"/>
        <v>826895154</v>
      </c>
    </row>
    <row r="138" spans="1:20" s="1" customFormat="1" x14ac:dyDescent="0.2">
      <c r="A138" s="20">
        <v>124</v>
      </c>
      <c r="B138" s="12" t="s">
        <v>201</v>
      </c>
      <c r="C138" s="10" t="s">
        <v>226</v>
      </c>
      <c r="D138" s="38">
        <f>КС!D138</f>
        <v>1822558789</v>
      </c>
      <c r="E138" s="38">
        <f>'ДС(9-26)'!D138</f>
        <v>34756707</v>
      </c>
      <c r="F138" s="38">
        <f t="shared" si="8"/>
        <v>519955087</v>
      </c>
      <c r="G138" s="38">
        <f>' Профилактика 9-26'!D140</f>
        <v>175555301</v>
      </c>
      <c r="H138" s="38">
        <f>'Диспан.набл.(КП)9-26 '!D138</f>
        <v>61562624</v>
      </c>
      <c r="I138" s="38">
        <f>'Дистанционное набл.(КП)'!D139</f>
        <v>1363242</v>
      </c>
      <c r="J138" s="38">
        <f>'Центры здоровья 9-26'!D138</f>
        <v>0</v>
      </c>
      <c r="K138" s="38">
        <f>'АПУ неотл.пом.(9-26)'!D138</f>
        <v>54528533</v>
      </c>
      <c r="L138" s="38">
        <f>'АПУ обращения  (9-26)'!D138</f>
        <v>89073636</v>
      </c>
      <c r="M138" s="38">
        <f>'ОДИ ПГГ(9-26)'!D138</f>
        <v>123924383</v>
      </c>
      <c r="N138" s="38">
        <f>'Школа(9-26)'!D137</f>
        <v>13947368</v>
      </c>
      <c r="O138" s="38">
        <f>'ФАП(9-26)'!D138</f>
        <v>0</v>
      </c>
      <c r="P138" s="38"/>
      <c r="Q138" s="38">
        <f>'СМП (9-26)'!D138</f>
        <v>0</v>
      </c>
      <c r="R138" s="38">
        <f>'Гемодиализ по видам МП(9-26)'!D138</f>
        <v>2667596</v>
      </c>
      <c r="S138" s="38">
        <f>'Мед.реаб.(АПУ,ДС,КС)(9-26) '!D138</f>
        <v>116887884</v>
      </c>
      <c r="T138" s="38">
        <f t="shared" si="7"/>
        <v>2496826063</v>
      </c>
    </row>
    <row r="139" spans="1:20" s="1" customFormat="1" ht="27.75" customHeight="1" x14ac:dyDescent="0.2">
      <c r="A139" s="20">
        <v>125</v>
      </c>
      <c r="B139" s="13" t="s">
        <v>202</v>
      </c>
      <c r="C139" s="10" t="s">
        <v>459</v>
      </c>
      <c r="D139" s="38">
        <f>КС!D139</f>
        <v>1789610657</v>
      </c>
      <c r="E139" s="38">
        <f>'ДС(9-26)'!D139</f>
        <v>129538387</v>
      </c>
      <c r="F139" s="38">
        <f t="shared" si="8"/>
        <v>728488689</v>
      </c>
      <c r="G139" s="38">
        <f>' Профилактика 9-26'!D141</f>
        <v>296685933</v>
      </c>
      <c r="H139" s="38">
        <f>'Диспан.набл.(КП)9-26 '!D139</f>
        <v>80663169</v>
      </c>
      <c r="I139" s="38">
        <f>'Дистанционное набл.(КП)'!D140</f>
        <v>1578895</v>
      </c>
      <c r="J139" s="38">
        <f>'Центры здоровья 9-26'!D139</f>
        <v>0</v>
      </c>
      <c r="K139" s="38">
        <f>'АПУ неотл.пом.(9-26)'!D139</f>
        <v>73798820</v>
      </c>
      <c r="L139" s="38">
        <f>'АПУ обращения  (9-26)'!D139</f>
        <v>183554576</v>
      </c>
      <c r="M139" s="38">
        <f>'ОДИ ПГГ(9-26)'!D139</f>
        <v>53593509</v>
      </c>
      <c r="N139" s="38">
        <f>'Школа(9-26)'!D138</f>
        <v>17777030</v>
      </c>
      <c r="O139" s="38">
        <f>'ФАП(9-26)'!D139</f>
        <v>20836757</v>
      </c>
      <c r="P139" s="38"/>
      <c r="Q139" s="38">
        <f>'СМП (9-26)'!D139</f>
        <v>0</v>
      </c>
      <c r="R139" s="38">
        <f>'Гемодиализ по видам МП(9-26)'!D139</f>
        <v>1337280</v>
      </c>
      <c r="S139" s="38">
        <f>'Мед.реаб.(АПУ,ДС,КС)(9-26) '!D139</f>
        <v>106890200</v>
      </c>
      <c r="T139" s="38">
        <f t="shared" si="7"/>
        <v>2755865213</v>
      </c>
    </row>
    <row r="140" spans="1:20" x14ac:dyDescent="0.2">
      <c r="A140" s="20">
        <v>126</v>
      </c>
      <c r="B140" s="21" t="s">
        <v>203</v>
      </c>
      <c r="C140" s="10" t="s">
        <v>204</v>
      </c>
      <c r="D140" s="38">
        <f>КС!D140</f>
        <v>1235040632</v>
      </c>
      <c r="E140" s="38">
        <f>'ДС(9-26)'!D140</f>
        <v>257695092</v>
      </c>
      <c r="F140" s="38">
        <f t="shared" si="8"/>
        <v>16860416</v>
      </c>
      <c r="G140" s="38">
        <f>' Профилактика 9-26'!D142</f>
        <v>3716232</v>
      </c>
      <c r="H140" s="38">
        <f>'Диспан.набл.(КП)9-26 '!D140</f>
        <v>0</v>
      </c>
      <c r="I140" s="38">
        <f>'Дистанционное набл.(КП)'!D141</f>
        <v>0</v>
      </c>
      <c r="J140" s="38">
        <f>'Центры здоровья 9-26'!D140</f>
        <v>0</v>
      </c>
      <c r="K140" s="38">
        <f>'АПУ неотл.пом.(9-26)'!D140</f>
        <v>4334800</v>
      </c>
      <c r="L140" s="38">
        <f>'АПУ обращения  (9-26)'!D140</f>
        <v>0</v>
      </c>
      <c r="M140" s="38">
        <f>'ОДИ ПГГ(9-26)'!D140</f>
        <v>8809384</v>
      </c>
      <c r="N140" s="38">
        <f>'Школа(9-26)'!D139</f>
        <v>0</v>
      </c>
      <c r="O140" s="38">
        <f>'ФАП(9-26)'!D140</f>
        <v>0</v>
      </c>
      <c r="P140" s="40"/>
      <c r="Q140" s="38">
        <f>'СМП (9-26)'!D140</f>
        <v>0</v>
      </c>
      <c r="R140" s="38">
        <f>'Гемодиализ по видам МП(9-26)'!D140</f>
        <v>0</v>
      </c>
      <c r="S140" s="38">
        <f>'Мед.реаб.(АПУ,ДС,КС)(9-26) '!D140</f>
        <v>0</v>
      </c>
      <c r="T140" s="38">
        <f t="shared" ref="T140:T149" si="9">D140+E140+F140+Q140+R140+S140</f>
        <v>1509596140</v>
      </c>
    </row>
    <row r="141" spans="1:20" x14ac:dyDescent="0.2">
      <c r="A141" s="20">
        <v>127</v>
      </c>
      <c r="B141" s="12" t="s">
        <v>205</v>
      </c>
      <c r="C141" s="10" t="s">
        <v>206</v>
      </c>
      <c r="D141" s="38">
        <f>КС!D141</f>
        <v>0</v>
      </c>
      <c r="E141" s="38">
        <f>'ДС(9-26)'!D141</f>
        <v>0</v>
      </c>
      <c r="F141" s="38">
        <f t="shared" si="8"/>
        <v>76957504</v>
      </c>
      <c r="G141" s="38">
        <f>' Профилактика 9-26'!D143</f>
        <v>31706562</v>
      </c>
      <c r="H141" s="38">
        <f>'Диспан.набл.(КП)9-26 '!D141</f>
        <v>0</v>
      </c>
      <c r="I141" s="38">
        <f>'Дистанционное набл.(КП)'!D142</f>
        <v>0</v>
      </c>
      <c r="J141" s="38">
        <f>'Центры здоровья 9-26'!D141</f>
        <v>0</v>
      </c>
      <c r="K141" s="38">
        <f>'АПУ неотл.пом.(9-26)'!D141</f>
        <v>0</v>
      </c>
      <c r="L141" s="38">
        <f>'АПУ обращения  (9-26)'!D141</f>
        <v>45250942</v>
      </c>
      <c r="M141" s="38">
        <f>'ОДИ ПГГ(9-26)'!D141</f>
        <v>0</v>
      </c>
      <c r="N141" s="38">
        <f>'Школа(9-26)'!D140</f>
        <v>0</v>
      </c>
      <c r="O141" s="38">
        <f>'ФАП(9-26)'!D141</f>
        <v>0</v>
      </c>
      <c r="P141" s="40"/>
      <c r="Q141" s="38">
        <f>'СМП (9-26)'!D141</f>
        <v>0</v>
      </c>
      <c r="R141" s="38">
        <f>'Гемодиализ по видам МП(9-26)'!D141</f>
        <v>0</v>
      </c>
      <c r="S141" s="38">
        <f>'Мед.реаб.(АПУ,ДС,КС)(9-26) '!D141</f>
        <v>0</v>
      </c>
      <c r="T141" s="38">
        <f t="shared" si="9"/>
        <v>76957504</v>
      </c>
    </row>
    <row r="142" spans="1:20" x14ac:dyDescent="0.2">
      <c r="A142" s="20">
        <v>128</v>
      </c>
      <c r="B142" s="21" t="s">
        <v>207</v>
      </c>
      <c r="C142" s="10" t="s">
        <v>208</v>
      </c>
      <c r="D142" s="38">
        <f>КС!D142</f>
        <v>0</v>
      </c>
      <c r="E142" s="38">
        <f>'ДС(9-26)'!D142</f>
        <v>241136754</v>
      </c>
      <c r="F142" s="38">
        <f t="shared" si="8"/>
        <v>289311743</v>
      </c>
      <c r="G142" s="38">
        <f>' Профилактика 9-26'!D144</f>
        <v>0</v>
      </c>
      <c r="H142" s="38">
        <f>'Диспан.набл.(КП)9-26 '!D142</f>
        <v>0</v>
      </c>
      <c r="I142" s="38">
        <f>'Дистанционное набл.(КП)'!D143</f>
        <v>0</v>
      </c>
      <c r="J142" s="38">
        <f>'Центры здоровья 9-26'!D142</f>
        <v>0</v>
      </c>
      <c r="K142" s="38">
        <f>'АПУ неотл.пом.(9-26)'!D142</f>
        <v>0</v>
      </c>
      <c r="L142" s="38">
        <f>'АПУ обращения  (9-26)'!D142</f>
        <v>0</v>
      </c>
      <c r="M142" s="38">
        <f>'ОДИ ПГГ(9-26)'!D142</f>
        <v>289311743</v>
      </c>
      <c r="N142" s="38">
        <f>'Школа(9-26)'!D141</f>
        <v>0</v>
      </c>
      <c r="O142" s="38">
        <f>'ФАП(9-26)'!D142</f>
        <v>0</v>
      </c>
      <c r="P142" s="40"/>
      <c r="Q142" s="38">
        <f>'СМП (9-26)'!D142</f>
        <v>0</v>
      </c>
      <c r="R142" s="38">
        <f>'Гемодиализ по видам МП(9-26)'!D142</f>
        <v>0</v>
      </c>
      <c r="S142" s="38">
        <f>'Мед.реаб.(АПУ,ДС,КС)(9-26) '!D142</f>
        <v>0</v>
      </c>
      <c r="T142" s="38">
        <f t="shared" si="9"/>
        <v>530448497</v>
      </c>
    </row>
    <row r="143" spans="1:20" x14ac:dyDescent="0.2">
      <c r="A143" s="20">
        <v>129</v>
      </c>
      <c r="B143" s="86" t="s">
        <v>251</v>
      </c>
      <c r="C143" s="41" t="s">
        <v>252</v>
      </c>
      <c r="D143" s="38">
        <f>КС!D143</f>
        <v>0</v>
      </c>
      <c r="E143" s="38">
        <f>'ДС(9-26)'!D143</f>
        <v>0</v>
      </c>
      <c r="F143" s="38">
        <f t="shared" si="8"/>
        <v>0</v>
      </c>
      <c r="G143" s="38">
        <f>' Профилактика 9-26'!D145</f>
        <v>0</v>
      </c>
      <c r="H143" s="38">
        <f>'Диспан.набл.(КП)9-26 '!D143</f>
        <v>0</v>
      </c>
      <c r="I143" s="38">
        <f>'Дистанционное набл.(КП)'!D144</f>
        <v>0</v>
      </c>
      <c r="J143" s="38">
        <f>'Центры здоровья 9-26'!D143</f>
        <v>0</v>
      </c>
      <c r="K143" s="38">
        <f>'АПУ неотл.пом.(9-26)'!D143</f>
        <v>0</v>
      </c>
      <c r="L143" s="38">
        <f>'АПУ обращения  (9-26)'!D143</f>
        <v>0</v>
      </c>
      <c r="M143" s="38">
        <f>'ОДИ ПГГ(9-26)'!D143</f>
        <v>0</v>
      </c>
      <c r="N143" s="38">
        <f>'Школа(9-26)'!D142</f>
        <v>0</v>
      </c>
      <c r="O143" s="38">
        <f>'ФАП(9-26)'!D143</f>
        <v>0</v>
      </c>
      <c r="P143" s="40"/>
      <c r="Q143" s="38">
        <f>'СМП (9-26)'!D143</f>
        <v>0</v>
      </c>
      <c r="R143" s="38">
        <f>'Гемодиализ по видам МП(9-26)'!D143</f>
        <v>0</v>
      </c>
      <c r="S143" s="38">
        <f>'Мед.реаб.(АПУ,ДС,КС)(9-26) '!D143</f>
        <v>0</v>
      </c>
      <c r="T143" s="38">
        <f t="shared" si="9"/>
        <v>0</v>
      </c>
    </row>
    <row r="144" spans="1:20" x14ac:dyDescent="0.2">
      <c r="A144" s="20">
        <v>130</v>
      </c>
      <c r="B144" s="89" t="s">
        <v>253</v>
      </c>
      <c r="C144" s="41" t="s">
        <v>254</v>
      </c>
      <c r="D144" s="38">
        <f>КС!D144</f>
        <v>0</v>
      </c>
      <c r="E144" s="38">
        <f>'ДС(9-26)'!D144</f>
        <v>0</v>
      </c>
      <c r="F144" s="38">
        <f t="shared" si="8"/>
        <v>0</v>
      </c>
      <c r="G144" s="38">
        <f>' Профилактика 9-26'!D146</f>
        <v>0</v>
      </c>
      <c r="H144" s="38">
        <f>'Диспан.набл.(КП)9-26 '!D144</f>
        <v>0</v>
      </c>
      <c r="I144" s="38">
        <f>'Дистанционное набл.(КП)'!D145</f>
        <v>0</v>
      </c>
      <c r="J144" s="38">
        <f>'Центры здоровья 9-26'!D144</f>
        <v>0</v>
      </c>
      <c r="K144" s="38">
        <f>'АПУ неотл.пом.(9-26)'!D144</f>
        <v>0</v>
      </c>
      <c r="L144" s="38">
        <f>'АПУ обращения  (9-26)'!D144</f>
        <v>0</v>
      </c>
      <c r="M144" s="38">
        <f>'ОДИ ПГГ(9-26)'!D144</f>
        <v>0</v>
      </c>
      <c r="N144" s="38">
        <f>'Школа(9-26)'!D143</f>
        <v>0</v>
      </c>
      <c r="O144" s="38">
        <f>'ФАП(9-26)'!D144</f>
        <v>0</v>
      </c>
      <c r="P144" s="40"/>
      <c r="Q144" s="38">
        <f>'СМП (9-26)'!D144</f>
        <v>0</v>
      </c>
      <c r="R144" s="38">
        <f>'Гемодиализ по видам МП(9-26)'!D144</f>
        <v>0</v>
      </c>
      <c r="S144" s="38">
        <f>'Мед.реаб.(АПУ,ДС,КС)(9-26) '!D144</f>
        <v>0</v>
      </c>
      <c r="T144" s="38">
        <f t="shared" si="9"/>
        <v>0</v>
      </c>
    </row>
    <row r="145" spans="1:20" x14ac:dyDescent="0.2">
      <c r="A145" s="20">
        <v>131</v>
      </c>
      <c r="B145" s="90" t="s">
        <v>255</v>
      </c>
      <c r="C145" s="140" t="s">
        <v>416</v>
      </c>
      <c r="D145" s="38">
        <f>КС!D145</f>
        <v>0</v>
      </c>
      <c r="E145" s="38">
        <f>'ДС(9-26)'!D145</f>
        <v>0</v>
      </c>
      <c r="F145" s="38">
        <f t="shared" si="8"/>
        <v>0</v>
      </c>
      <c r="G145" s="38">
        <f>' Профилактика 9-26'!D147</f>
        <v>0</v>
      </c>
      <c r="H145" s="38">
        <f>'Диспан.набл.(КП)9-26 '!D145</f>
        <v>0</v>
      </c>
      <c r="I145" s="38">
        <f>'Дистанционное набл.(КП)'!D146</f>
        <v>0</v>
      </c>
      <c r="J145" s="38">
        <f>'Центры здоровья 9-26'!D145</f>
        <v>0</v>
      </c>
      <c r="K145" s="38">
        <f>'АПУ неотл.пом.(9-26)'!D145</f>
        <v>0</v>
      </c>
      <c r="L145" s="38">
        <f>'АПУ обращения  (9-26)'!D145</f>
        <v>0</v>
      </c>
      <c r="M145" s="38">
        <f>'ОДИ ПГГ(9-26)'!D145</f>
        <v>0</v>
      </c>
      <c r="N145" s="38">
        <f>'Школа(9-26)'!D144</f>
        <v>0</v>
      </c>
      <c r="O145" s="38">
        <f>'ФАП(9-26)'!D145</f>
        <v>0</v>
      </c>
      <c r="P145" s="40"/>
      <c r="Q145" s="38">
        <f>'СМП (9-26)'!D145</f>
        <v>0</v>
      </c>
      <c r="R145" s="38">
        <f>'Гемодиализ по видам МП(9-26)'!D145</f>
        <v>0</v>
      </c>
      <c r="S145" s="38">
        <f>'Мед.реаб.(АПУ,ДС,КС)(9-26) '!D145</f>
        <v>0</v>
      </c>
      <c r="T145" s="38">
        <f t="shared" si="9"/>
        <v>0</v>
      </c>
    </row>
    <row r="146" spans="1:20" x14ac:dyDescent="0.2">
      <c r="A146" s="20">
        <v>132</v>
      </c>
      <c r="B146" s="20" t="s">
        <v>259</v>
      </c>
      <c r="C146" s="28" t="s">
        <v>260</v>
      </c>
      <c r="D146" s="38">
        <f>КС!D146</f>
        <v>0</v>
      </c>
      <c r="E146" s="38">
        <f>'ДС(9-26)'!D146</f>
        <v>0</v>
      </c>
      <c r="F146" s="38">
        <f t="shared" si="8"/>
        <v>0</v>
      </c>
      <c r="G146" s="38">
        <f>' Профилактика 9-26'!D148</f>
        <v>0</v>
      </c>
      <c r="H146" s="38">
        <f>'Диспан.набл.(КП)9-26 '!D146</f>
        <v>0</v>
      </c>
      <c r="I146" s="38">
        <f>'Дистанционное набл.(КП)'!D147</f>
        <v>0</v>
      </c>
      <c r="J146" s="38">
        <f>'Центры здоровья 9-26'!D146</f>
        <v>0</v>
      </c>
      <c r="K146" s="38">
        <f>'АПУ неотл.пом.(9-26)'!D146</f>
        <v>0</v>
      </c>
      <c r="L146" s="38">
        <f>'АПУ обращения  (9-26)'!D146</f>
        <v>0</v>
      </c>
      <c r="M146" s="38">
        <f>'ОДИ ПГГ(9-26)'!D146</f>
        <v>0</v>
      </c>
      <c r="N146" s="38">
        <f>'Школа(9-26)'!D145</f>
        <v>0</v>
      </c>
      <c r="O146" s="38">
        <f>'ФАП(9-26)'!D146</f>
        <v>0</v>
      </c>
      <c r="P146" s="40"/>
      <c r="Q146" s="38">
        <f>'СМП (9-26)'!D146</f>
        <v>0</v>
      </c>
      <c r="R146" s="38">
        <f>'Гемодиализ по видам МП(9-26)'!D146</f>
        <v>0</v>
      </c>
      <c r="S146" s="38">
        <f>'Мед.реаб.(АПУ,ДС,КС)(9-26) '!D146</f>
        <v>38831374</v>
      </c>
      <c r="T146" s="38">
        <f t="shared" si="9"/>
        <v>38831374</v>
      </c>
    </row>
    <row r="147" spans="1:20" x14ac:dyDescent="0.2">
      <c r="A147" s="20">
        <v>133</v>
      </c>
      <c r="B147" s="53" t="s">
        <v>311</v>
      </c>
      <c r="C147" s="28" t="s">
        <v>310</v>
      </c>
      <c r="D147" s="38">
        <f>КС!D147</f>
        <v>0</v>
      </c>
      <c r="E147" s="38">
        <f>'ДС(9-26)'!D147</f>
        <v>0</v>
      </c>
      <c r="F147" s="38">
        <f t="shared" si="8"/>
        <v>0</v>
      </c>
      <c r="G147" s="38">
        <f>' Профилактика 9-26'!D149</f>
        <v>0</v>
      </c>
      <c r="H147" s="38">
        <f>'Диспан.набл.(КП)9-26 '!D147</f>
        <v>0</v>
      </c>
      <c r="I147" s="38">
        <f>'Дистанционное набл.(КП)'!D148</f>
        <v>0</v>
      </c>
      <c r="J147" s="38">
        <f>'Центры здоровья 9-26'!D147</f>
        <v>0</v>
      </c>
      <c r="K147" s="38">
        <f>'АПУ неотл.пом.(9-26)'!D147</f>
        <v>0</v>
      </c>
      <c r="L147" s="38">
        <f>'АПУ обращения  (9-26)'!D147</f>
        <v>0</v>
      </c>
      <c r="M147" s="38">
        <f>'ОДИ ПГГ(9-26)'!D147</f>
        <v>0</v>
      </c>
      <c r="N147" s="38">
        <f>'Школа(9-26)'!D146</f>
        <v>0</v>
      </c>
      <c r="O147" s="38">
        <f>'ФАП(9-26)'!D147</f>
        <v>0</v>
      </c>
      <c r="P147" s="40"/>
      <c r="Q147" s="38">
        <f>'СМП (9-26)'!D147</f>
        <v>0</v>
      </c>
      <c r="R147" s="38">
        <f>'Гемодиализ по видам МП(9-26)'!D147</f>
        <v>0</v>
      </c>
      <c r="S147" s="38">
        <f>'Мед.реаб.(АПУ,ДС,КС)(9-26) '!D147</f>
        <v>0</v>
      </c>
      <c r="T147" s="38">
        <f t="shared" si="9"/>
        <v>0</v>
      </c>
    </row>
    <row r="148" spans="1:20" x14ac:dyDescent="0.2">
      <c r="A148" s="20">
        <v>134</v>
      </c>
      <c r="B148" s="53" t="s">
        <v>319</v>
      </c>
      <c r="C148" s="28" t="s">
        <v>316</v>
      </c>
      <c r="D148" s="38">
        <f>КС!D148</f>
        <v>0</v>
      </c>
      <c r="E148" s="38">
        <f>'ДС(9-26)'!D148</f>
        <v>4858857</v>
      </c>
      <c r="F148" s="38">
        <f t="shared" si="8"/>
        <v>0</v>
      </c>
      <c r="G148" s="38">
        <f>' Профилактика 9-26'!D150</f>
        <v>0</v>
      </c>
      <c r="H148" s="38">
        <f>'Диспан.набл.(КП)9-26 '!D148</f>
        <v>0</v>
      </c>
      <c r="I148" s="38">
        <f>'Дистанционное набл.(КП)'!D149</f>
        <v>0</v>
      </c>
      <c r="J148" s="38">
        <f>'Центры здоровья 9-26'!D148</f>
        <v>0</v>
      </c>
      <c r="K148" s="38">
        <f>'АПУ неотл.пом.(9-26)'!D148</f>
        <v>0</v>
      </c>
      <c r="L148" s="38">
        <f>'АПУ обращения  (9-26)'!D148</f>
        <v>0</v>
      </c>
      <c r="M148" s="38">
        <f>'ОДИ ПГГ(9-26)'!D148</f>
        <v>0</v>
      </c>
      <c r="N148" s="38">
        <f>'Школа(9-26)'!D147</f>
        <v>0</v>
      </c>
      <c r="O148" s="38">
        <f>'ФАП(9-26)'!D148</f>
        <v>0</v>
      </c>
      <c r="P148" s="40"/>
      <c r="Q148" s="38">
        <f>'СМП (9-26)'!D148</f>
        <v>0</v>
      </c>
      <c r="R148" s="38">
        <f>'Гемодиализ по видам МП(9-26)'!D148</f>
        <v>0</v>
      </c>
      <c r="S148" s="38">
        <f>'Мед.реаб.(АПУ,ДС,КС)(9-26) '!D148</f>
        <v>0</v>
      </c>
      <c r="T148" s="38">
        <f t="shared" si="9"/>
        <v>4858857</v>
      </c>
    </row>
    <row r="149" spans="1:20" ht="15" customHeight="1" x14ac:dyDescent="0.2">
      <c r="A149" s="20">
        <v>135</v>
      </c>
      <c r="B149" s="53" t="s">
        <v>411</v>
      </c>
      <c r="C149" s="15" t="s">
        <v>412</v>
      </c>
      <c r="D149" s="38">
        <f>КС!D149</f>
        <v>0</v>
      </c>
      <c r="E149" s="38">
        <f>'ДС(9-26)'!D149</f>
        <v>288523</v>
      </c>
      <c r="F149" s="38">
        <f t="shared" si="8"/>
        <v>0</v>
      </c>
      <c r="G149" s="38">
        <f>' Профилактика 9-26'!D151</f>
        <v>0</v>
      </c>
      <c r="H149" s="38">
        <f>'Диспан.набл.(КП)9-26 '!D149</f>
        <v>0</v>
      </c>
      <c r="I149" s="38">
        <f>'Дистанционное набл.(КП)'!D150</f>
        <v>0</v>
      </c>
      <c r="J149" s="38">
        <f>'Центры здоровья 9-26'!D149</f>
        <v>0</v>
      </c>
      <c r="K149" s="38">
        <f>'АПУ неотл.пом.(9-26)'!D149</f>
        <v>0</v>
      </c>
      <c r="L149" s="38">
        <f>'АПУ обращения  (9-26)'!D149</f>
        <v>0</v>
      </c>
      <c r="M149" s="38">
        <f>'ОДИ ПГГ(9-26)'!D149</f>
        <v>0</v>
      </c>
      <c r="N149" s="38">
        <f>'Школа(9-26)'!D148</f>
        <v>0</v>
      </c>
      <c r="O149" s="38">
        <f>'ФАП(9-26)'!D149</f>
        <v>0</v>
      </c>
      <c r="P149" s="40"/>
      <c r="Q149" s="38">
        <f>'СМП (9-26)'!D149</f>
        <v>0</v>
      </c>
      <c r="R149" s="38">
        <f>'Гемодиализ по видам МП(9-26)'!D149</f>
        <v>0</v>
      </c>
      <c r="S149" s="38">
        <f>'Мед.реаб.(АПУ,ДС,КС)(9-26) '!D149</f>
        <v>0</v>
      </c>
      <c r="T149" s="38">
        <f t="shared" si="9"/>
        <v>288523</v>
      </c>
    </row>
    <row r="150" spans="1:20" x14ac:dyDescent="0.2">
      <c r="E150" s="4"/>
    </row>
    <row r="153" spans="1:20" x14ac:dyDescent="0.2">
      <c r="E153" s="4"/>
      <c r="F153" s="4"/>
      <c r="P153" s="4"/>
      <c r="Q153" s="4"/>
      <c r="R153" s="4"/>
      <c r="T153" s="4"/>
    </row>
    <row r="156" spans="1:20" x14ac:dyDescent="0.2">
      <c r="E156" s="4"/>
      <c r="F156" s="4"/>
      <c r="P156" s="4"/>
      <c r="Q156" s="4"/>
      <c r="R156" s="4"/>
      <c r="T156" s="4"/>
    </row>
    <row r="157" spans="1:20" x14ac:dyDescent="0.2">
      <c r="E157" s="4"/>
      <c r="F157" s="4"/>
      <c r="P157" s="4"/>
      <c r="Q157" s="4"/>
      <c r="R157" s="4"/>
      <c r="T157" s="4"/>
    </row>
    <row r="158" spans="1:20" x14ac:dyDescent="0.2">
      <c r="E158" s="4"/>
      <c r="F158" s="4"/>
      <c r="P158" s="4"/>
      <c r="Q158" s="4"/>
      <c r="R158" s="4"/>
      <c r="T158" s="4"/>
    </row>
    <row r="159" spans="1:20" x14ac:dyDescent="0.2">
      <c r="E159" s="4"/>
      <c r="F159" s="4"/>
      <c r="P159" s="4"/>
      <c r="Q159" s="4"/>
      <c r="R159" s="4"/>
      <c r="T159" s="4"/>
    </row>
  </sheetData>
  <mergeCells count="18">
    <mergeCell ref="A8:C8"/>
    <mergeCell ref="A11:C11"/>
    <mergeCell ref="A92:A95"/>
    <mergeCell ref="B92:B95"/>
    <mergeCell ref="A2:T2"/>
    <mergeCell ref="S5:S7"/>
    <mergeCell ref="D5:D7"/>
    <mergeCell ref="E5:E7"/>
    <mergeCell ref="F6:F7"/>
    <mergeCell ref="A4:A7"/>
    <mergeCell ref="B4:B7"/>
    <mergeCell ref="C4:C7"/>
    <mergeCell ref="D4:T4"/>
    <mergeCell ref="F5:P5"/>
    <mergeCell ref="Q5:Q7"/>
    <mergeCell ref="T5:T7"/>
    <mergeCell ref="G6:P6"/>
    <mergeCell ref="R5:R7"/>
  </mergeCells>
  <pageMargins left="0" right="0" top="0" bottom="0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D154"/>
  <sheetViews>
    <sheetView zoomScale="98" zoomScaleNormal="98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7" width="14" style="8" customWidth="1"/>
    <col min="8" max="8" width="11.140625" style="8" hidden="1" customWidth="1"/>
    <col min="9" max="11" width="0" style="8" hidden="1" customWidth="1"/>
    <col min="12" max="16384" width="9.140625" style="8"/>
  </cols>
  <sheetData>
    <row r="2" spans="1:11" ht="35.25" customHeight="1" x14ac:dyDescent="0.2">
      <c r="A2" s="297" t="s">
        <v>429</v>
      </c>
      <c r="B2" s="297"/>
      <c r="C2" s="297"/>
      <c r="D2" s="297"/>
      <c r="E2" s="297"/>
      <c r="F2" s="297"/>
      <c r="G2" s="297"/>
    </row>
    <row r="3" spans="1:11" ht="18" customHeight="1" x14ac:dyDescent="0.2">
      <c r="A3" s="263"/>
      <c r="B3" s="263"/>
      <c r="C3" s="263"/>
      <c r="D3" s="263"/>
      <c r="E3" s="263"/>
      <c r="F3" s="263"/>
      <c r="G3" s="263"/>
    </row>
    <row r="4" spans="1:11" s="2" customFormat="1" ht="15.75" customHeight="1" x14ac:dyDescent="0.2">
      <c r="A4" s="301" t="s">
        <v>43</v>
      </c>
      <c r="B4" s="301" t="s">
        <v>55</v>
      </c>
      <c r="C4" s="302" t="s">
        <v>44</v>
      </c>
      <c r="D4" s="302" t="s">
        <v>280</v>
      </c>
      <c r="E4" s="302"/>
      <c r="F4" s="302"/>
      <c r="G4" s="302"/>
      <c r="H4" s="58"/>
      <c r="I4" s="58"/>
      <c r="J4" s="58"/>
      <c r="K4" s="58"/>
    </row>
    <row r="5" spans="1:11" ht="15" customHeight="1" x14ac:dyDescent="0.2">
      <c r="A5" s="301"/>
      <c r="B5" s="301"/>
      <c r="C5" s="302"/>
      <c r="D5" s="302" t="s">
        <v>273</v>
      </c>
      <c r="E5" s="302" t="s">
        <v>281</v>
      </c>
      <c r="F5" s="302" t="s">
        <v>282</v>
      </c>
      <c r="G5" s="302" t="s">
        <v>283</v>
      </c>
      <c r="H5" s="59"/>
      <c r="I5" s="59"/>
      <c r="J5" s="59"/>
      <c r="K5" s="59"/>
    </row>
    <row r="6" spans="1:11" ht="14.25" customHeight="1" x14ac:dyDescent="0.2">
      <c r="A6" s="301"/>
      <c r="B6" s="301"/>
      <c r="C6" s="302"/>
      <c r="D6" s="302"/>
      <c r="E6" s="302"/>
      <c r="F6" s="302"/>
      <c r="G6" s="302"/>
      <c r="H6" s="59"/>
      <c r="I6" s="59"/>
      <c r="J6" s="59"/>
      <c r="K6" s="59"/>
    </row>
    <row r="7" spans="1:11" ht="30.75" customHeight="1" x14ac:dyDescent="0.2">
      <c r="A7" s="301"/>
      <c r="B7" s="301"/>
      <c r="C7" s="302"/>
      <c r="D7" s="302"/>
      <c r="E7" s="302"/>
      <c r="F7" s="302"/>
      <c r="G7" s="302"/>
      <c r="H7" s="59"/>
      <c r="I7" s="59"/>
      <c r="J7" s="59"/>
      <c r="K7" s="59"/>
    </row>
    <row r="8" spans="1:11" s="2" customFormat="1" x14ac:dyDescent="0.2">
      <c r="A8" s="296" t="s">
        <v>224</v>
      </c>
      <c r="B8" s="296"/>
      <c r="C8" s="296"/>
      <c r="D8" s="48">
        <f>D9+D10+D11</f>
        <v>5663149924</v>
      </c>
      <c r="E8" s="48">
        <f t="shared" ref="E8:K8" si="0">E9+E10+E11</f>
        <v>5392121751</v>
      </c>
      <c r="F8" s="48">
        <f t="shared" si="0"/>
        <v>43620279</v>
      </c>
      <c r="G8" s="48">
        <f t="shared" si="0"/>
        <v>227407894</v>
      </c>
      <c r="H8" s="48">
        <f t="shared" si="0"/>
        <v>1042700764</v>
      </c>
      <c r="I8" s="48">
        <f t="shared" si="0"/>
        <v>972312938</v>
      </c>
      <c r="J8" s="48">
        <f t="shared" si="0"/>
        <v>5368299</v>
      </c>
      <c r="K8" s="48">
        <f t="shared" si="0"/>
        <v>65019527</v>
      </c>
    </row>
    <row r="9" spans="1:11" s="3" customFormat="1" ht="11.25" customHeight="1" x14ac:dyDescent="0.2">
      <c r="A9" s="5"/>
      <c r="B9" s="5"/>
      <c r="C9" s="11" t="s">
        <v>53</v>
      </c>
      <c r="D9" s="79">
        <f>SUM(E9:G9)</f>
        <v>127298330</v>
      </c>
      <c r="E9" s="37">
        <v>127298330</v>
      </c>
      <c r="F9" s="37"/>
      <c r="G9" s="37"/>
      <c r="H9" s="60"/>
      <c r="I9" s="60"/>
      <c r="J9" s="60"/>
      <c r="K9" s="60"/>
    </row>
    <row r="10" spans="1:11" s="3" customFormat="1" ht="11.25" customHeight="1" x14ac:dyDescent="0.2">
      <c r="A10" s="5"/>
      <c r="B10" s="5"/>
      <c r="C10" s="11" t="s">
        <v>279</v>
      </c>
      <c r="D10" s="79">
        <f t="shared" ref="D10" si="1">SUM(E10:G10)</f>
        <v>0</v>
      </c>
      <c r="E10" s="37"/>
      <c r="F10" s="37"/>
      <c r="G10" s="37"/>
      <c r="H10" s="60"/>
      <c r="I10" s="60"/>
      <c r="J10" s="60"/>
      <c r="K10" s="60"/>
    </row>
    <row r="11" spans="1:11" s="2" customFormat="1" x14ac:dyDescent="0.2">
      <c r="A11" s="296" t="s">
        <v>223</v>
      </c>
      <c r="B11" s="296"/>
      <c r="C11" s="296"/>
      <c r="D11" s="48">
        <f>SUM(D12:D147)</f>
        <v>5535851594</v>
      </c>
      <c r="E11" s="48">
        <f>SUM(E12:E147)</f>
        <v>5264823421</v>
      </c>
      <c r="F11" s="48">
        <f>SUM(F12:F147)</f>
        <v>43620279</v>
      </c>
      <c r="G11" s="48">
        <f>SUM(G12:G147)</f>
        <v>227407894</v>
      </c>
      <c r="H11" s="78">
        <f>D11-'[6] СМП  (12-24)'!D11</f>
        <v>1042700764</v>
      </c>
      <c r="I11" s="78">
        <f>E11-'[6] СМП  (12-24)'!E11</f>
        <v>972312938</v>
      </c>
      <c r="J11" s="78">
        <f>F11-'[6] СМП  (12-24)'!F11</f>
        <v>5368299</v>
      </c>
      <c r="K11" s="78">
        <f>G11-'[6] СМП  (12-24)'!G11</f>
        <v>65019527</v>
      </c>
    </row>
    <row r="12" spans="1:11" s="1" customFormat="1" ht="12" customHeight="1" x14ac:dyDescent="0.2">
      <c r="A12" s="20">
        <v>1</v>
      </c>
      <c r="B12" s="12" t="s">
        <v>56</v>
      </c>
      <c r="C12" s="10" t="s">
        <v>41</v>
      </c>
      <c r="D12" s="79">
        <v>0</v>
      </c>
      <c r="E12" s="79"/>
      <c r="F12" s="79"/>
      <c r="G12" s="79"/>
      <c r="H12" s="78"/>
      <c r="I12" s="78"/>
      <c r="J12" s="78"/>
      <c r="K12" s="78"/>
    </row>
    <row r="13" spans="1:11" s="1" customFormat="1" x14ac:dyDescent="0.2">
      <c r="A13" s="20">
        <v>2</v>
      </c>
      <c r="B13" s="13" t="s">
        <v>57</v>
      </c>
      <c r="C13" s="10" t="s">
        <v>209</v>
      </c>
      <c r="D13" s="79">
        <v>0</v>
      </c>
      <c r="E13" s="79"/>
      <c r="F13" s="79"/>
      <c r="G13" s="79"/>
      <c r="H13" s="78"/>
      <c r="I13" s="78"/>
      <c r="J13" s="78"/>
      <c r="K13" s="78"/>
    </row>
    <row r="14" spans="1:11" s="19" customFormat="1" x14ac:dyDescent="0.2">
      <c r="A14" s="20">
        <v>3</v>
      </c>
      <c r="B14" s="21" t="s">
        <v>58</v>
      </c>
      <c r="C14" s="10" t="s">
        <v>5</v>
      </c>
      <c r="D14" s="79">
        <v>199404104</v>
      </c>
      <c r="E14" s="80">
        <v>196048488</v>
      </c>
      <c r="F14" s="80">
        <v>3355616</v>
      </c>
      <c r="G14" s="80"/>
      <c r="H14" s="78"/>
      <c r="I14" s="78"/>
      <c r="J14" s="78"/>
      <c r="K14" s="78"/>
    </row>
    <row r="15" spans="1:11" s="1" customFormat="1" ht="14.25" customHeight="1" x14ac:dyDescent="0.2">
      <c r="A15" s="20">
        <v>4</v>
      </c>
      <c r="B15" s="12" t="s">
        <v>59</v>
      </c>
      <c r="C15" s="10" t="s">
        <v>210</v>
      </c>
      <c r="D15" s="79">
        <v>0</v>
      </c>
      <c r="E15" s="79"/>
      <c r="F15" s="79">
        <v>0</v>
      </c>
      <c r="G15" s="79"/>
      <c r="H15" s="78"/>
      <c r="I15" s="78"/>
      <c r="J15" s="78"/>
      <c r="K15" s="78"/>
    </row>
    <row r="16" spans="1:11" s="1" customFormat="1" x14ac:dyDescent="0.2">
      <c r="A16" s="20">
        <v>5</v>
      </c>
      <c r="B16" s="12" t="s">
        <v>60</v>
      </c>
      <c r="C16" s="10" t="s">
        <v>8</v>
      </c>
      <c r="D16" s="79">
        <v>0</v>
      </c>
      <c r="E16" s="79"/>
      <c r="F16" s="79">
        <v>0</v>
      </c>
      <c r="G16" s="79"/>
      <c r="H16" s="78"/>
      <c r="I16" s="78"/>
      <c r="J16" s="78"/>
      <c r="K16" s="78"/>
    </row>
    <row r="17" spans="1:11" s="19" customFormat="1" x14ac:dyDescent="0.2">
      <c r="A17" s="20">
        <v>6</v>
      </c>
      <c r="B17" s="21" t="s">
        <v>61</v>
      </c>
      <c r="C17" s="10" t="s">
        <v>62</v>
      </c>
      <c r="D17" s="79">
        <v>432328698</v>
      </c>
      <c r="E17" s="80">
        <v>427763609</v>
      </c>
      <c r="F17" s="80">
        <v>4565089</v>
      </c>
      <c r="G17" s="80"/>
      <c r="H17" s="78"/>
      <c r="I17" s="78"/>
      <c r="J17" s="78"/>
      <c r="K17" s="78"/>
    </row>
    <row r="18" spans="1:11" s="1" customFormat="1" x14ac:dyDescent="0.2">
      <c r="A18" s="20">
        <v>7</v>
      </c>
      <c r="B18" s="12" t="s">
        <v>63</v>
      </c>
      <c r="C18" s="10" t="s">
        <v>211</v>
      </c>
      <c r="D18" s="79">
        <v>0</v>
      </c>
      <c r="E18" s="79"/>
      <c r="F18" s="79">
        <v>0</v>
      </c>
      <c r="G18" s="79"/>
      <c r="H18" s="78"/>
      <c r="I18" s="78"/>
      <c r="J18" s="78"/>
      <c r="K18" s="78"/>
    </row>
    <row r="19" spans="1:11" s="1" customFormat="1" x14ac:dyDescent="0.2">
      <c r="A19" s="20">
        <v>8</v>
      </c>
      <c r="B19" s="21" t="s">
        <v>64</v>
      </c>
      <c r="C19" s="10" t="s">
        <v>17</v>
      </c>
      <c r="D19" s="79">
        <v>0</v>
      </c>
      <c r="E19" s="79"/>
      <c r="F19" s="79">
        <v>0</v>
      </c>
      <c r="G19" s="79"/>
      <c r="H19" s="78"/>
      <c r="I19" s="78"/>
      <c r="J19" s="78"/>
      <c r="K19" s="78"/>
    </row>
    <row r="20" spans="1:11" s="1" customFormat="1" x14ac:dyDescent="0.2">
      <c r="A20" s="20">
        <v>9</v>
      </c>
      <c r="B20" s="21" t="s">
        <v>65</v>
      </c>
      <c r="C20" s="10" t="s">
        <v>6</v>
      </c>
      <c r="D20" s="79">
        <v>0</v>
      </c>
      <c r="E20" s="79"/>
      <c r="F20" s="79">
        <v>0</v>
      </c>
      <c r="G20" s="79"/>
      <c r="H20" s="78"/>
      <c r="I20" s="78"/>
      <c r="J20" s="78"/>
      <c r="K20" s="78"/>
    </row>
    <row r="21" spans="1:11" s="1" customFormat="1" x14ac:dyDescent="0.2">
      <c r="A21" s="20">
        <v>10</v>
      </c>
      <c r="B21" s="21" t="s">
        <v>66</v>
      </c>
      <c r="C21" s="10" t="s">
        <v>18</v>
      </c>
      <c r="D21" s="79">
        <v>0</v>
      </c>
      <c r="E21" s="79"/>
      <c r="F21" s="79">
        <v>0</v>
      </c>
      <c r="G21" s="79"/>
      <c r="H21" s="78"/>
      <c r="I21" s="78"/>
      <c r="J21" s="78"/>
      <c r="K21" s="78"/>
    </row>
    <row r="22" spans="1:11" s="1" customFormat="1" x14ac:dyDescent="0.2">
      <c r="A22" s="20">
        <v>11</v>
      </c>
      <c r="B22" s="21" t="s">
        <v>67</v>
      </c>
      <c r="C22" s="10" t="s">
        <v>7</v>
      </c>
      <c r="D22" s="79">
        <v>0</v>
      </c>
      <c r="E22" s="79"/>
      <c r="F22" s="79">
        <v>0</v>
      </c>
      <c r="G22" s="79"/>
      <c r="H22" s="78"/>
      <c r="I22" s="78"/>
      <c r="J22" s="78"/>
      <c r="K22" s="78"/>
    </row>
    <row r="23" spans="1:11" s="1" customFormat="1" x14ac:dyDescent="0.2">
      <c r="A23" s="20">
        <v>12</v>
      </c>
      <c r="B23" s="21" t="s">
        <v>68</v>
      </c>
      <c r="C23" s="10" t="s">
        <v>19</v>
      </c>
      <c r="D23" s="79">
        <v>0</v>
      </c>
      <c r="E23" s="79"/>
      <c r="F23" s="79">
        <v>0</v>
      </c>
      <c r="G23" s="79"/>
      <c r="H23" s="78"/>
      <c r="I23" s="78"/>
      <c r="J23" s="78"/>
      <c r="K23" s="78"/>
    </row>
    <row r="24" spans="1:11" s="1" customFormat="1" x14ac:dyDescent="0.2">
      <c r="A24" s="20">
        <v>13</v>
      </c>
      <c r="B24" s="21" t="s">
        <v>230</v>
      </c>
      <c r="C24" s="10" t="s">
        <v>231</v>
      </c>
      <c r="D24" s="79">
        <v>0</v>
      </c>
      <c r="E24" s="79"/>
      <c r="F24" s="79">
        <v>0</v>
      </c>
      <c r="G24" s="79"/>
      <c r="H24" s="78"/>
      <c r="I24" s="78"/>
      <c r="J24" s="78"/>
      <c r="K24" s="78"/>
    </row>
    <row r="25" spans="1:11" s="1" customFormat="1" x14ac:dyDescent="0.2">
      <c r="A25" s="20">
        <v>14</v>
      </c>
      <c r="B25" s="21" t="s">
        <v>69</v>
      </c>
      <c r="C25" s="10" t="s">
        <v>22</v>
      </c>
      <c r="D25" s="79">
        <v>0</v>
      </c>
      <c r="E25" s="79"/>
      <c r="F25" s="79">
        <v>0</v>
      </c>
      <c r="G25" s="79"/>
      <c r="H25" s="78"/>
      <c r="I25" s="78"/>
      <c r="J25" s="78"/>
      <c r="K25" s="78"/>
    </row>
    <row r="26" spans="1:11" s="1" customFormat="1" x14ac:dyDescent="0.2">
      <c r="A26" s="20">
        <v>15</v>
      </c>
      <c r="B26" s="21" t="s">
        <v>70</v>
      </c>
      <c r="C26" s="10" t="s">
        <v>10</v>
      </c>
      <c r="D26" s="79">
        <v>0</v>
      </c>
      <c r="E26" s="79"/>
      <c r="F26" s="79">
        <v>0</v>
      </c>
      <c r="G26" s="79"/>
      <c r="H26" s="78"/>
      <c r="I26" s="78"/>
      <c r="J26" s="78"/>
      <c r="K26" s="78"/>
    </row>
    <row r="27" spans="1:11" s="1" customFormat="1" x14ac:dyDescent="0.2">
      <c r="A27" s="20">
        <v>16</v>
      </c>
      <c r="B27" s="21" t="s">
        <v>71</v>
      </c>
      <c r="C27" s="10" t="s">
        <v>342</v>
      </c>
      <c r="D27" s="79">
        <v>0</v>
      </c>
      <c r="E27" s="79"/>
      <c r="F27" s="79">
        <v>0</v>
      </c>
      <c r="G27" s="79"/>
      <c r="H27" s="78"/>
      <c r="I27" s="78"/>
      <c r="J27" s="78"/>
      <c r="K27" s="78"/>
    </row>
    <row r="28" spans="1:11" s="19" customFormat="1" x14ac:dyDescent="0.2">
      <c r="A28" s="20">
        <v>17</v>
      </c>
      <c r="B28" s="21" t="s">
        <v>72</v>
      </c>
      <c r="C28" s="10" t="s">
        <v>9</v>
      </c>
      <c r="D28" s="79">
        <v>290212044</v>
      </c>
      <c r="E28" s="80">
        <v>285418306</v>
      </c>
      <c r="F28" s="80">
        <v>4793738</v>
      </c>
      <c r="G28" s="80"/>
      <c r="H28" s="78"/>
      <c r="I28" s="78"/>
      <c r="J28" s="78"/>
      <c r="K28" s="78"/>
    </row>
    <row r="29" spans="1:11" s="1" customFormat="1" x14ac:dyDescent="0.2">
      <c r="A29" s="20">
        <v>18</v>
      </c>
      <c r="B29" s="12" t="s">
        <v>73</v>
      </c>
      <c r="C29" s="10" t="s">
        <v>11</v>
      </c>
      <c r="D29" s="79">
        <v>0</v>
      </c>
      <c r="E29" s="79"/>
      <c r="F29" s="79">
        <v>0</v>
      </c>
      <c r="G29" s="79"/>
      <c r="H29" s="78"/>
      <c r="I29" s="78"/>
      <c r="J29" s="78"/>
      <c r="K29" s="78"/>
    </row>
    <row r="30" spans="1:11" s="1" customFormat="1" x14ac:dyDescent="0.2">
      <c r="A30" s="20">
        <v>19</v>
      </c>
      <c r="B30" s="12" t="s">
        <v>74</v>
      </c>
      <c r="C30" s="10" t="s">
        <v>212</v>
      </c>
      <c r="D30" s="79">
        <v>0</v>
      </c>
      <c r="E30" s="79"/>
      <c r="F30" s="79">
        <v>0</v>
      </c>
      <c r="G30" s="79"/>
      <c r="H30" s="78"/>
      <c r="I30" s="78"/>
      <c r="J30" s="78"/>
      <c r="K30" s="78"/>
    </row>
    <row r="31" spans="1:11" x14ac:dyDescent="0.2">
      <c r="A31" s="20">
        <v>20</v>
      </c>
      <c r="B31" s="12" t="s">
        <v>75</v>
      </c>
      <c r="C31" s="10" t="s">
        <v>343</v>
      </c>
      <c r="D31" s="79">
        <v>0</v>
      </c>
      <c r="E31" s="81"/>
      <c r="F31" s="81">
        <v>0</v>
      </c>
      <c r="G31" s="81"/>
      <c r="H31" s="78"/>
      <c r="I31" s="78"/>
      <c r="J31" s="78"/>
      <c r="K31" s="78"/>
    </row>
    <row r="32" spans="1:11" s="19" customFormat="1" x14ac:dyDescent="0.2">
      <c r="A32" s="20">
        <v>21</v>
      </c>
      <c r="B32" s="12" t="s">
        <v>76</v>
      </c>
      <c r="C32" s="10" t="s">
        <v>38</v>
      </c>
      <c r="D32" s="79">
        <v>196849774</v>
      </c>
      <c r="E32" s="80">
        <v>194512827</v>
      </c>
      <c r="F32" s="80">
        <v>2336947</v>
      </c>
      <c r="G32" s="80"/>
      <c r="H32" s="78"/>
      <c r="I32" s="78"/>
      <c r="J32" s="78"/>
      <c r="K32" s="78"/>
    </row>
    <row r="33" spans="1:11" s="19" customFormat="1" x14ac:dyDescent="0.2">
      <c r="A33" s="20">
        <v>22</v>
      </c>
      <c r="B33" s="21" t="s">
        <v>77</v>
      </c>
      <c r="C33" s="10" t="s">
        <v>78</v>
      </c>
      <c r="D33" s="79">
        <v>32307328</v>
      </c>
      <c r="E33" s="80">
        <v>31825959</v>
      </c>
      <c r="F33" s="80">
        <v>481369</v>
      </c>
      <c r="G33" s="80"/>
      <c r="H33" s="78"/>
      <c r="I33" s="78"/>
      <c r="J33" s="78"/>
      <c r="K33" s="78"/>
    </row>
    <row r="34" spans="1:11" s="1" customFormat="1" ht="12" customHeight="1" x14ac:dyDescent="0.2">
      <c r="A34" s="20">
        <v>23</v>
      </c>
      <c r="B34" s="21" t="s">
        <v>79</v>
      </c>
      <c r="C34" s="10" t="s">
        <v>80</v>
      </c>
      <c r="D34" s="79">
        <v>0</v>
      </c>
      <c r="E34" s="79"/>
      <c r="F34" s="79">
        <v>0</v>
      </c>
      <c r="G34" s="79"/>
      <c r="H34" s="78"/>
      <c r="I34" s="78"/>
      <c r="J34" s="78"/>
      <c r="K34" s="78"/>
    </row>
    <row r="35" spans="1:11" s="1" customFormat="1" ht="24" x14ac:dyDescent="0.2">
      <c r="A35" s="20">
        <v>24</v>
      </c>
      <c r="B35" s="21" t="s">
        <v>81</v>
      </c>
      <c r="C35" s="10" t="s">
        <v>82</v>
      </c>
      <c r="D35" s="79">
        <v>0</v>
      </c>
      <c r="E35" s="79"/>
      <c r="F35" s="79">
        <v>0</v>
      </c>
      <c r="G35" s="79"/>
      <c r="H35" s="78"/>
      <c r="I35" s="78"/>
      <c r="J35" s="78"/>
      <c r="K35" s="78"/>
    </row>
    <row r="36" spans="1:11" s="1" customFormat="1" x14ac:dyDescent="0.2">
      <c r="A36" s="20">
        <v>25</v>
      </c>
      <c r="B36" s="12" t="s">
        <v>83</v>
      </c>
      <c r="C36" s="10" t="s">
        <v>84</v>
      </c>
      <c r="D36" s="79">
        <v>0</v>
      </c>
      <c r="E36" s="79"/>
      <c r="F36" s="79">
        <v>0</v>
      </c>
      <c r="G36" s="79"/>
      <c r="H36" s="78"/>
      <c r="I36" s="78"/>
      <c r="J36" s="78"/>
      <c r="K36" s="78"/>
    </row>
    <row r="37" spans="1:11" s="1" customFormat="1" ht="15.75" customHeight="1" x14ac:dyDescent="0.2">
      <c r="A37" s="20">
        <v>26</v>
      </c>
      <c r="B37" s="21" t="s">
        <v>85</v>
      </c>
      <c r="C37" s="10" t="s">
        <v>86</v>
      </c>
      <c r="D37" s="79">
        <v>0</v>
      </c>
      <c r="E37" s="79"/>
      <c r="F37" s="79">
        <v>0</v>
      </c>
      <c r="G37" s="79"/>
      <c r="H37" s="78"/>
      <c r="I37" s="78"/>
      <c r="J37" s="78"/>
      <c r="K37" s="78"/>
    </row>
    <row r="38" spans="1:11" s="1" customFormat="1" x14ac:dyDescent="0.2">
      <c r="A38" s="20">
        <v>27</v>
      </c>
      <c r="B38" s="13" t="s">
        <v>87</v>
      </c>
      <c r="C38" s="10" t="s">
        <v>88</v>
      </c>
      <c r="D38" s="79">
        <v>0</v>
      </c>
      <c r="E38" s="79"/>
      <c r="F38" s="79">
        <v>0</v>
      </c>
      <c r="G38" s="79"/>
      <c r="H38" s="78"/>
      <c r="I38" s="78"/>
      <c r="J38" s="78"/>
      <c r="K38" s="78"/>
    </row>
    <row r="39" spans="1:11" s="19" customFormat="1" x14ac:dyDescent="0.2">
      <c r="A39" s="20">
        <v>28</v>
      </c>
      <c r="B39" s="13" t="s">
        <v>89</v>
      </c>
      <c r="C39" s="10" t="s">
        <v>39</v>
      </c>
      <c r="D39" s="79">
        <v>292068423</v>
      </c>
      <c r="E39" s="80">
        <v>289012415</v>
      </c>
      <c r="F39" s="80">
        <v>3056008</v>
      </c>
      <c r="G39" s="80"/>
      <c r="H39" s="78"/>
      <c r="I39" s="78"/>
      <c r="J39" s="78"/>
      <c r="K39" s="78"/>
    </row>
    <row r="40" spans="1:11" x14ac:dyDescent="0.2">
      <c r="A40" s="20">
        <v>29</v>
      </c>
      <c r="B40" s="12" t="s">
        <v>90</v>
      </c>
      <c r="C40" s="10" t="s">
        <v>37</v>
      </c>
      <c r="D40" s="79">
        <v>0</v>
      </c>
      <c r="E40" s="81"/>
      <c r="F40" s="81"/>
      <c r="G40" s="81"/>
      <c r="H40" s="78"/>
      <c r="I40" s="78"/>
      <c r="J40" s="78"/>
      <c r="K40" s="78"/>
    </row>
    <row r="41" spans="1:11" s="1" customFormat="1" x14ac:dyDescent="0.2">
      <c r="A41" s="20">
        <v>30</v>
      </c>
      <c r="B41" s="13" t="s">
        <v>91</v>
      </c>
      <c r="C41" s="10" t="s">
        <v>16</v>
      </c>
      <c r="D41" s="79">
        <v>0</v>
      </c>
      <c r="E41" s="79"/>
      <c r="F41" s="79"/>
      <c r="G41" s="79"/>
      <c r="H41" s="78"/>
      <c r="I41" s="78"/>
      <c r="J41" s="78"/>
      <c r="K41" s="78"/>
    </row>
    <row r="42" spans="1:11" s="1" customFormat="1" x14ac:dyDescent="0.2">
      <c r="A42" s="20">
        <v>31</v>
      </c>
      <c r="B42" s="21" t="s">
        <v>92</v>
      </c>
      <c r="C42" s="10" t="s">
        <v>21</v>
      </c>
      <c r="D42" s="79">
        <v>0</v>
      </c>
      <c r="E42" s="79"/>
      <c r="F42" s="79"/>
      <c r="G42" s="79"/>
      <c r="H42" s="78"/>
      <c r="I42" s="78"/>
      <c r="J42" s="78"/>
      <c r="K42" s="78"/>
    </row>
    <row r="43" spans="1:11" s="1" customFormat="1" x14ac:dyDescent="0.2">
      <c r="A43" s="20">
        <v>32</v>
      </c>
      <c r="B43" s="13" t="s">
        <v>93</v>
      </c>
      <c r="C43" s="10" t="s">
        <v>24</v>
      </c>
      <c r="D43" s="79">
        <v>0</v>
      </c>
      <c r="E43" s="79"/>
      <c r="F43" s="79"/>
      <c r="G43" s="79"/>
      <c r="H43" s="78"/>
      <c r="I43" s="78"/>
      <c r="J43" s="78"/>
      <c r="K43" s="78"/>
    </row>
    <row r="44" spans="1:11" x14ac:dyDescent="0.2">
      <c r="A44" s="20">
        <v>33</v>
      </c>
      <c r="B44" s="12" t="s">
        <v>94</v>
      </c>
      <c r="C44" s="10" t="s">
        <v>213</v>
      </c>
      <c r="D44" s="79">
        <v>0</v>
      </c>
      <c r="E44" s="81"/>
      <c r="F44" s="81"/>
      <c r="G44" s="81"/>
      <c r="H44" s="78"/>
      <c r="I44" s="78"/>
      <c r="J44" s="78"/>
      <c r="K44" s="78"/>
    </row>
    <row r="45" spans="1:11" s="1" customFormat="1" x14ac:dyDescent="0.2">
      <c r="A45" s="20">
        <v>34</v>
      </c>
      <c r="B45" s="14" t="s">
        <v>95</v>
      </c>
      <c r="C45" s="15" t="s">
        <v>214</v>
      </c>
      <c r="D45" s="79">
        <v>0</v>
      </c>
      <c r="E45" s="79"/>
      <c r="F45" s="79"/>
      <c r="G45" s="79"/>
      <c r="H45" s="78"/>
      <c r="I45" s="78"/>
      <c r="J45" s="78"/>
      <c r="K45" s="78"/>
    </row>
    <row r="46" spans="1:11" s="1" customFormat="1" x14ac:dyDescent="0.2">
      <c r="A46" s="20">
        <v>35</v>
      </c>
      <c r="B46" s="12" t="s">
        <v>96</v>
      </c>
      <c r="C46" s="10" t="s">
        <v>215</v>
      </c>
      <c r="D46" s="79">
        <v>0</v>
      </c>
      <c r="E46" s="79"/>
      <c r="F46" s="79"/>
      <c r="G46" s="79"/>
      <c r="H46" s="78"/>
      <c r="I46" s="78"/>
      <c r="J46" s="78"/>
      <c r="K46" s="78"/>
    </row>
    <row r="47" spans="1:11" s="1" customFormat="1" x14ac:dyDescent="0.2">
      <c r="A47" s="20">
        <v>36</v>
      </c>
      <c r="B47" s="12" t="s">
        <v>97</v>
      </c>
      <c r="C47" s="10" t="s">
        <v>23</v>
      </c>
      <c r="D47" s="79">
        <v>0</v>
      </c>
      <c r="E47" s="79"/>
      <c r="F47" s="79"/>
      <c r="G47" s="79"/>
      <c r="H47" s="78"/>
      <c r="I47" s="78"/>
      <c r="J47" s="78"/>
      <c r="K47" s="78"/>
    </row>
    <row r="48" spans="1:11" s="1" customFormat="1" x14ac:dyDescent="0.2">
      <c r="A48" s="20">
        <v>37</v>
      </c>
      <c r="B48" s="21" t="s">
        <v>98</v>
      </c>
      <c r="C48" s="10" t="s">
        <v>20</v>
      </c>
      <c r="D48" s="79">
        <v>0</v>
      </c>
      <c r="E48" s="79"/>
      <c r="F48" s="79"/>
      <c r="G48" s="79"/>
      <c r="H48" s="78"/>
      <c r="I48" s="78"/>
      <c r="J48" s="78"/>
      <c r="K48" s="78"/>
    </row>
    <row r="49" spans="1:11" s="1" customFormat="1" x14ac:dyDescent="0.2">
      <c r="A49" s="20">
        <v>38</v>
      </c>
      <c r="B49" s="13" t="s">
        <v>99</v>
      </c>
      <c r="C49" s="10" t="s">
        <v>100</v>
      </c>
      <c r="D49" s="79">
        <v>0</v>
      </c>
      <c r="E49" s="79"/>
      <c r="F49" s="79"/>
      <c r="G49" s="79"/>
      <c r="H49" s="78"/>
      <c r="I49" s="78"/>
      <c r="J49" s="78"/>
      <c r="K49" s="78"/>
    </row>
    <row r="50" spans="1:11" s="19" customFormat="1" x14ac:dyDescent="0.2">
      <c r="A50" s="20">
        <v>39</v>
      </c>
      <c r="B50" s="21" t="s">
        <v>101</v>
      </c>
      <c r="C50" s="10" t="s">
        <v>102</v>
      </c>
      <c r="D50" s="79">
        <v>523861372</v>
      </c>
      <c r="E50" s="80">
        <v>515052879</v>
      </c>
      <c r="F50" s="80">
        <v>8808493</v>
      </c>
      <c r="G50" s="80"/>
      <c r="H50" s="78"/>
      <c r="I50" s="78"/>
      <c r="J50" s="78"/>
      <c r="K50" s="78"/>
    </row>
    <row r="51" spans="1:11" s="1" customFormat="1" x14ac:dyDescent="0.2">
      <c r="A51" s="20">
        <v>40</v>
      </c>
      <c r="B51" s="12" t="s">
        <v>103</v>
      </c>
      <c r="C51" s="10" t="s">
        <v>220</v>
      </c>
      <c r="D51" s="79">
        <v>0</v>
      </c>
      <c r="E51" s="79"/>
      <c r="F51" s="79"/>
      <c r="G51" s="79"/>
      <c r="H51" s="78"/>
      <c r="I51" s="78"/>
      <c r="J51" s="78"/>
      <c r="K51" s="78"/>
    </row>
    <row r="52" spans="1:11" s="1" customFormat="1" ht="10.5" customHeight="1" x14ac:dyDescent="0.2">
      <c r="A52" s="20">
        <v>41</v>
      </c>
      <c r="B52" s="12" t="s">
        <v>104</v>
      </c>
      <c r="C52" s="10" t="s">
        <v>2</v>
      </c>
      <c r="D52" s="79">
        <v>0</v>
      </c>
      <c r="E52" s="79"/>
      <c r="F52" s="79"/>
      <c r="G52" s="79"/>
      <c r="H52" s="78"/>
      <c r="I52" s="78"/>
      <c r="J52" s="78"/>
      <c r="K52" s="78"/>
    </row>
    <row r="53" spans="1:11" s="1" customFormat="1" x14ac:dyDescent="0.2">
      <c r="A53" s="20">
        <v>42</v>
      </c>
      <c r="B53" s="21" t="s">
        <v>105</v>
      </c>
      <c r="C53" s="10" t="s">
        <v>3</v>
      </c>
      <c r="D53" s="79">
        <v>0</v>
      </c>
      <c r="E53" s="79"/>
      <c r="F53" s="79"/>
      <c r="G53" s="79"/>
      <c r="H53" s="78"/>
      <c r="I53" s="78"/>
      <c r="J53" s="78"/>
      <c r="K53" s="78"/>
    </row>
    <row r="54" spans="1:11" s="1" customFormat="1" x14ac:dyDescent="0.2">
      <c r="A54" s="20">
        <v>43</v>
      </c>
      <c r="B54" s="13" t="s">
        <v>151</v>
      </c>
      <c r="C54" s="10" t="s">
        <v>32</v>
      </c>
      <c r="D54" s="79">
        <v>0</v>
      </c>
      <c r="E54" s="79"/>
      <c r="F54" s="79"/>
      <c r="G54" s="79"/>
      <c r="H54" s="78"/>
      <c r="I54" s="78"/>
      <c r="J54" s="78"/>
      <c r="K54" s="78"/>
    </row>
    <row r="55" spans="1:11" s="1" customFormat="1" x14ac:dyDescent="0.2">
      <c r="A55" s="20">
        <v>44</v>
      </c>
      <c r="B55" s="21" t="s">
        <v>106</v>
      </c>
      <c r="C55" s="10" t="s">
        <v>216</v>
      </c>
      <c r="D55" s="79">
        <v>0</v>
      </c>
      <c r="E55" s="79"/>
      <c r="F55" s="79"/>
      <c r="G55" s="79"/>
      <c r="H55" s="78"/>
      <c r="I55" s="78"/>
      <c r="J55" s="78"/>
      <c r="K55" s="78"/>
    </row>
    <row r="56" spans="1:11" s="1" customFormat="1" ht="10.5" customHeight="1" x14ac:dyDescent="0.2">
      <c r="A56" s="20">
        <v>45</v>
      </c>
      <c r="B56" s="13" t="s">
        <v>107</v>
      </c>
      <c r="C56" s="10" t="s">
        <v>0</v>
      </c>
      <c r="D56" s="79">
        <v>0</v>
      </c>
      <c r="E56" s="79"/>
      <c r="F56" s="79"/>
      <c r="G56" s="79"/>
      <c r="H56" s="78"/>
      <c r="I56" s="78"/>
      <c r="J56" s="78"/>
      <c r="K56" s="78"/>
    </row>
    <row r="57" spans="1:11" s="1" customFormat="1" x14ac:dyDescent="0.2">
      <c r="A57" s="20">
        <v>46</v>
      </c>
      <c r="B57" s="21" t="s">
        <v>108</v>
      </c>
      <c r="C57" s="10" t="s">
        <v>4</v>
      </c>
      <c r="D57" s="79">
        <v>0</v>
      </c>
      <c r="E57" s="79"/>
      <c r="F57" s="79"/>
      <c r="G57" s="79"/>
      <c r="H57" s="78"/>
      <c r="I57" s="78"/>
      <c r="J57" s="78"/>
      <c r="K57" s="78"/>
    </row>
    <row r="58" spans="1:11" s="1" customFormat="1" x14ac:dyDescent="0.2">
      <c r="A58" s="20">
        <v>47</v>
      </c>
      <c r="B58" s="13" t="s">
        <v>109</v>
      </c>
      <c r="C58" s="10" t="s">
        <v>1</v>
      </c>
      <c r="D58" s="79">
        <v>0</v>
      </c>
      <c r="E58" s="79"/>
      <c r="F58" s="79"/>
      <c r="G58" s="79"/>
      <c r="H58" s="78"/>
      <c r="I58" s="78"/>
      <c r="J58" s="78"/>
      <c r="K58" s="78"/>
    </row>
    <row r="59" spans="1:11" s="1" customFormat="1" x14ac:dyDescent="0.2">
      <c r="A59" s="20">
        <v>48</v>
      </c>
      <c r="B59" s="21" t="s">
        <v>110</v>
      </c>
      <c r="C59" s="10" t="s">
        <v>217</v>
      </c>
      <c r="D59" s="79">
        <v>0</v>
      </c>
      <c r="E59" s="79"/>
      <c r="F59" s="79"/>
      <c r="G59" s="79"/>
      <c r="H59" s="78"/>
      <c r="I59" s="78"/>
      <c r="J59" s="78"/>
      <c r="K59" s="78"/>
    </row>
    <row r="60" spans="1:11" s="1" customFormat="1" x14ac:dyDescent="0.2">
      <c r="A60" s="20">
        <v>49</v>
      </c>
      <c r="B60" s="21" t="s">
        <v>111</v>
      </c>
      <c r="C60" s="10" t="s">
        <v>25</v>
      </c>
      <c r="D60" s="79">
        <v>0</v>
      </c>
      <c r="E60" s="79"/>
      <c r="F60" s="79"/>
      <c r="G60" s="79"/>
      <c r="H60" s="78"/>
      <c r="I60" s="78"/>
      <c r="J60" s="78"/>
      <c r="K60" s="78"/>
    </row>
    <row r="61" spans="1:11" s="1" customFormat="1" x14ac:dyDescent="0.2">
      <c r="A61" s="20">
        <v>50</v>
      </c>
      <c r="B61" s="21" t="s">
        <v>159</v>
      </c>
      <c r="C61" s="10" t="s">
        <v>52</v>
      </c>
      <c r="D61" s="79">
        <v>0</v>
      </c>
      <c r="E61" s="79"/>
      <c r="F61" s="79"/>
      <c r="G61" s="79"/>
      <c r="H61" s="78"/>
      <c r="I61" s="78"/>
      <c r="J61" s="78"/>
      <c r="K61" s="78"/>
    </row>
    <row r="62" spans="1:11" s="1" customFormat="1" x14ac:dyDescent="0.2">
      <c r="A62" s="20">
        <v>51</v>
      </c>
      <c r="B62" s="21" t="s">
        <v>112</v>
      </c>
      <c r="C62" s="10" t="s">
        <v>218</v>
      </c>
      <c r="D62" s="79">
        <v>0</v>
      </c>
      <c r="E62" s="79"/>
      <c r="F62" s="79"/>
      <c r="G62" s="79"/>
      <c r="H62" s="78"/>
      <c r="I62" s="78"/>
      <c r="J62" s="78"/>
      <c r="K62" s="78"/>
    </row>
    <row r="63" spans="1:11" s="1" customFormat="1" x14ac:dyDescent="0.2">
      <c r="A63" s="20">
        <v>52</v>
      </c>
      <c r="B63" s="13" t="s">
        <v>161</v>
      </c>
      <c r="C63" s="10" t="s">
        <v>219</v>
      </c>
      <c r="D63" s="79">
        <v>0</v>
      </c>
      <c r="E63" s="79"/>
      <c r="F63" s="79"/>
      <c r="G63" s="79"/>
      <c r="H63" s="78"/>
      <c r="I63" s="78"/>
      <c r="J63" s="78"/>
      <c r="K63" s="78"/>
    </row>
    <row r="64" spans="1:11" s="1" customFormat="1" x14ac:dyDescent="0.2">
      <c r="A64" s="20">
        <v>53</v>
      </c>
      <c r="B64" s="21" t="s">
        <v>222</v>
      </c>
      <c r="C64" s="10" t="s">
        <v>221</v>
      </c>
      <c r="D64" s="79">
        <v>0</v>
      </c>
      <c r="E64" s="79"/>
      <c r="F64" s="79"/>
      <c r="G64" s="79"/>
      <c r="H64" s="78"/>
      <c r="I64" s="78"/>
      <c r="J64" s="78"/>
      <c r="K64" s="78"/>
    </row>
    <row r="65" spans="1:11" s="1" customFormat="1" x14ac:dyDescent="0.2">
      <c r="A65" s="20">
        <v>54</v>
      </c>
      <c r="B65" s="21" t="s">
        <v>232</v>
      </c>
      <c r="C65" s="10" t="s">
        <v>233</v>
      </c>
      <c r="D65" s="79">
        <v>0</v>
      </c>
      <c r="E65" s="79"/>
      <c r="F65" s="79"/>
      <c r="G65" s="79"/>
      <c r="H65" s="78"/>
      <c r="I65" s="78"/>
      <c r="J65" s="78"/>
      <c r="K65" s="78"/>
    </row>
    <row r="66" spans="1:11" s="1" customFormat="1" ht="23.25" customHeight="1" x14ac:dyDescent="0.2">
      <c r="A66" s="20">
        <v>55</v>
      </c>
      <c r="B66" s="21" t="s">
        <v>113</v>
      </c>
      <c r="C66" s="10" t="s">
        <v>51</v>
      </c>
      <c r="D66" s="79">
        <v>0</v>
      </c>
      <c r="E66" s="79"/>
      <c r="F66" s="79"/>
      <c r="G66" s="79"/>
      <c r="H66" s="78"/>
      <c r="I66" s="78"/>
      <c r="J66" s="78"/>
      <c r="K66" s="78"/>
    </row>
    <row r="67" spans="1:11" s="1" customFormat="1" ht="27.75" customHeight="1" x14ac:dyDescent="0.2">
      <c r="A67" s="20">
        <v>56</v>
      </c>
      <c r="B67" s="13" t="s">
        <v>114</v>
      </c>
      <c r="C67" s="10" t="s">
        <v>234</v>
      </c>
      <c r="D67" s="79">
        <v>0</v>
      </c>
      <c r="E67" s="79"/>
      <c r="F67" s="79"/>
      <c r="G67" s="79"/>
      <c r="H67" s="78"/>
      <c r="I67" s="78"/>
      <c r="J67" s="78"/>
      <c r="K67" s="78"/>
    </row>
    <row r="68" spans="1:11" s="1" customFormat="1" ht="24" x14ac:dyDescent="0.2">
      <c r="A68" s="20">
        <v>57</v>
      </c>
      <c r="B68" s="12" t="s">
        <v>115</v>
      </c>
      <c r="C68" s="10" t="s">
        <v>116</v>
      </c>
      <c r="D68" s="79">
        <v>0</v>
      </c>
      <c r="E68" s="79"/>
      <c r="F68" s="79"/>
      <c r="G68" s="79"/>
      <c r="H68" s="78"/>
      <c r="I68" s="78"/>
      <c r="J68" s="78"/>
      <c r="K68" s="78"/>
    </row>
    <row r="69" spans="1:11" s="1" customFormat="1" x14ac:dyDescent="0.2">
      <c r="A69" s="20">
        <v>58</v>
      </c>
      <c r="B69" s="13" t="s">
        <v>117</v>
      </c>
      <c r="C69" s="10" t="s">
        <v>235</v>
      </c>
      <c r="D69" s="79">
        <v>0</v>
      </c>
      <c r="E69" s="79"/>
      <c r="F69" s="79"/>
      <c r="G69" s="79"/>
      <c r="H69" s="78"/>
      <c r="I69" s="78"/>
      <c r="J69" s="78"/>
      <c r="K69" s="78"/>
    </row>
    <row r="70" spans="1:11" s="1" customFormat="1" x14ac:dyDescent="0.2">
      <c r="A70" s="20">
        <v>59</v>
      </c>
      <c r="B70" s="21" t="s">
        <v>118</v>
      </c>
      <c r="C70" s="10" t="s">
        <v>325</v>
      </c>
      <c r="D70" s="79">
        <v>0</v>
      </c>
      <c r="E70" s="79"/>
      <c r="F70" s="79"/>
      <c r="G70" s="79"/>
      <c r="H70" s="78"/>
      <c r="I70" s="78"/>
      <c r="J70" s="78"/>
      <c r="K70" s="78"/>
    </row>
    <row r="71" spans="1:11" s="1" customFormat="1" ht="24" x14ac:dyDescent="0.2">
      <c r="A71" s="20">
        <v>60</v>
      </c>
      <c r="B71" s="12" t="s">
        <v>119</v>
      </c>
      <c r="C71" s="10" t="s">
        <v>236</v>
      </c>
      <c r="D71" s="79">
        <v>0</v>
      </c>
      <c r="E71" s="79"/>
      <c r="F71" s="79"/>
      <c r="G71" s="79"/>
      <c r="H71" s="78"/>
      <c r="I71" s="78"/>
      <c r="J71" s="78"/>
      <c r="K71" s="78"/>
    </row>
    <row r="72" spans="1:11" s="1" customFormat="1" ht="24" x14ac:dyDescent="0.2">
      <c r="A72" s="20">
        <v>61</v>
      </c>
      <c r="B72" s="12" t="s">
        <v>120</v>
      </c>
      <c r="C72" s="10" t="s">
        <v>237</v>
      </c>
      <c r="D72" s="79">
        <v>0</v>
      </c>
      <c r="E72" s="79"/>
      <c r="F72" s="79"/>
      <c r="G72" s="79"/>
      <c r="H72" s="78"/>
      <c r="I72" s="78"/>
      <c r="J72" s="78"/>
      <c r="K72" s="78"/>
    </row>
    <row r="73" spans="1:11" s="1" customFormat="1" x14ac:dyDescent="0.2">
      <c r="A73" s="20">
        <v>62</v>
      </c>
      <c r="B73" s="13" t="s">
        <v>121</v>
      </c>
      <c r="C73" s="10" t="s">
        <v>238</v>
      </c>
      <c r="D73" s="79">
        <v>0</v>
      </c>
      <c r="E73" s="79"/>
      <c r="F73" s="79"/>
      <c r="G73" s="79"/>
      <c r="H73" s="78"/>
      <c r="I73" s="78"/>
      <c r="J73" s="78"/>
      <c r="K73" s="78"/>
    </row>
    <row r="74" spans="1:11" s="1" customFormat="1" x14ac:dyDescent="0.2">
      <c r="A74" s="20">
        <v>63</v>
      </c>
      <c r="B74" s="13" t="s">
        <v>122</v>
      </c>
      <c r="C74" s="10" t="s">
        <v>50</v>
      </c>
      <c r="D74" s="79">
        <v>0</v>
      </c>
      <c r="E74" s="79"/>
      <c r="F74" s="79"/>
      <c r="G74" s="79"/>
      <c r="H74" s="78"/>
      <c r="I74" s="78"/>
      <c r="J74" s="78"/>
      <c r="K74" s="78"/>
    </row>
    <row r="75" spans="1:11" s="1" customFormat="1" x14ac:dyDescent="0.2">
      <c r="A75" s="20">
        <v>64</v>
      </c>
      <c r="B75" s="13" t="s">
        <v>123</v>
      </c>
      <c r="C75" s="10" t="s">
        <v>239</v>
      </c>
      <c r="D75" s="79">
        <v>0</v>
      </c>
      <c r="E75" s="79"/>
      <c r="F75" s="79"/>
      <c r="G75" s="79"/>
      <c r="H75" s="78"/>
      <c r="I75" s="78"/>
      <c r="J75" s="78"/>
      <c r="K75" s="78"/>
    </row>
    <row r="76" spans="1:11" s="1" customFormat="1" ht="24" x14ac:dyDescent="0.2">
      <c r="A76" s="20">
        <v>65</v>
      </c>
      <c r="B76" s="13" t="s">
        <v>124</v>
      </c>
      <c r="C76" s="10" t="s">
        <v>240</v>
      </c>
      <c r="D76" s="79">
        <v>0</v>
      </c>
      <c r="E76" s="79"/>
      <c r="F76" s="79"/>
      <c r="G76" s="79"/>
      <c r="H76" s="78"/>
      <c r="I76" s="78"/>
      <c r="J76" s="78"/>
      <c r="K76" s="78"/>
    </row>
    <row r="77" spans="1:11" s="1" customFormat="1" ht="24" x14ac:dyDescent="0.2">
      <c r="A77" s="20">
        <v>66</v>
      </c>
      <c r="B77" s="12" t="s">
        <v>125</v>
      </c>
      <c r="C77" s="10" t="s">
        <v>241</v>
      </c>
      <c r="D77" s="79">
        <v>0</v>
      </c>
      <c r="E77" s="79"/>
      <c r="F77" s="79"/>
      <c r="G77" s="79"/>
      <c r="H77" s="78"/>
      <c r="I77" s="78"/>
      <c r="J77" s="78"/>
      <c r="K77" s="78"/>
    </row>
    <row r="78" spans="1:11" s="1" customFormat="1" ht="24" x14ac:dyDescent="0.2">
      <c r="A78" s="20">
        <v>67</v>
      </c>
      <c r="B78" s="13" t="s">
        <v>126</v>
      </c>
      <c r="C78" s="10" t="s">
        <v>242</v>
      </c>
      <c r="D78" s="79">
        <v>0</v>
      </c>
      <c r="E78" s="79"/>
      <c r="F78" s="79"/>
      <c r="G78" s="79"/>
      <c r="H78" s="78"/>
      <c r="I78" s="78"/>
      <c r="J78" s="78"/>
      <c r="K78" s="78"/>
    </row>
    <row r="79" spans="1:11" s="1" customFormat="1" ht="24" x14ac:dyDescent="0.2">
      <c r="A79" s="20">
        <v>68</v>
      </c>
      <c r="B79" s="13" t="s">
        <v>127</v>
      </c>
      <c r="C79" s="10" t="s">
        <v>243</v>
      </c>
      <c r="D79" s="79">
        <v>0</v>
      </c>
      <c r="E79" s="79"/>
      <c r="F79" s="79"/>
      <c r="G79" s="79"/>
      <c r="H79" s="78"/>
      <c r="I79" s="78"/>
      <c r="J79" s="78"/>
      <c r="K79" s="78"/>
    </row>
    <row r="80" spans="1:11" s="1" customFormat="1" ht="24" x14ac:dyDescent="0.2">
      <c r="A80" s="20">
        <v>69</v>
      </c>
      <c r="B80" s="12" t="s">
        <v>128</v>
      </c>
      <c r="C80" s="10" t="s">
        <v>244</v>
      </c>
      <c r="D80" s="79">
        <v>0</v>
      </c>
      <c r="E80" s="79"/>
      <c r="F80" s="79"/>
      <c r="G80" s="79"/>
      <c r="H80" s="78"/>
      <c r="I80" s="78"/>
      <c r="J80" s="78"/>
      <c r="K80" s="78"/>
    </row>
    <row r="81" spans="1:11" s="1" customFormat="1" ht="24" x14ac:dyDescent="0.2">
      <c r="A81" s="20">
        <v>70</v>
      </c>
      <c r="B81" s="12" t="s">
        <v>129</v>
      </c>
      <c r="C81" s="10" t="s">
        <v>245</v>
      </c>
      <c r="D81" s="79">
        <v>0</v>
      </c>
      <c r="E81" s="79"/>
      <c r="F81" s="79"/>
      <c r="G81" s="79"/>
      <c r="H81" s="78"/>
      <c r="I81" s="78"/>
      <c r="J81" s="78"/>
      <c r="K81" s="78"/>
    </row>
    <row r="82" spans="1:11" s="1" customFormat="1" ht="24" x14ac:dyDescent="0.2">
      <c r="A82" s="20">
        <v>71</v>
      </c>
      <c r="B82" s="12" t="s">
        <v>130</v>
      </c>
      <c r="C82" s="10" t="s">
        <v>246</v>
      </c>
      <c r="D82" s="79">
        <v>0</v>
      </c>
      <c r="E82" s="79"/>
      <c r="F82" s="79"/>
      <c r="G82" s="79"/>
      <c r="H82" s="78"/>
      <c r="I82" s="78"/>
      <c r="J82" s="78"/>
      <c r="K82" s="78"/>
    </row>
    <row r="83" spans="1:11" s="1" customFormat="1" x14ac:dyDescent="0.2">
      <c r="A83" s="20">
        <v>72</v>
      </c>
      <c r="B83" s="21" t="s">
        <v>131</v>
      </c>
      <c r="C83" s="10" t="s">
        <v>132</v>
      </c>
      <c r="D83" s="79">
        <v>0</v>
      </c>
      <c r="E83" s="79"/>
      <c r="F83" s="79"/>
      <c r="G83" s="79"/>
      <c r="H83" s="78"/>
      <c r="I83" s="78"/>
      <c r="J83" s="78"/>
      <c r="K83" s="78"/>
    </row>
    <row r="84" spans="1:11" s="1" customFormat="1" ht="13.5" customHeight="1" x14ac:dyDescent="0.2">
      <c r="A84" s="20">
        <v>73</v>
      </c>
      <c r="B84" s="12" t="s">
        <v>133</v>
      </c>
      <c r="C84" s="10" t="s">
        <v>247</v>
      </c>
      <c r="D84" s="79">
        <v>0</v>
      </c>
      <c r="E84" s="79"/>
      <c r="F84" s="79"/>
      <c r="G84" s="79"/>
      <c r="H84" s="78"/>
      <c r="I84" s="78"/>
      <c r="J84" s="78"/>
      <c r="K84" s="78"/>
    </row>
    <row r="85" spans="1:11" s="1" customFormat="1" ht="14.25" customHeight="1" x14ac:dyDescent="0.2">
      <c r="A85" s="20">
        <v>74</v>
      </c>
      <c r="B85" s="21" t="s">
        <v>134</v>
      </c>
      <c r="C85" s="10" t="s">
        <v>35</v>
      </c>
      <c r="D85" s="79">
        <v>0</v>
      </c>
      <c r="E85" s="79"/>
      <c r="F85" s="79"/>
      <c r="G85" s="79"/>
      <c r="H85" s="78"/>
      <c r="I85" s="78"/>
      <c r="J85" s="78"/>
      <c r="K85" s="78"/>
    </row>
    <row r="86" spans="1:11" s="1" customFormat="1" x14ac:dyDescent="0.2">
      <c r="A86" s="20">
        <v>75</v>
      </c>
      <c r="B86" s="12" t="s">
        <v>135</v>
      </c>
      <c r="C86" s="10" t="s">
        <v>413</v>
      </c>
      <c r="D86" s="79">
        <v>0</v>
      </c>
      <c r="E86" s="79"/>
      <c r="F86" s="79"/>
      <c r="G86" s="79"/>
      <c r="H86" s="78"/>
      <c r="I86" s="78"/>
      <c r="J86" s="78"/>
      <c r="K86" s="78"/>
    </row>
    <row r="87" spans="1:11" s="1" customFormat="1" x14ac:dyDescent="0.2">
      <c r="A87" s="20">
        <v>76</v>
      </c>
      <c r="B87" s="12" t="s">
        <v>136</v>
      </c>
      <c r="C87" s="10" t="s">
        <v>36</v>
      </c>
      <c r="D87" s="79">
        <v>0</v>
      </c>
      <c r="E87" s="79"/>
      <c r="F87" s="79"/>
      <c r="G87" s="79"/>
      <c r="H87" s="78"/>
      <c r="I87" s="78"/>
      <c r="J87" s="78"/>
      <c r="K87" s="78"/>
    </row>
    <row r="88" spans="1:11" s="1" customFormat="1" x14ac:dyDescent="0.2">
      <c r="A88" s="20">
        <v>77</v>
      </c>
      <c r="B88" s="12" t="s">
        <v>137</v>
      </c>
      <c r="C88" s="10" t="s">
        <v>49</v>
      </c>
      <c r="D88" s="79">
        <v>0</v>
      </c>
      <c r="E88" s="79"/>
      <c r="F88" s="79"/>
      <c r="G88" s="79"/>
      <c r="H88" s="78"/>
      <c r="I88" s="78"/>
      <c r="J88" s="78"/>
      <c r="K88" s="78"/>
    </row>
    <row r="89" spans="1:11" s="1" customFormat="1" x14ac:dyDescent="0.2">
      <c r="A89" s="20">
        <v>78</v>
      </c>
      <c r="B89" s="12" t="s">
        <v>138</v>
      </c>
      <c r="C89" s="10" t="s">
        <v>228</v>
      </c>
      <c r="D89" s="79">
        <v>0</v>
      </c>
      <c r="E89" s="79"/>
      <c r="F89" s="79"/>
      <c r="G89" s="79"/>
      <c r="H89" s="78"/>
      <c r="I89" s="78"/>
      <c r="J89" s="78"/>
      <c r="K89" s="78"/>
    </row>
    <row r="90" spans="1:11" s="1" customFormat="1" x14ac:dyDescent="0.2">
      <c r="A90" s="20">
        <v>79</v>
      </c>
      <c r="B90" s="12" t="s">
        <v>139</v>
      </c>
      <c r="C90" s="10" t="s">
        <v>309</v>
      </c>
      <c r="D90" s="79">
        <v>0</v>
      </c>
      <c r="E90" s="79"/>
      <c r="F90" s="79"/>
      <c r="G90" s="79"/>
      <c r="H90" s="78"/>
      <c r="I90" s="78"/>
      <c r="J90" s="78"/>
      <c r="K90" s="78"/>
    </row>
    <row r="91" spans="1:11" s="1" customFormat="1" x14ac:dyDescent="0.2">
      <c r="A91" s="20">
        <v>80</v>
      </c>
      <c r="B91" s="13" t="s">
        <v>140</v>
      </c>
      <c r="C91" s="10" t="s">
        <v>258</v>
      </c>
      <c r="D91" s="79">
        <v>3433822207</v>
      </c>
      <c r="E91" s="79">
        <v>3192288554</v>
      </c>
      <c r="F91" s="79">
        <v>14125759</v>
      </c>
      <c r="G91" s="79">
        <v>227407894</v>
      </c>
      <c r="H91" s="78"/>
      <c r="I91" s="78"/>
      <c r="J91" s="78"/>
      <c r="K91" s="78"/>
    </row>
    <row r="92" spans="1:11" s="1" customFormat="1" ht="24" x14ac:dyDescent="0.2">
      <c r="A92" s="284">
        <v>81</v>
      </c>
      <c r="B92" s="287" t="s">
        <v>141</v>
      </c>
      <c r="C92" s="16" t="s">
        <v>248</v>
      </c>
      <c r="D92" s="79">
        <v>0</v>
      </c>
      <c r="E92" s="79"/>
      <c r="F92" s="79"/>
      <c r="G92" s="79"/>
      <c r="H92" s="78"/>
      <c r="I92" s="78"/>
      <c r="J92" s="78"/>
      <c r="K92" s="78"/>
    </row>
    <row r="93" spans="1:11" s="1" customFormat="1" ht="36" x14ac:dyDescent="0.2">
      <c r="A93" s="285"/>
      <c r="B93" s="288"/>
      <c r="C93" s="10" t="s">
        <v>307</v>
      </c>
      <c r="D93" s="79">
        <v>0</v>
      </c>
      <c r="E93" s="79"/>
      <c r="F93" s="79"/>
      <c r="G93" s="79"/>
      <c r="H93" s="78"/>
      <c r="I93" s="78"/>
      <c r="J93" s="78"/>
      <c r="K93" s="78"/>
    </row>
    <row r="94" spans="1:11" s="1" customFormat="1" ht="24" x14ac:dyDescent="0.2">
      <c r="A94" s="285"/>
      <c r="B94" s="288"/>
      <c r="C94" s="10" t="s">
        <v>249</v>
      </c>
      <c r="D94" s="79">
        <v>0</v>
      </c>
      <c r="E94" s="79"/>
      <c r="F94" s="79"/>
      <c r="G94" s="79"/>
      <c r="H94" s="78"/>
      <c r="I94" s="78"/>
      <c r="J94" s="78"/>
      <c r="K94" s="78"/>
    </row>
    <row r="95" spans="1:11" s="1" customFormat="1" ht="36" x14ac:dyDescent="0.2">
      <c r="A95" s="286"/>
      <c r="B95" s="289"/>
      <c r="C95" s="22" t="s">
        <v>308</v>
      </c>
      <c r="D95" s="79">
        <v>0</v>
      </c>
      <c r="E95" s="79"/>
      <c r="F95" s="79"/>
      <c r="G95" s="79"/>
      <c r="H95" s="78"/>
      <c r="I95" s="78"/>
      <c r="J95" s="78"/>
      <c r="K95" s="78"/>
    </row>
    <row r="96" spans="1:11" s="1" customFormat="1" ht="24" x14ac:dyDescent="0.2">
      <c r="A96" s="20">
        <v>82</v>
      </c>
      <c r="B96" s="13" t="s">
        <v>142</v>
      </c>
      <c r="C96" s="10" t="s">
        <v>48</v>
      </c>
      <c r="D96" s="79">
        <v>0</v>
      </c>
      <c r="E96" s="79"/>
      <c r="F96" s="79"/>
      <c r="G96" s="79"/>
      <c r="H96" s="78"/>
      <c r="I96" s="78"/>
      <c r="J96" s="78"/>
      <c r="K96" s="78"/>
    </row>
    <row r="97" spans="1:11" s="1" customFormat="1" x14ac:dyDescent="0.2">
      <c r="A97" s="20">
        <v>83</v>
      </c>
      <c r="B97" s="13" t="s">
        <v>143</v>
      </c>
      <c r="C97" s="10" t="s">
        <v>144</v>
      </c>
      <c r="D97" s="79">
        <v>0</v>
      </c>
      <c r="E97" s="79"/>
      <c r="F97" s="79"/>
      <c r="G97" s="79"/>
      <c r="H97" s="78"/>
      <c r="I97" s="78"/>
      <c r="J97" s="78"/>
      <c r="K97" s="78"/>
    </row>
    <row r="98" spans="1:11" s="1" customFormat="1" x14ac:dyDescent="0.2">
      <c r="A98" s="20">
        <v>84</v>
      </c>
      <c r="B98" s="21" t="s">
        <v>145</v>
      </c>
      <c r="C98" s="10" t="s">
        <v>146</v>
      </c>
      <c r="D98" s="79">
        <v>0</v>
      </c>
      <c r="E98" s="79"/>
      <c r="F98" s="79"/>
      <c r="G98" s="79"/>
      <c r="H98" s="78"/>
      <c r="I98" s="78"/>
      <c r="J98" s="78"/>
      <c r="K98" s="78"/>
    </row>
    <row r="99" spans="1:11" s="1" customFormat="1" x14ac:dyDescent="0.2">
      <c r="A99" s="20">
        <v>85</v>
      </c>
      <c r="B99" s="13" t="s">
        <v>147</v>
      </c>
      <c r="C99" s="10" t="s">
        <v>27</v>
      </c>
      <c r="D99" s="79">
        <v>0</v>
      </c>
      <c r="E99" s="79"/>
      <c r="F99" s="79"/>
      <c r="G99" s="79"/>
      <c r="H99" s="78"/>
      <c r="I99" s="78"/>
      <c r="J99" s="78"/>
      <c r="K99" s="78"/>
    </row>
    <row r="100" spans="1:11" s="1" customFormat="1" x14ac:dyDescent="0.2">
      <c r="A100" s="20">
        <v>86</v>
      </c>
      <c r="B100" s="21" t="s">
        <v>148</v>
      </c>
      <c r="C100" s="10" t="s">
        <v>12</v>
      </c>
      <c r="D100" s="79">
        <v>0</v>
      </c>
      <c r="E100" s="79"/>
      <c r="F100" s="79"/>
      <c r="G100" s="79"/>
      <c r="H100" s="78"/>
      <c r="I100" s="78"/>
      <c r="J100" s="78"/>
      <c r="K100" s="78"/>
    </row>
    <row r="101" spans="1:11" s="1" customFormat="1" x14ac:dyDescent="0.2">
      <c r="A101" s="20">
        <v>87</v>
      </c>
      <c r="B101" s="21" t="s">
        <v>149</v>
      </c>
      <c r="C101" s="10" t="s">
        <v>26</v>
      </c>
      <c r="D101" s="79">
        <v>0</v>
      </c>
      <c r="E101" s="79"/>
      <c r="F101" s="79"/>
      <c r="G101" s="79"/>
      <c r="H101" s="78"/>
      <c r="I101" s="78"/>
      <c r="J101" s="78"/>
      <c r="K101" s="78"/>
    </row>
    <row r="102" spans="1:11" s="1" customFormat="1" x14ac:dyDescent="0.2">
      <c r="A102" s="20">
        <v>88</v>
      </c>
      <c r="B102" s="13" t="s">
        <v>150</v>
      </c>
      <c r="C102" s="10" t="s">
        <v>42</v>
      </c>
      <c r="D102" s="79">
        <v>0</v>
      </c>
      <c r="E102" s="79"/>
      <c r="F102" s="79"/>
      <c r="G102" s="79"/>
      <c r="H102" s="78"/>
      <c r="I102" s="78"/>
      <c r="J102" s="78"/>
      <c r="K102" s="78"/>
    </row>
    <row r="103" spans="1:11" s="1" customFormat="1" x14ac:dyDescent="0.2">
      <c r="A103" s="20">
        <v>89</v>
      </c>
      <c r="B103" s="12" t="s">
        <v>152</v>
      </c>
      <c r="C103" s="10" t="s">
        <v>28</v>
      </c>
      <c r="D103" s="79">
        <v>0</v>
      </c>
      <c r="E103" s="79"/>
      <c r="F103" s="79"/>
      <c r="G103" s="79"/>
      <c r="H103" s="78"/>
      <c r="I103" s="78"/>
      <c r="J103" s="78"/>
      <c r="K103" s="78"/>
    </row>
    <row r="104" spans="1:11" s="1" customFormat="1" x14ac:dyDescent="0.2">
      <c r="A104" s="20">
        <v>90</v>
      </c>
      <c r="B104" s="12" t="s">
        <v>153</v>
      </c>
      <c r="C104" s="10" t="s">
        <v>29</v>
      </c>
      <c r="D104" s="79">
        <v>0</v>
      </c>
      <c r="E104" s="79"/>
      <c r="F104" s="79"/>
      <c r="G104" s="79"/>
      <c r="H104" s="78"/>
      <c r="I104" s="78"/>
      <c r="J104" s="78"/>
      <c r="K104" s="78"/>
    </row>
    <row r="105" spans="1:11" s="1" customFormat="1" ht="12" customHeight="1" x14ac:dyDescent="0.2">
      <c r="A105" s="20">
        <v>91</v>
      </c>
      <c r="B105" s="21" t="s">
        <v>154</v>
      </c>
      <c r="C105" s="10" t="s">
        <v>14</v>
      </c>
      <c r="D105" s="79">
        <v>0</v>
      </c>
      <c r="E105" s="79"/>
      <c r="F105" s="79"/>
      <c r="G105" s="79"/>
      <c r="H105" s="78"/>
      <c r="I105" s="78"/>
      <c r="J105" s="78"/>
      <c r="K105" s="78"/>
    </row>
    <row r="106" spans="1:11" s="19" customFormat="1" x14ac:dyDescent="0.2">
      <c r="A106" s="20">
        <v>92</v>
      </c>
      <c r="B106" s="12" t="s">
        <v>155</v>
      </c>
      <c r="C106" s="10" t="s">
        <v>30</v>
      </c>
      <c r="D106" s="79">
        <v>0</v>
      </c>
      <c r="E106" s="80"/>
      <c r="F106" s="80"/>
      <c r="G106" s="80"/>
      <c r="H106" s="78"/>
      <c r="I106" s="78"/>
      <c r="J106" s="78"/>
      <c r="K106" s="78"/>
    </row>
    <row r="107" spans="1:11" s="1" customFormat="1" x14ac:dyDescent="0.2">
      <c r="A107" s="20">
        <v>93</v>
      </c>
      <c r="B107" s="12" t="s">
        <v>156</v>
      </c>
      <c r="C107" s="10" t="s">
        <v>15</v>
      </c>
      <c r="D107" s="79">
        <v>0</v>
      </c>
      <c r="E107" s="79"/>
      <c r="F107" s="79"/>
      <c r="G107" s="79"/>
      <c r="H107" s="78"/>
      <c r="I107" s="78"/>
      <c r="J107" s="78"/>
      <c r="K107" s="78"/>
    </row>
    <row r="108" spans="1:11" s="1" customFormat="1" x14ac:dyDescent="0.2">
      <c r="A108" s="20">
        <v>94</v>
      </c>
      <c r="B108" s="13" t="s">
        <v>157</v>
      </c>
      <c r="C108" s="10" t="s">
        <v>13</v>
      </c>
      <c r="D108" s="79">
        <v>134997644</v>
      </c>
      <c r="E108" s="79">
        <v>132900384</v>
      </c>
      <c r="F108" s="79">
        <v>2097260</v>
      </c>
      <c r="G108" s="79"/>
      <c r="H108" s="78"/>
      <c r="I108" s="78"/>
      <c r="J108" s="78"/>
      <c r="K108" s="78"/>
    </row>
    <row r="109" spans="1:11" s="1" customFormat="1" x14ac:dyDescent="0.2">
      <c r="A109" s="20">
        <v>95</v>
      </c>
      <c r="B109" s="21" t="s">
        <v>158</v>
      </c>
      <c r="C109" s="10" t="s">
        <v>31</v>
      </c>
      <c r="D109" s="79">
        <v>0</v>
      </c>
      <c r="E109" s="79"/>
      <c r="F109" s="79"/>
      <c r="G109" s="79"/>
      <c r="H109" s="78"/>
      <c r="I109" s="78"/>
      <c r="J109" s="78"/>
      <c r="K109" s="78"/>
    </row>
    <row r="110" spans="1:11" s="1" customFormat="1" x14ac:dyDescent="0.2">
      <c r="A110" s="20">
        <v>96</v>
      </c>
      <c r="B110" s="12" t="s">
        <v>160</v>
      </c>
      <c r="C110" s="10" t="s">
        <v>33</v>
      </c>
      <c r="D110" s="79">
        <v>0</v>
      </c>
      <c r="E110" s="79"/>
      <c r="F110" s="79"/>
      <c r="G110" s="79"/>
      <c r="H110" s="78"/>
      <c r="I110" s="78"/>
      <c r="J110" s="78"/>
      <c r="K110" s="78"/>
    </row>
    <row r="111" spans="1:11" s="1" customFormat="1" ht="13.5" customHeight="1" x14ac:dyDescent="0.2">
      <c r="A111" s="20">
        <v>97</v>
      </c>
      <c r="B111" s="12" t="s">
        <v>162</v>
      </c>
      <c r="C111" s="10" t="s">
        <v>163</v>
      </c>
      <c r="D111" s="79">
        <v>0</v>
      </c>
      <c r="E111" s="79"/>
      <c r="F111" s="79"/>
      <c r="G111" s="79"/>
      <c r="H111" s="78"/>
      <c r="I111" s="78"/>
      <c r="J111" s="78"/>
      <c r="K111" s="78"/>
    </row>
    <row r="112" spans="1:11" s="1" customFormat="1" x14ac:dyDescent="0.2">
      <c r="A112" s="20">
        <v>98</v>
      </c>
      <c r="B112" s="12" t="s">
        <v>164</v>
      </c>
      <c r="C112" s="10" t="s">
        <v>165</v>
      </c>
      <c r="D112" s="79">
        <v>0</v>
      </c>
      <c r="E112" s="79"/>
      <c r="F112" s="79"/>
      <c r="G112" s="79"/>
      <c r="H112" s="78"/>
      <c r="I112" s="78"/>
      <c r="J112" s="78"/>
      <c r="K112" s="78"/>
    </row>
    <row r="113" spans="1:11" s="1" customFormat="1" x14ac:dyDescent="0.2">
      <c r="A113" s="20">
        <v>99</v>
      </c>
      <c r="B113" s="21" t="s">
        <v>166</v>
      </c>
      <c r="C113" s="10" t="s">
        <v>167</v>
      </c>
      <c r="D113" s="79">
        <v>0</v>
      </c>
      <c r="E113" s="79"/>
      <c r="F113" s="79"/>
      <c r="G113" s="79"/>
      <c r="H113" s="78"/>
      <c r="I113" s="78"/>
      <c r="J113" s="78"/>
      <c r="K113" s="78"/>
    </row>
    <row r="114" spans="1:11" s="1" customFormat="1" ht="12.75" customHeight="1" x14ac:dyDescent="0.2">
      <c r="A114" s="20">
        <v>100</v>
      </c>
      <c r="B114" s="21" t="s">
        <v>168</v>
      </c>
      <c r="C114" s="10" t="s">
        <v>169</v>
      </c>
      <c r="D114" s="79">
        <v>0</v>
      </c>
      <c r="E114" s="79"/>
      <c r="F114" s="79"/>
      <c r="G114" s="79"/>
      <c r="H114" s="78"/>
      <c r="I114" s="78"/>
      <c r="J114" s="78"/>
      <c r="K114" s="78"/>
    </row>
    <row r="115" spans="1:11" s="1" customFormat="1" ht="24" x14ac:dyDescent="0.2">
      <c r="A115" s="20">
        <v>101</v>
      </c>
      <c r="B115" s="21" t="s">
        <v>170</v>
      </c>
      <c r="C115" s="10" t="s">
        <v>171</v>
      </c>
      <c r="D115" s="79">
        <v>0</v>
      </c>
      <c r="E115" s="79"/>
      <c r="F115" s="79"/>
      <c r="G115" s="79"/>
      <c r="H115" s="78"/>
      <c r="I115" s="78"/>
      <c r="J115" s="78"/>
      <c r="K115" s="78"/>
    </row>
    <row r="116" spans="1:11" s="1" customFormat="1" x14ac:dyDescent="0.2">
      <c r="A116" s="20">
        <v>102</v>
      </c>
      <c r="B116" s="21" t="s">
        <v>172</v>
      </c>
      <c r="C116" s="10" t="s">
        <v>173</v>
      </c>
      <c r="D116" s="79">
        <v>0</v>
      </c>
      <c r="E116" s="79"/>
      <c r="F116" s="79"/>
      <c r="G116" s="79"/>
      <c r="H116" s="78"/>
      <c r="I116" s="78"/>
      <c r="J116" s="78"/>
      <c r="K116" s="78"/>
    </row>
    <row r="117" spans="1:11" s="1" customFormat="1" x14ac:dyDescent="0.2">
      <c r="A117" s="20">
        <v>103</v>
      </c>
      <c r="B117" s="21" t="s">
        <v>174</v>
      </c>
      <c r="C117" s="10" t="s">
        <v>175</v>
      </c>
      <c r="D117" s="79">
        <v>0</v>
      </c>
      <c r="E117" s="79"/>
      <c r="F117" s="79"/>
      <c r="G117" s="79"/>
      <c r="H117" s="78"/>
      <c r="I117" s="78"/>
      <c r="J117" s="78"/>
      <c r="K117" s="78"/>
    </row>
    <row r="118" spans="1:11" s="1" customFormat="1" x14ac:dyDescent="0.2">
      <c r="A118" s="20">
        <v>104</v>
      </c>
      <c r="B118" s="17" t="s">
        <v>176</v>
      </c>
      <c r="C118" s="15" t="s">
        <v>177</v>
      </c>
      <c r="D118" s="79">
        <v>0</v>
      </c>
      <c r="E118" s="79"/>
      <c r="F118" s="79"/>
      <c r="G118" s="79"/>
      <c r="H118" s="78"/>
      <c r="I118" s="78"/>
      <c r="J118" s="78"/>
      <c r="K118" s="78"/>
    </row>
    <row r="119" spans="1:11" s="1" customFormat="1" x14ac:dyDescent="0.2">
      <c r="A119" s="20">
        <v>105</v>
      </c>
      <c r="B119" s="13" t="s">
        <v>178</v>
      </c>
      <c r="C119" s="10" t="s">
        <v>179</v>
      </c>
      <c r="D119" s="79">
        <v>0</v>
      </c>
      <c r="E119" s="79"/>
      <c r="F119" s="79"/>
      <c r="G119" s="79"/>
      <c r="H119" s="78"/>
      <c r="I119" s="78"/>
      <c r="J119" s="78"/>
      <c r="K119" s="78"/>
    </row>
    <row r="120" spans="1:11" s="1" customFormat="1" ht="11.25" customHeight="1" x14ac:dyDescent="0.2">
      <c r="A120" s="20">
        <v>106</v>
      </c>
      <c r="B120" s="21" t="s">
        <v>180</v>
      </c>
      <c r="C120" s="10" t="s">
        <v>181</v>
      </c>
      <c r="D120" s="79">
        <v>0</v>
      </c>
      <c r="E120" s="79"/>
      <c r="F120" s="79"/>
      <c r="G120" s="79"/>
      <c r="H120" s="78"/>
      <c r="I120" s="78"/>
      <c r="J120" s="78"/>
      <c r="K120" s="78"/>
    </row>
    <row r="121" spans="1:11" s="1" customFormat="1" x14ac:dyDescent="0.2">
      <c r="A121" s="20">
        <v>107</v>
      </c>
      <c r="B121" s="12" t="s">
        <v>182</v>
      </c>
      <c r="C121" s="18" t="s">
        <v>183</v>
      </c>
      <c r="D121" s="79">
        <v>0</v>
      </c>
      <c r="E121" s="79"/>
      <c r="F121" s="79"/>
      <c r="G121" s="79"/>
      <c r="H121" s="78"/>
      <c r="I121" s="78"/>
      <c r="J121" s="78"/>
      <c r="K121" s="78"/>
    </row>
    <row r="122" spans="1:11" s="1" customFormat="1" x14ac:dyDescent="0.2">
      <c r="A122" s="20">
        <v>108</v>
      </c>
      <c r="B122" s="21" t="s">
        <v>184</v>
      </c>
      <c r="C122" s="10" t="s">
        <v>261</v>
      </c>
      <c r="D122" s="79">
        <v>0</v>
      </c>
      <c r="E122" s="79"/>
      <c r="F122" s="79"/>
      <c r="G122" s="79"/>
      <c r="H122" s="78"/>
      <c r="I122" s="78"/>
      <c r="J122" s="78"/>
      <c r="K122" s="78"/>
    </row>
    <row r="123" spans="1:11" s="1" customFormat="1" ht="14.25" customHeight="1" x14ac:dyDescent="0.2">
      <c r="A123" s="20">
        <v>109</v>
      </c>
      <c r="B123" s="13" t="s">
        <v>185</v>
      </c>
      <c r="C123" s="10" t="s">
        <v>250</v>
      </c>
      <c r="D123" s="79">
        <v>0</v>
      </c>
      <c r="E123" s="79"/>
      <c r="F123" s="79"/>
      <c r="G123" s="79"/>
      <c r="H123" s="78"/>
      <c r="I123" s="78"/>
      <c r="J123" s="78"/>
      <c r="K123" s="78"/>
    </row>
    <row r="124" spans="1:11" s="1" customFormat="1" x14ac:dyDescent="0.2">
      <c r="A124" s="20">
        <v>110</v>
      </c>
      <c r="B124" s="12" t="s">
        <v>329</v>
      </c>
      <c r="C124" s="10" t="s">
        <v>317</v>
      </c>
      <c r="D124" s="79">
        <v>0</v>
      </c>
      <c r="E124" s="79"/>
      <c r="F124" s="79"/>
      <c r="G124" s="79"/>
      <c r="H124" s="78"/>
      <c r="I124" s="78"/>
      <c r="J124" s="78"/>
      <c r="K124" s="78"/>
    </row>
    <row r="125" spans="1:11" s="1" customFormat="1" x14ac:dyDescent="0.2">
      <c r="A125" s="20">
        <v>111</v>
      </c>
      <c r="B125" s="53" t="s">
        <v>418</v>
      </c>
      <c r="C125" s="15" t="s">
        <v>419</v>
      </c>
      <c r="D125" s="79">
        <v>0</v>
      </c>
      <c r="E125" s="79"/>
      <c r="F125" s="79"/>
      <c r="G125" s="79"/>
      <c r="H125" s="78"/>
      <c r="I125" s="78"/>
      <c r="J125" s="78"/>
      <c r="K125" s="78"/>
    </row>
    <row r="126" spans="1:11" s="1" customFormat="1" ht="13.5" customHeight="1" x14ac:dyDescent="0.2">
      <c r="A126" s="20">
        <v>112</v>
      </c>
      <c r="B126" s="13" t="s">
        <v>186</v>
      </c>
      <c r="C126" s="10" t="s">
        <v>320</v>
      </c>
      <c r="D126" s="79">
        <v>0</v>
      </c>
      <c r="E126" s="79"/>
      <c r="F126" s="79"/>
      <c r="G126" s="79"/>
      <c r="H126" s="78"/>
      <c r="I126" s="78"/>
      <c r="J126" s="78"/>
      <c r="K126" s="78"/>
    </row>
    <row r="127" spans="1:11" s="1" customFormat="1" x14ac:dyDescent="0.2">
      <c r="A127" s="20">
        <v>113</v>
      </c>
      <c r="B127" s="21" t="s">
        <v>187</v>
      </c>
      <c r="C127" s="10" t="s">
        <v>188</v>
      </c>
      <c r="D127" s="79">
        <v>0</v>
      </c>
      <c r="E127" s="79"/>
      <c r="F127" s="79"/>
      <c r="G127" s="79"/>
      <c r="H127" s="78"/>
      <c r="I127" s="78"/>
      <c r="J127" s="78"/>
      <c r="K127" s="78"/>
    </row>
    <row r="128" spans="1:11" s="1" customFormat="1" ht="24" x14ac:dyDescent="0.2">
      <c r="A128" s="20">
        <v>114</v>
      </c>
      <c r="B128" s="21" t="s">
        <v>189</v>
      </c>
      <c r="C128" s="35" t="s">
        <v>306</v>
      </c>
      <c r="D128" s="79">
        <v>0</v>
      </c>
      <c r="E128" s="79"/>
      <c r="F128" s="79"/>
      <c r="G128" s="79"/>
      <c r="H128" s="78"/>
      <c r="I128" s="78"/>
      <c r="J128" s="78"/>
      <c r="K128" s="78"/>
    </row>
    <row r="129" spans="1:11" s="1" customFormat="1" x14ac:dyDescent="0.2">
      <c r="A129" s="20">
        <v>115</v>
      </c>
      <c r="B129" s="21" t="s">
        <v>190</v>
      </c>
      <c r="C129" s="10" t="s">
        <v>225</v>
      </c>
      <c r="D129" s="79">
        <v>0</v>
      </c>
      <c r="E129" s="79"/>
      <c r="F129" s="79"/>
      <c r="G129" s="79"/>
      <c r="H129" s="78"/>
      <c r="I129" s="78"/>
      <c r="J129" s="78"/>
      <c r="K129" s="78"/>
    </row>
    <row r="130" spans="1:11" ht="10.5" customHeight="1" x14ac:dyDescent="0.2">
      <c r="A130" s="20">
        <v>116</v>
      </c>
      <c r="B130" s="21" t="s">
        <v>191</v>
      </c>
      <c r="C130" s="10" t="s">
        <v>192</v>
      </c>
      <c r="D130" s="79">
        <v>0</v>
      </c>
      <c r="E130" s="81"/>
      <c r="F130" s="81"/>
      <c r="G130" s="81"/>
      <c r="H130" s="78"/>
      <c r="I130" s="78"/>
      <c r="J130" s="78"/>
      <c r="K130" s="78"/>
    </row>
    <row r="131" spans="1:11" s="1" customFormat="1" x14ac:dyDescent="0.2">
      <c r="A131" s="20">
        <v>117</v>
      </c>
      <c r="B131" s="21" t="s">
        <v>193</v>
      </c>
      <c r="C131" s="10" t="s">
        <v>40</v>
      </c>
      <c r="D131" s="79">
        <v>0</v>
      </c>
      <c r="E131" s="79"/>
      <c r="F131" s="79"/>
      <c r="G131" s="79"/>
      <c r="H131" s="78"/>
      <c r="I131" s="78"/>
      <c r="J131" s="78"/>
      <c r="K131" s="78"/>
    </row>
    <row r="132" spans="1:11" s="1" customFormat="1" x14ac:dyDescent="0.2">
      <c r="A132" s="20">
        <v>118</v>
      </c>
      <c r="B132" s="12" t="s">
        <v>194</v>
      </c>
      <c r="C132" s="10" t="s">
        <v>45</v>
      </c>
      <c r="D132" s="79">
        <v>0</v>
      </c>
      <c r="E132" s="79"/>
      <c r="F132" s="79"/>
      <c r="G132" s="79"/>
      <c r="H132" s="78"/>
      <c r="I132" s="78"/>
      <c r="J132" s="78"/>
      <c r="K132" s="78"/>
    </row>
    <row r="133" spans="1:11" s="1" customFormat="1" x14ac:dyDescent="0.2">
      <c r="A133" s="20">
        <v>119</v>
      </c>
      <c r="B133" s="12" t="s">
        <v>195</v>
      </c>
      <c r="C133" s="10" t="s">
        <v>227</v>
      </c>
      <c r="D133" s="79">
        <v>0</v>
      </c>
      <c r="E133" s="79"/>
      <c r="F133" s="79"/>
      <c r="G133" s="79"/>
      <c r="H133" s="78"/>
      <c r="I133" s="78"/>
      <c r="J133" s="78"/>
      <c r="K133" s="78"/>
    </row>
    <row r="134" spans="1:11" s="1" customFormat="1" x14ac:dyDescent="0.2">
      <c r="A134" s="20">
        <v>120</v>
      </c>
      <c r="B134" s="12" t="s">
        <v>196</v>
      </c>
      <c r="C134" s="10" t="s">
        <v>47</v>
      </c>
      <c r="D134" s="79">
        <v>0</v>
      </c>
      <c r="E134" s="79"/>
      <c r="F134" s="79"/>
      <c r="G134" s="79"/>
      <c r="H134" s="78"/>
      <c r="I134" s="78"/>
      <c r="J134" s="78"/>
      <c r="K134" s="78"/>
    </row>
    <row r="135" spans="1:11" s="1" customFormat="1" x14ac:dyDescent="0.2">
      <c r="A135" s="20">
        <v>121</v>
      </c>
      <c r="B135" s="21" t="s">
        <v>197</v>
      </c>
      <c r="C135" s="10" t="s">
        <v>46</v>
      </c>
      <c r="D135" s="79">
        <v>0</v>
      </c>
      <c r="E135" s="79"/>
      <c r="F135" s="79"/>
      <c r="G135" s="79"/>
      <c r="H135" s="78"/>
      <c r="I135" s="78"/>
      <c r="J135" s="78"/>
      <c r="K135" s="78"/>
    </row>
    <row r="136" spans="1:11" s="1" customFormat="1" x14ac:dyDescent="0.2">
      <c r="A136" s="20">
        <v>122</v>
      </c>
      <c r="B136" s="21" t="s">
        <v>198</v>
      </c>
      <c r="C136" s="10" t="s">
        <v>199</v>
      </c>
      <c r="D136" s="79">
        <v>0</v>
      </c>
      <c r="E136" s="79"/>
      <c r="F136" s="79"/>
      <c r="G136" s="79"/>
      <c r="H136" s="78"/>
      <c r="I136" s="78"/>
      <c r="J136" s="78"/>
      <c r="K136" s="78"/>
    </row>
    <row r="137" spans="1:11" s="1" customFormat="1" x14ac:dyDescent="0.2">
      <c r="A137" s="20">
        <v>123</v>
      </c>
      <c r="B137" s="21" t="s">
        <v>200</v>
      </c>
      <c r="C137" s="10" t="s">
        <v>468</v>
      </c>
      <c r="D137" s="79">
        <v>0</v>
      </c>
      <c r="E137" s="79"/>
      <c r="F137" s="79"/>
      <c r="G137" s="79"/>
      <c r="H137" s="78"/>
      <c r="I137" s="78"/>
      <c r="J137" s="78"/>
      <c r="K137" s="78"/>
    </row>
    <row r="138" spans="1:11" s="1" customFormat="1" x14ac:dyDescent="0.2">
      <c r="A138" s="20">
        <v>124</v>
      </c>
      <c r="B138" s="12" t="s">
        <v>201</v>
      </c>
      <c r="C138" s="10" t="s">
        <v>226</v>
      </c>
      <c r="D138" s="79">
        <v>0</v>
      </c>
      <c r="E138" s="79"/>
      <c r="F138" s="79"/>
      <c r="G138" s="79"/>
      <c r="H138" s="78"/>
      <c r="I138" s="78"/>
      <c r="J138" s="78"/>
      <c r="K138" s="78"/>
    </row>
    <row r="139" spans="1:11" s="1" customFormat="1" ht="24" x14ac:dyDescent="0.2">
      <c r="A139" s="20">
        <v>125</v>
      </c>
      <c r="B139" s="13" t="s">
        <v>202</v>
      </c>
      <c r="C139" s="10" t="s">
        <v>459</v>
      </c>
      <c r="D139" s="79">
        <v>0</v>
      </c>
      <c r="E139" s="79"/>
      <c r="F139" s="79"/>
      <c r="G139" s="79"/>
      <c r="H139" s="78"/>
      <c r="I139" s="78"/>
      <c r="J139" s="78"/>
      <c r="K139" s="78"/>
    </row>
    <row r="140" spans="1:11" x14ac:dyDescent="0.2">
      <c r="A140" s="20">
        <v>126</v>
      </c>
      <c r="B140" s="21" t="s">
        <v>203</v>
      </c>
      <c r="C140" s="10" t="s">
        <v>204</v>
      </c>
      <c r="D140" s="79">
        <v>0</v>
      </c>
      <c r="E140" s="81"/>
      <c r="F140" s="81"/>
      <c r="G140" s="81"/>
      <c r="H140" s="78"/>
      <c r="I140" s="78"/>
      <c r="J140" s="78"/>
      <c r="K140" s="78"/>
    </row>
    <row r="141" spans="1:11" x14ac:dyDescent="0.2">
      <c r="A141" s="20">
        <v>127</v>
      </c>
      <c r="B141" s="12" t="s">
        <v>205</v>
      </c>
      <c r="C141" s="10" t="s">
        <v>206</v>
      </c>
      <c r="D141" s="79">
        <v>0</v>
      </c>
      <c r="E141" s="81"/>
      <c r="F141" s="81"/>
      <c r="G141" s="81"/>
      <c r="H141" s="78"/>
      <c r="I141" s="78"/>
      <c r="J141" s="78"/>
      <c r="K141" s="78"/>
    </row>
    <row r="142" spans="1:11" x14ac:dyDescent="0.2">
      <c r="A142" s="20">
        <v>128</v>
      </c>
      <c r="B142" s="21" t="s">
        <v>207</v>
      </c>
      <c r="C142" s="10" t="s">
        <v>208</v>
      </c>
      <c r="D142" s="79">
        <v>0</v>
      </c>
      <c r="E142" s="81"/>
      <c r="F142" s="81"/>
      <c r="G142" s="81"/>
      <c r="H142" s="78"/>
      <c r="I142" s="78"/>
      <c r="J142" s="78"/>
      <c r="K142" s="78"/>
    </row>
    <row r="143" spans="1:11" x14ac:dyDescent="0.2">
      <c r="A143" s="20">
        <v>129</v>
      </c>
      <c r="B143" s="86" t="s">
        <v>251</v>
      </c>
      <c r="C143" s="41" t="s">
        <v>252</v>
      </c>
      <c r="D143" s="79">
        <v>0</v>
      </c>
      <c r="E143" s="81"/>
      <c r="F143" s="81"/>
      <c r="G143" s="81"/>
      <c r="H143" s="78"/>
      <c r="I143" s="78"/>
      <c r="J143" s="78"/>
      <c r="K143" s="78"/>
    </row>
    <row r="144" spans="1:11" x14ac:dyDescent="0.2">
      <c r="A144" s="20">
        <v>130</v>
      </c>
      <c r="B144" s="89" t="s">
        <v>253</v>
      </c>
      <c r="C144" s="41" t="s">
        <v>254</v>
      </c>
      <c r="D144" s="79">
        <v>0</v>
      </c>
      <c r="E144" s="81"/>
      <c r="F144" s="81"/>
      <c r="G144" s="81"/>
      <c r="H144" s="78"/>
      <c r="I144" s="78"/>
      <c r="J144" s="78"/>
      <c r="K144" s="78"/>
    </row>
    <row r="145" spans="1:56" x14ac:dyDescent="0.2">
      <c r="A145" s="20">
        <v>131</v>
      </c>
      <c r="B145" s="90" t="s">
        <v>255</v>
      </c>
      <c r="C145" s="140" t="s">
        <v>416</v>
      </c>
      <c r="D145" s="79">
        <v>0</v>
      </c>
      <c r="E145" s="81"/>
      <c r="F145" s="81"/>
      <c r="G145" s="81"/>
      <c r="H145" s="78"/>
      <c r="I145" s="78"/>
      <c r="J145" s="78"/>
      <c r="K145" s="78"/>
    </row>
    <row r="146" spans="1:56" x14ac:dyDescent="0.2">
      <c r="A146" s="20">
        <v>132</v>
      </c>
      <c r="B146" s="20" t="s">
        <v>259</v>
      </c>
      <c r="C146" s="28" t="s">
        <v>260</v>
      </c>
      <c r="D146" s="79">
        <v>0</v>
      </c>
      <c r="E146" s="81"/>
      <c r="F146" s="81"/>
      <c r="G146" s="81"/>
      <c r="H146" s="78"/>
      <c r="I146" s="78"/>
      <c r="J146" s="78"/>
      <c r="K146" s="78"/>
    </row>
    <row r="147" spans="1:56" x14ac:dyDescent="0.2">
      <c r="A147" s="20">
        <v>133</v>
      </c>
      <c r="B147" s="53" t="s">
        <v>311</v>
      </c>
      <c r="C147" s="28" t="s">
        <v>310</v>
      </c>
      <c r="D147" s="79">
        <v>0</v>
      </c>
      <c r="E147" s="49"/>
      <c r="F147" s="49"/>
      <c r="G147" s="49"/>
      <c r="H147" s="78"/>
      <c r="I147" s="78"/>
      <c r="J147" s="78"/>
      <c r="K147" s="78"/>
    </row>
    <row r="148" spans="1:56" s="4" customFormat="1" x14ac:dyDescent="0.2">
      <c r="A148" s="20">
        <v>134</v>
      </c>
      <c r="B148" s="53" t="s">
        <v>319</v>
      </c>
      <c r="C148" s="28" t="s">
        <v>316</v>
      </c>
      <c r="D148" s="79">
        <v>0</v>
      </c>
      <c r="E148" s="49"/>
      <c r="F148" s="49"/>
      <c r="G148" s="49"/>
      <c r="H148" s="78"/>
      <c r="I148" s="78"/>
      <c r="J148" s="78"/>
      <c r="K148" s="7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ht="13.5" customHeight="1" x14ac:dyDescent="0.2">
      <c r="A149" s="20">
        <v>135</v>
      </c>
      <c r="B149" s="53" t="s">
        <v>411</v>
      </c>
      <c r="C149" s="15" t="s">
        <v>412</v>
      </c>
      <c r="D149" s="79">
        <v>0</v>
      </c>
      <c r="E149" s="49"/>
      <c r="F149" s="49"/>
      <c r="G149" s="49"/>
    </row>
    <row r="150" spans="1:56" s="4" customFormat="1" x14ac:dyDescent="0.2">
      <c r="A150" s="6"/>
      <c r="B150" s="6"/>
      <c r="C150" s="7"/>
      <c r="D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</row>
    <row r="154" spans="1:56" x14ac:dyDescent="0.2">
      <c r="D154" s="4"/>
      <c r="E154" s="4"/>
      <c r="F154" s="4"/>
      <c r="G154" s="4"/>
    </row>
  </sheetData>
  <mergeCells count="13">
    <mergeCell ref="A92:A95"/>
    <mergeCell ref="B92:B95"/>
    <mergeCell ref="A8:C8"/>
    <mergeCell ref="A11:C11"/>
    <mergeCell ref="A2:G2"/>
    <mergeCell ref="A4:A7"/>
    <mergeCell ref="B4:B7"/>
    <mergeCell ref="C4:C7"/>
    <mergeCell ref="D4:G4"/>
    <mergeCell ref="D5:D7"/>
    <mergeCell ref="E5:E7"/>
    <mergeCell ref="F5:F7"/>
    <mergeCell ref="G5:G7"/>
  </mergeCells>
  <pageMargins left="0" right="0" top="0" bottom="0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149"/>
  <sheetViews>
    <sheetView zoomScale="98" zoomScaleNormal="98" workbookViewId="0">
      <pane xSplit="3" ySplit="11" topLeftCell="D135" activePane="bottomRight" state="frozen"/>
      <selection pane="topRight" activeCell="D1" sqref="D1"/>
      <selection pane="bottomLeft" activeCell="A14" sqref="A14"/>
      <selection pane="bottomRight" activeCell="O19" sqref="O19"/>
    </sheetView>
  </sheetViews>
  <sheetFormatPr defaultColWidth="9.140625" defaultRowHeight="12" x14ac:dyDescent="0.2"/>
  <cols>
    <col min="1" max="1" width="4.7109375" style="6" customWidth="1"/>
    <col min="2" max="2" width="11.140625" style="6" customWidth="1"/>
    <col min="3" max="3" width="31.7109375" style="7" bestFit="1" customWidth="1"/>
    <col min="4" max="4" width="14.42578125" style="4" customWidth="1"/>
    <col min="5" max="5" width="15" style="4" customWidth="1"/>
    <col min="6" max="7" width="13.7109375" style="62" customWidth="1"/>
    <col min="8" max="8" width="13.7109375" style="69" customWidth="1"/>
    <col min="9" max="10" width="13.7109375" style="62" customWidth="1"/>
    <col min="11" max="11" width="10.28515625" style="8" customWidth="1"/>
    <col min="12" max="16384" width="9.140625" style="8"/>
  </cols>
  <sheetData>
    <row r="1" spans="1:11" ht="8.25" customHeight="1" x14ac:dyDescent="0.2">
      <c r="F1" s="4"/>
      <c r="G1" s="4"/>
      <c r="H1" s="4"/>
      <c r="I1" s="4"/>
      <c r="J1" s="4"/>
      <c r="K1" s="4"/>
    </row>
    <row r="3" spans="1:11" ht="20.25" customHeight="1" x14ac:dyDescent="0.2">
      <c r="A3" s="304" t="s">
        <v>430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1" ht="9.75" customHeight="1" x14ac:dyDescent="0.2">
      <c r="A4" s="264"/>
      <c r="B4" s="264"/>
      <c r="C4" s="264"/>
      <c r="F4" s="69"/>
      <c r="K4" s="8" t="s">
        <v>277</v>
      </c>
    </row>
    <row r="5" spans="1:11" ht="3.75" customHeight="1" x14ac:dyDescent="0.2">
      <c r="C5" s="9"/>
    </row>
    <row r="6" spans="1:11" s="2" customFormat="1" ht="15.75" customHeight="1" x14ac:dyDescent="0.2">
      <c r="A6" s="305" t="s">
        <v>43</v>
      </c>
      <c r="B6" s="305" t="s">
        <v>55</v>
      </c>
      <c r="C6" s="305" t="s">
        <v>44</v>
      </c>
      <c r="D6" s="306" t="s">
        <v>407</v>
      </c>
      <c r="E6" s="308" t="s">
        <v>452</v>
      </c>
      <c r="F6" s="310" t="s">
        <v>304</v>
      </c>
      <c r="G6" s="311"/>
      <c r="H6" s="311"/>
      <c r="I6" s="311"/>
      <c r="J6" s="312"/>
      <c r="K6" s="309" t="s">
        <v>302</v>
      </c>
    </row>
    <row r="7" spans="1:11" ht="72" customHeight="1" x14ac:dyDescent="0.2">
      <c r="A7" s="305"/>
      <c r="B7" s="305"/>
      <c r="C7" s="305"/>
      <c r="D7" s="307"/>
      <c r="E7" s="308"/>
      <c r="F7" s="34" t="s">
        <v>305</v>
      </c>
      <c r="G7" s="34" t="s">
        <v>284</v>
      </c>
      <c r="H7" s="34" t="s">
        <v>467</v>
      </c>
      <c r="I7" s="34" t="s">
        <v>421</v>
      </c>
      <c r="J7" s="34" t="s">
        <v>318</v>
      </c>
      <c r="K7" s="309"/>
    </row>
    <row r="8" spans="1:11" s="2" customFormat="1" x14ac:dyDescent="0.2">
      <c r="A8" s="303" t="s">
        <v>224</v>
      </c>
      <c r="B8" s="303"/>
      <c r="C8" s="303"/>
      <c r="D8" s="48">
        <f>D9+D11</f>
        <v>9618478240</v>
      </c>
      <c r="E8" s="48">
        <f t="shared" ref="E8:K8" si="0">E9+E11</f>
        <v>9571763633</v>
      </c>
      <c r="F8" s="48">
        <f t="shared" si="0"/>
        <v>4858640053</v>
      </c>
      <c r="G8" s="48">
        <f t="shared" si="0"/>
        <v>385133201</v>
      </c>
      <c r="H8" s="48">
        <f t="shared" si="0"/>
        <v>343393567</v>
      </c>
      <c r="I8" s="48">
        <f t="shared" si="0"/>
        <v>56564653</v>
      </c>
      <c r="J8" s="48">
        <f t="shared" si="0"/>
        <v>144941583</v>
      </c>
      <c r="K8" s="48">
        <f t="shared" si="0"/>
        <v>46714607</v>
      </c>
    </row>
    <row r="9" spans="1:11" s="1" customFormat="1" ht="11.25" customHeight="1" x14ac:dyDescent="0.2">
      <c r="A9" s="132"/>
      <c r="B9" s="132"/>
      <c r="C9" s="133" t="s">
        <v>53</v>
      </c>
      <c r="D9" s="51">
        <v>380330133</v>
      </c>
      <c r="E9" s="77">
        <v>380330133</v>
      </c>
      <c r="F9" s="42">
        <v>31168538</v>
      </c>
      <c r="G9" s="64">
        <v>0</v>
      </c>
      <c r="H9" s="64">
        <v>0</v>
      </c>
      <c r="I9" s="64">
        <v>0</v>
      </c>
      <c r="J9" s="64">
        <v>0</v>
      </c>
      <c r="K9" s="38">
        <v>0</v>
      </c>
    </row>
    <row r="10" spans="1:11" s="3" customFormat="1" ht="11.25" customHeight="1" x14ac:dyDescent="0.2">
      <c r="A10" s="36"/>
      <c r="B10" s="36"/>
      <c r="C10" s="11" t="s">
        <v>279</v>
      </c>
      <c r="D10" s="51">
        <f>E10+K10</f>
        <v>0</v>
      </c>
      <c r="E10" s="37"/>
      <c r="F10" s="63"/>
      <c r="G10" s="63"/>
      <c r="H10" s="63"/>
      <c r="I10" s="63"/>
      <c r="J10" s="63"/>
      <c r="K10" s="37"/>
    </row>
    <row r="11" spans="1:11" s="2" customFormat="1" x14ac:dyDescent="0.2">
      <c r="A11" s="303" t="s">
        <v>223</v>
      </c>
      <c r="B11" s="303"/>
      <c r="C11" s="303"/>
      <c r="D11" s="48">
        <f t="shared" ref="D11:K11" si="1">SUM(D12:D149)-D92</f>
        <v>9238148107</v>
      </c>
      <c r="E11" s="48">
        <f t="shared" si="1"/>
        <v>9191433500</v>
      </c>
      <c r="F11" s="48">
        <f t="shared" si="1"/>
        <v>4827471515</v>
      </c>
      <c r="G11" s="48">
        <f t="shared" si="1"/>
        <v>385133201</v>
      </c>
      <c r="H11" s="48">
        <f t="shared" si="1"/>
        <v>343393567</v>
      </c>
      <c r="I11" s="48">
        <f t="shared" si="1"/>
        <v>56564653</v>
      </c>
      <c r="J11" s="48">
        <f t="shared" si="1"/>
        <v>144941583</v>
      </c>
      <c r="K11" s="48">
        <f t="shared" si="1"/>
        <v>46714607</v>
      </c>
    </row>
    <row r="12" spans="1:11" s="1" customFormat="1" ht="12" customHeight="1" x14ac:dyDescent="0.2">
      <c r="A12" s="20">
        <v>1</v>
      </c>
      <c r="B12" s="12" t="s">
        <v>56</v>
      </c>
      <c r="C12" s="10" t="s">
        <v>41</v>
      </c>
      <c r="D12" s="38">
        <f t="shared" ref="D12:D43" si="2">E12+K12</f>
        <v>11708608</v>
      </c>
      <c r="E12" s="38">
        <v>11708608</v>
      </c>
      <c r="F12" s="64"/>
      <c r="G12" s="64"/>
      <c r="H12" s="64"/>
      <c r="I12" s="64"/>
      <c r="J12" s="64"/>
      <c r="K12" s="38"/>
    </row>
    <row r="13" spans="1:11" s="1" customFormat="1" x14ac:dyDescent="0.2">
      <c r="A13" s="20">
        <v>2</v>
      </c>
      <c r="B13" s="13" t="s">
        <v>57</v>
      </c>
      <c r="C13" s="10" t="s">
        <v>209</v>
      </c>
      <c r="D13" s="38">
        <f t="shared" si="2"/>
        <v>12675189</v>
      </c>
      <c r="E13" s="38">
        <v>12675189</v>
      </c>
      <c r="F13" s="64"/>
      <c r="G13" s="64"/>
      <c r="H13" s="64"/>
      <c r="I13" s="64"/>
      <c r="J13" s="64"/>
      <c r="K13" s="38"/>
    </row>
    <row r="14" spans="1:11" s="19" customFormat="1" x14ac:dyDescent="0.2">
      <c r="A14" s="20">
        <v>3</v>
      </c>
      <c r="B14" s="21" t="s">
        <v>58</v>
      </c>
      <c r="C14" s="10" t="s">
        <v>5</v>
      </c>
      <c r="D14" s="38">
        <f t="shared" si="2"/>
        <v>39540851</v>
      </c>
      <c r="E14" s="38">
        <v>39540851</v>
      </c>
      <c r="F14" s="65"/>
      <c r="G14" s="65"/>
      <c r="H14" s="65"/>
      <c r="I14" s="64"/>
      <c r="J14" s="64">
        <v>2486413</v>
      </c>
      <c r="K14" s="39"/>
    </row>
    <row r="15" spans="1:11" s="1" customFormat="1" ht="14.25" customHeight="1" x14ac:dyDescent="0.2">
      <c r="A15" s="20">
        <v>4</v>
      </c>
      <c r="B15" s="12" t="s">
        <v>59</v>
      </c>
      <c r="C15" s="10" t="s">
        <v>210</v>
      </c>
      <c r="D15" s="38">
        <f t="shared" si="2"/>
        <v>12570926</v>
      </c>
      <c r="E15" s="38">
        <v>12570926</v>
      </c>
      <c r="F15" s="64"/>
      <c r="G15" s="64"/>
      <c r="H15" s="64"/>
      <c r="I15" s="64"/>
      <c r="J15" s="64"/>
      <c r="K15" s="38"/>
    </row>
    <row r="16" spans="1:11" s="1" customFormat="1" x14ac:dyDescent="0.2">
      <c r="A16" s="20">
        <v>5</v>
      </c>
      <c r="B16" s="12" t="s">
        <v>60</v>
      </c>
      <c r="C16" s="10" t="s">
        <v>8</v>
      </c>
      <c r="D16" s="38">
        <f t="shared" si="2"/>
        <v>14360614</v>
      </c>
      <c r="E16" s="38">
        <v>14360614</v>
      </c>
      <c r="F16" s="64"/>
      <c r="G16" s="64"/>
      <c r="H16" s="64"/>
      <c r="I16" s="64"/>
      <c r="J16" s="64"/>
      <c r="K16" s="38"/>
    </row>
    <row r="17" spans="1:11" s="19" customFormat="1" x14ac:dyDescent="0.2">
      <c r="A17" s="20">
        <v>6</v>
      </c>
      <c r="B17" s="21" t="s">
        <v>61</v>
      </c>
      <c r="C17" s="10" t="s">
        <v>62</v>
      </c>
      <c r="D17" s="38">
        <f t="shared" si="2"/>
        <v>149556537</v>
      </c>
      <c r="E17" s="38">
        <v>149556537</v>
      </c>
      <c r="F17" s="65"/>
      <c r="G17" s="65"/>
      <c r="H17" s="65">
        <v>43356149</v>
      </c>
      <c r="I17" s="64"/>
      <c r="J17" s="64">
        <v>5967391</v>
      </c>
      <c r="K17" s="39"/>
    </row>
    <row r="18" spans="1:11" s="1" customFormat="1" x14ac:dyDescent="0.2">
      <c r="A18" s="20">
        <v>7</v>
      </c>
      <c r="B18" s="12" t="s">
        <v>63</v>
      </c>
      <c r="C18" s="10" t="s">
        <v>211</v>
      </c>
      <c r="D18" s="38">
        <f t="shared" si="2"/>
        <v>34346184</v>
      </c>
      <c r="E18" s="38">
        <v>34346184</v>
      </c>
      <c r="F18" s="64"/>
      <c r="G18" s="64"/>
      <c r="H18" s="64"/>
      <c r="I18" s="64"/>
      <c r="J18" s="64"/>
      <c r="K18" s="38"/>
    </row>
    <row r="19" spans="1:11" s="1" customFormat="1" x14ac:dyDescent="0.2">
      <c r="A19" s="20">
        <v>8</v>
      </c>
      <c r="B19" s="21" t="s">
        <v>64</v>
      </c>
      <c r="C19" s="10" t="s">
        <v>17</v>
      </c>
      <c r="D19" s="38">
        <f t="shared" si="2"/>
        <v>15596853</v>
      </c>
      <c r="E19" s="38">
        <v>15596853</v>
      </c>
      <c r="F19" s="64"/>
      <c r="G19" s="64"/>
      <c r="H19" s="64"/>
      <c r="I19" s="64"/>
      <c r="J19" s="64"/>
      <c r="K19" s="38"/>
    </row>
    <row r="20" spans="1:11" s="1" customFormat="1" x14ac:dyDescent="0.2">
      <c r="A20" s="20">
        <v>9</v>
      </c>
      <c r="B20" s="21" t="s">
        <v>65</v>
      </c>
      <c r="C20" s="10" t="s">
        <v>6</v>
      </c>
      <c r="D20" s="38">
        <f t="shared" si="2"/>
        <v>13366071</v>
      </c>
      <c r="E20" s="38">
        <v>13366071</v>
      </c>
      <c r="F20" s="64"/>
      <c r="G20" s="64"/>
      <c r="H20" s="64"/>
      <c r="I20" s="64"/>
      <c r="J20" s="64"/>
      <c r="K20" s="38"/>
    </row>
    <row r="21" spans="1:11" s="1" customFormat="1" x14ac:dyDescent="0.2">
      <c r="A21" s="20">
        <v>10</v>
      </c>
      <c r="B21" s="21" t="s">
        <v>66</v>
      </c>
      <c r="C21" s="10" t="s">
        <v>18</v>
      </c>
      <c r="D21" s="38">
        <f t="shared" si="2"/>
        <v>17782433</v>
      </c>
      <c r="E21" s="38">
        <v>17782433</v>
      </c>
      <c r="F21" s="64"/>
      <c r="G21" s="64"/>
      <c r="H21" s="64"/>
      <c r="I21" s="64"/>
      <c r="J21" s="64"/>
      <c r="K21" s="38"/>
    </row>
    <row r="22" spans="1:11" s="1" customFormat="1" x14ac:dyDescent="0.2">
      <c r="A22" s="20">
        <v>11</v>
      </c>
      <c r="B22" s="21" t="s">
        <v>67</v>
      </c>
      <c r="C22" s="10" t="s">
        <v>7</v>
      </c>
      <c r="D22" s="38">
        <f t="shared" si="2"/>
        <v>12828057</v>
      </c>
      <c r="E22" s="38">
        <v>12828057</v>
      </c>
      <c r="F22" s="64"/>
      <c r="G22" s="64"/>
      <c r="H22" s="64"/>
      <c r="I22" s="64"/>
      <c r="J22" s="64"/>
      <c r="K22" s="38"/>
    </row>
    <row r="23" spans="1:11" s="1" customFormat="1" x14ac:dyDescent="0.2">
      <c r="A23" s="20">
        <v>12</v>
      </c>
      <c r="B23" s="21" t="s">
        <v>68</v>
      </c>
      <c r="C23" s="10" t="s">
        <v>19</v>
      </c>
      <c r="D23" s="38">
        <f t="shared" si="2"/>
        <v>28473562</v>
      </c>
      <c r="E23" s="38">
        <v>28473562</v>
      </c>
      <c r="F23" s="64"/>
      <c r="G23" s="64"/>
      <c r="H23" s="64"/>
      <c r="I23" s="64"/>
      <c r="J23" s="64"/>
      <c r="K23" s="38"/>
    </row>
    <row r="24" spans="1:11" s="1" customFormat="1" x14ac:dyDescent="0.2">
      <c r="A24" s="20">
        <v>13</v>
      </c>
      <c r="B24" s="21" t="s">
        <v>230</v>
      </c>
      <c r="C24" s="10" t="s">
        <v>231</v>
      </c>
      <c r="D24" s="38">
        <f t="shared" si="2"/>
        <v>0</v>
      </c>
      <c r="E24" s="38">
        <v>0</v>
      </c>
      <c r="F24" s="64"/>
      <c r="G24" s="64"/>
      <c r="H24" s="64"/>
      <c r="I24" s="64"/>
      <c r="J24" s="64"/>
      <c r="K24" s="38"/>
    </row>
    <row r="25" spans="1:11" s="1" customFormat="1" x14ac:dyDescent="0.2">
      <c r="A25" s="20">
        <v>14</v>
      </c>
      <c r="B25" s="21" t="s">
        <v>69</v>
      </c>
      <c r="C25" s="10" t="s">
        <v>22</v>
      </c>
      <c r="D25" s="38">
        <f t="shared" si="2"/>
        <v>50487912</v>
      </c>
      <c r="E25" s="38">
        <v>50487912</v>
      </c>
      <c r="F25" s="64"/>
      <c r="G25" s="64"/>
      <c r="H25" s="64">
        <v>33322559</v>
      </c>
      <c r="I25" s="64"/>
      <c r="J25" s="64"/>
      <c r="K25" s="38"/>
    </row>
    <row r="26" spans="1:11" s="1" customFormat="1" x14ac:dyDescent="0.2">
      <c r="A26" s="20">
        <v>15</v>
      </c>
      <c r="B26" s="21" t="s">
        <v>70</v>
      </c>
      <c r="C26" s="10" t="s">
        <v>10</v>
      </c>
      <c r="D26" s="38">
        <f t="shared" si="2"/>
        <v>25320223</v>
      </c>
      <c r="E26" s="38">
        <v>25320223</v>
      </c>
      <c r="F26" s="64"/>
      <c r="G26" s="64"/>
      <c r="H26" s="64"/>
      <c r="I26" s="64"/>
      <c r="J26" s="64"/>
      <c r="K26" s="38"/>
    </row>
    <row r="27" spans="1:11" s="1" customFormat="1" x14ac:dyDescent="0.2">
      <c r="A27" s="20">
        <v>16</v>
      </c>
      <c r="B27" s="21" t="s">
        <v>71</v>
      </c>
      <c r="C27" s="10" t="s">
        <v>342</v>
      </c>
      <c r="D27" s="38">
        <f t="shared" si="2"/>
        <v>34113110</v>
      </c>
      <c r="E27" s="38">
        <v>34113110</v>
      </c>
      <c r="F27" s="64"/>
      <c r="G27" s="64"/>
      <c r="H27" s="64"/>
      <c r="I27" s="64"/>
      <c r="J27" s="64"/>
      <c r="K27" s="38"/>
    </row>
    <row r="28" spans="1:11" s="19" customFormat="1" x14ac:dyDescent="0.2">
      <c r="A28" s="20">
        <v>17</v>
      </c>
      <c r="B28" s="21" t="s">
        <v>72</v>
      </c>
      <c r="C28" s="10" t="s">
        <v>9</v>
      </c>
      <c r="D28" s="38">
        <f t="shared" si="2"/>
        <v>117501208</v>
      </c>
      <c r="E28" s="38">
        <v>117501208</v>
      </c>
      <c r="F28" s="65"/>
      <c r="G28" s="65"/>
      <c r="H28" s="65"/>
      <c r="I28" s="64"/>
      <c r="J28" s="64">
        <v>2718496</v>
      </c>
      <c r="K28" s="39"/>
    </row>
    <row r="29" spans="1:11" s="1" customFormat="1" x14ac:dyDescent="0.2">
      <c r="A29" s="20">
        <v>18</v>
      </c>
      <c r="B29" s="12" t="s">
        <v>73</v>
      </c>
      <c r="C29" s="10" t="s">
        <v>11</v>
      </c>
      <c r="D29" s="38">
        <f t="shared" si="2"/>
        <v>10624553</v>
      </c>
      <c r="E29" s="38">
        <v>10624553</v>
      </c>
      <c r="F29" s="64"/>
      <c r="G29" s="64"/>
      <c r="H29" s="64"/>
      <c r="I29" s="64"/>
      <c r="J29" s="64"/>
      <c r="K29" s="38"/>
    </row>
    <row r="30" spans="1:11" s="1" customFormat="1" x14ac:dyDescent="0.2">
      <c r="A30" s="20">
        <v>19</v>
      </c>
      <c r="B30" s="12" t="s">
        <v>74</v>
      </c>
      <c r="C30" s="10" t="s">
        <v>212</v>
      </c>
      <c r="D30" s="38">
        <f t="shared" si="2"/>
        <v>8350597</v>
      </c>
      <c r="E30" s="38">
        <v>8350597</v>
      </c>
      <c r="F30" s="64"/>
      <c r="G30" s="64"/>
      <c r="H30" s="64"/>
      <c r="I30" s="64"/>
      <c r="J30" s="64"/>
      <c r="K30" s="38"/>
    </row>
    <row r="31" spans="1:11" x14ac:dyDescent="0.2">
      <c r="A31" s="20">
        <v>20</v>
      </c>
      <c r="B31" s="12" t="s">
        <v>75</v>
      </c>
      <c r="C31" s="10" t="s">
        <v>343</v>
      </c>
      <c r="D31" s="38">
        <f t="shared" si="2"/>
        <v>46937164</v>
      </c>
      <c r="E31" s="38">
        <v>46937164</v>
      </c>
      <c r="F31" s="66"/>
      <c r="G31" s="66"/>
      <c r="H31" s="66"/>
      <c r="I31" s="64"/>
      <c r="J31" s="64"/>
      <c r="K31" s="40"/>
    </row>
    <row r="32" spans="1:11" s="19" customFormat="1" x14ac:dyDescent="0.2">
      <c r="A32" s="20">
        <v>21</v>
      </c>
      <c r="B32" s="12" t="s">
        <v>76</v>
      </c>
      <c r="C32" s="10" t="s">
        <v>38</v>
      </c>
      <c r="D32" s="38">
        <f t="shared" si="2"/>
        <v>62689048</v>
      </c>
      <c r="E32" s="38">
        <v>62689048</v>
      </c>
      <c r="F32" s="65"/>
      <c r="G32" s="65"/>
      <c r="H32" s="65"/>
      <c r="I32" s="64"/>
      <c r="J32" s="64">
        <v>2486413</v>
      </c>
      <c r="K32" s="39"/>
    </row>
    <row r="33" spans="1:11" s="19" customFormat="1" x14ac:dyDescent="0.2">
      <c r="A33" s="20">
        <v>22</v>
      </c>
      <c r="B33" s="21" t="s">
        <v>77</v>
      </c>
      <c r="C33" s="10" t="s">
        <v>78</v>
      </c>
      <c r="D33" s="38">
        <f t="shared" si="2"/>
        <v>18743636</v>
      </c>
      <c r="E33" s="38">
        <v>18743636</v>
      </c>
      <c r="F33" s="65"/>
      <c r="G33" s="65"/>
      <c r="H33" s="65"/>
      <c r="I33" s="64"/>
      <c r="J33" s="64"/>
      <c r="K33" s="39"/>
    </row>
    <row r="34" spans="1:11" s="1" customFormat="1" ht="12" customHeight="1" x14ac:dyDescent="0.2">
      <c r="A34" s="20">
        <v>23</v>
      </c>
      <c r="B34" s="21" t="s">
        <v>79</v>
      </c>
      <c r="C34" s="10" t="s">
        <v>80</v>
      </c>
      <c r="D34" s="38">
        <f t="shared" si="2"/>
        <v>0</v>
      </c>
      <c r="E34" s="38">
        <v>0</v>
      </c>
      <c r="F34" s="64"/>
      <c r="G34" s="64"/>
      <c r="H34" s="64"/>
      <c r="I34" s="64"/>
      <c r="J34" s="64"/>
      <c r="K34" s="38"/>
    </row>
    <row r="35" spans="1:11" s="1" customFormat="1" ht="24" x14ac:dyDescent="0.2">
      <c r="A35" s="20">
        <v>24</v>
      </c>
      <c r="B35" s="21" t="s">
        <v>81</v>
      </c>
      <c r="C35" s="10" t="s">
        <v>82</v>
      </c>
      <c r="D35" s="38">
        <f t="shared" si="2"/>
        <v>0</v>
      </c>
      <c r="E35" s="38">
        <v>0</v>
      </c>
      <c r="F35" s="64"/>
      <c r="G35" s="64"/>
      <c r="H35" s="64"/>
      <c r="I35" s="64"/>
      <c r="J35" s="64"/>
      <c r="K35" s="38"/>
    </row>
    <row r="36" spans="1:11" s="1" customFormat="1" x14ac:dyDescent="0.2">
      <c r="A36" s="20">
        <v>25</v>
      </c>
      <c r="B36" s="12" t="s">
        <v>83</v>
      </c>
      <c r="C36" s="10" t="s">
        <v>84</v>
      </c>
      <c r="D36" s="38">
        <f t="shared" si="2"/>
        <v>220166508</v>
      </c>
      <c r="E36" s="38">
        <v>220166508</v>
      </c>
      <c r="F36" s="64"/>
      <c r="G36" s="64"/>
      <c r="H36" s="64"/>
      <c r="I36" s="64"/>
      <c r="J36" s="64">
        <f>0+11523814</f>
        <v>11523814</v>
      </c>
      <c r="K36" s="38"/>
    </row>
    <row r="37" spans="1:11" s="1" customFormat="1" ht="15.75" customHeight="1" x14ac:dyDescent="0.2">
      <c r="A37" s="20">
        <v>26</v>
      </c>
      <c r="B37" s="21" t="s">
        <v>85</v>
      </c>
      <c r="C37" s="10" t="s">
        <v>86</v>
      </c>
      <c r="D37" s="38">
        <f t="shared" si="2"/>
        <v>0</v>
      </c>
      <c r="E37" s="38">
        <v>0</v>
      </c>
      <c r="F37" s="64"/>
      <c r="G37" s="64"/>
      <c r="H37" s="64"/>
      <c r="I37" s="64"/>
      <c r="J37" s="64">
        <f>11523814-11523814</f>
        <v>0</v>
      </c>
      <c r="K37" s="38"/>
    </row>
    <row r="38" spans="1:11" s="1" customFormat="1" x14ac:dyDescent="0.2">
      <c r="A38" s="20">
        <v>27</v>
      </c>
      <c r="B38" s="13" t="s">
        <v>87</v>
      </c>
      <c r="C38" s="10" t="s">
        <v>88</v>
      </c>
      <c r="D38" s="38">
        <f t="shared" si="2"/>
        <v>0</v>
      </c>
      <c r="E38" s="38">
        <v>0</v>
      </c>
      <c r="F38" s="64"/>
      <c r="G38" s="64"/>
      <c r="H38" s="64"/>
      <c r="I38" s="64"/>
      <c r="J38" s="64"/>
      <c r="K38" s="38"/>
    </row>
    <row r="39" spans="1:11" s="19" customFormat="1" x14ac:dyDescent="0.2">
      <c r="A39" s="20">
        <v>28</v>
      </c>
      <c r="B39" s="13" t="s">
        <v>89</v>
      </c>
      <c r="C39" s="10" t="s">
        <v>39</v>
      </c>
      <c r="D39" s="38">
        <f t="shared" si="2"/>
        <v>58806251</v>
      </c>
      <c r="E39" s="38">
        <v>58806251</v>
      </c>
      <c r="F39" s="65"/>
      <c r="G39" s="65"/>
      <c r="H39" s="65"/>
      <c r="I39" s="64"/>
      <c r="J39" s="64">
        <v>1989130</v>
      </c>
      <c r="K39" s="39"/>
    </row>
    <row r="40" spans="1:11" x14ac:dyDescent="0.2">
      <c r="A40" s="20">
        <v>29</v>
      </c>
      <c r="B40" s="12" t="s">
        <v>90</v>
      </c>
      <c r="C40" s="10" t="s">
        <v>37</v>
      </c>
      <c r="D40" s="38">
        <f t="shared" si="2"/>
        <v>96180805</v>
      </c>
      <c r="E40" s="38">
        <v>96180805</v>
      </c>
      <c r="F40" s="66"/>
      <c r="G40" s="66"/>
      <c r="H40" s="66"/>
      <c r="I40" s="64"/>
      <c r="J40" s="64">
        <v>2983696</v>
      </c>
      <c r="K40" s="40"/>
    </row>
    <row r="41" spans="1:11" s="1" customFormat="1" x14ac:dyDescent="0.2">
      <c r="A41" s="20">
        <v>30</v>
      </c>
      <c r="B41" s="13" t="s">
        <v>91</v>
      </c>
      <c r="C41" s="10" t="s">
        <v>16</v>
      </c>
      <c r="D41" s="38">
        <f t="shared" si="2"/>
        <v>15095065</v>
      </c>
      <c r="E41" s="38">
        <v>15095065</v>
      </c>
      <c r="F41" s="64"/>
      <c r="G41" s="64"/>
      <c r="H41" s="64"/>
      <c r="I41" s="64"/>
      <c r="J41" s="64"/>
      <c r="K41" s="38"/>
    </row>
    <row r="42" spans="1:11" s="1" customFormat="1" x14ac:dyDescent="0.2">
      <c r="A42" s="20">
        <v>31</v>
      </c>
      <c r="B42" s="21" t="s">
        <v>92</v>
      </c>
      <c r="C42" s="10" t="s">
        <v>21</v>
      </c>
      <c r="D42" s="38">
        <f t="shared" si="2"/>
        <v>59966018</v>
      </c>
      <c r="E42" s="38">
        <v>59966018</v>
      </c>
      <c r="F42" s="64"/>
      <c r="G42" s="64"/>
      <c r="H42" s="64"/>
      <c r="I42" s="64"/>
      <c r="J42" s="64">
        <v>2983696</v>
      </c>
      <c r="K42" s="38"/>
    </row>
    <row r="43" spans="1:11" s="1" customFormat="1" x14ac:dyDescent="0.2">
      <c r="A43" s="20">
        <v>32</v>
      </c>
      <c r="B43" s="13" t="s">
        <v>93</v>
      </c>
      <c r="C43" s="10" t="s">
        <v>24</v>
      </c>
      <c r="D43" s="38">
        <f t="shared" si="2"/>
        <v>19616460</v>
      </c>
      <c r="E43" s="38">
        <v>19616460</v>
      </c>
      <c r="F43" s="64"/>
      <c r="G43" s="64"/>
      <c r="H43" s="64"/>
      <c r="I43" s="64"/>
      <c r="J43" s="64"/>
      <c r="K43" s="38"/>
    </row>
    <row r="44" spans="1:11" x14ac:dyDescent="0.2">
      <c r="A44" s="20">
        <v>33</v>
      </c>
      <c r="B44" s="12" t="s">
        <v>94</v>
      </c>
      <c r="C44" s="10" t="s">
        <v>213</v>
      </c>
      <c r="D44" s="38">
        <f t="shared" ref="D44:D75" si="3">E44+K44</f>
        <v>55454978</v>
      </c>
      <c r="E44" s="38">
        <v>55454978</v>
      </c>
      <c r="F44" s="66"/>
      <c r="G44" s="66"/>
      <c r="H44" s="66"/>
      <c r="I44" s="64"/>
      <c r="J44" s="64">
        <v>1226648</v>
      </c>
      <c r="K44" s="40"/>
    </row>
    <row r="45" spans="1:11" s="1" customFormat="1" x14ac:dyDescent="0.2">
      <c r="A45" s="20">
        <v>34</v>
      </c>
      <c r="B45" s="14" t="s">
        <v>95</v>
      </c>
      <c r="C45" s="15" t="s">
        <v>214</v>
      </c>
      <c r="D45" s="38">
        <f t="shared" si="3"/>
        <v>17677240</v>
      </c>
      <c r="E45" s="38">
        <v>17677240</v>
      </c>
      <c r="F45" s="64"/>
      <c r="G45" s="64"/>
      <c r="H45" s="64"/>
      <c r="I45" s="64"/>
      <c r="J45" s="64"/>
      <c r="K45" s="38"/>
    </row>
    <row r="46" spans="1:11" s="1" customFormat="1" x14ac:dyDescent="0.2">
      <c r="A46" s="20">
        <v>35</v>
      </c>
      <c r="B46" s="12" t="s">
        <v>96</v>
      </c>
      <c r="C46" s="10" t="s">
        <v>215</v>
      </c>
      <c r="D46" s="38">
        <f t="shared" si="3"/>
        <v>10581980</v>
      </c>
      <c r="E46" s="38">
        <v>10581980</v>
      </c>
      <c r="F46" s="64"/>
      <c r="G46" s="64"/>
      <c r="H46" s="64"/>
      <c r="I46" s="64"/>
      <c r="J46" s="64"/>
      <c r="K46" s="38"/>
    </row>
    <row r="47" spans="1:11" s="1" customFormat="1" x14ac:dyDescent="0.2">
      <c r="A47" s="20">
        <v>36</v>
      </c>
      <c r="B47" s="12" t="s">
        <v>97</v>
      </c>
      <c r="C47" s="10" t="s">
        <v>23</v>
      </c>
      <c r="D47" s="38">
        <f t="shared" si="3"/>
        <v>20721954</v>
      </c>
      <c r="E47" s="38">
        <v>20721954</v>
      </c>
      <c r="F47" s="64"/>
      <c r="G47" s="64"/>
      <c r="H47" s="64"/>
      <c r="I47" s="64"/>
      <c r="J47" s="64"/>
      <c r="K47" s="38"/>
    </row>
    <row r="48" spans="1:11" s="1" customFormat="1" x14ac:dyDescent="0.2">
      <c r="A48" s="20">
        <v>37</v>
      </c>
      <c r="B48" s="21" t="s">
        <v>98</v>
      </c>
      <c r="C48" s="10" t="s">
        <v>20</v>
      </c>
      <c r="D48" s="38">
        <f t="shared" si="3"/>
        <v>8487407</v>
      </c>
      <c r="E48" s="38">
        <v>8487407</v>
      </c>
      <c r="F48" s="64"/>
      <c r="G48" s="64"/>
      <c r="H48" s="64"/>
      <c r="I48" s="64"/>
      <c r="J48" s="64"/>
      <c r="K48" s="38"/>
    </row>
    <row r="49" spans="1:11" s="1" customFormat="1" x14ac:dyDescent="0.2">
      <c r="A49" s="20">
        <v>38</v>
      </c>
      <c r="B49" s="13" t="s">
        <v>99</v>
      </c>
      <c r="C49" s="10" t="s">
        <v>100</v>
      </c>
      <c r="D49" s="38">
        <f t="shared" si="3"/>
        <v>38543876</v>
      </c>
      <c r="E49" s="38">
        <v>38543876</v>
      </c>
      <c r="F49" s="64"/>
      <c r="G49" s="64"/>
      <c r="H49" s="64"/>
      <c r="I49" s="64">
        <v>8276165</v>
      </c>
      <c r="J49" s="64"/>
      <c r="K49" s="38"/>
    </row>
    <row r="50" spans="1:11" s="19" customFormat="1" x14ac:dyDescent="0.2">
      <c r="A50" s="20">
        <v>39</v>
      </c>
      <c r="B50" s="21" t="s">
        <v>101</v>
      </c>
      <c r="C50" s="10" t="s">
        <v>102</v>
      </c>
      <c r="D50" s="38">
        <f t="shared" si="3"/>
        <v>82274735</v>
      </c>
      <c r="E50" s="38">
        <v>82274735</v>
      </c>
      <c r="F50" s="65"/>
      <c r="G50" s="65"/>
      <c r="H50" s="65"/>
      <c r="I50" s="64"/>
      <c r="J50" s="64">
        <v>7956522</v>
      </c>
      <c r="K50" s="39"/>
    </row>
    <row r="51" spans="1:11" s="1" customFormat="1" x14ac:dyDescent="0.2">
      <c r="A51" s="20">
        <v>40</v>
      </c>
      <c r="B51" s="12" t="s">
        <v>103</v>
      </c>
      <c r="C51" s="10" t="s">
        <v>220</v>
      </c>
      <c r="D51" s="38">
        <f t="shared" si="3"/>
        <v>16118976</v>
      </c>
      <c r="E51" s="38">
        <v>16118976</v>
      </c>
      <c r="F51" s="64"/>
      <c r="G51" s="64"/>
      <c r="H51" s="64"/>
      <c r="I51" s="64"/>
      <c r="J51" s="64"/>
      <c r="K51" s="38"/>
    </row>
    <row r="52" spans="1:11" s="1" customFormat="1" ht="10.5" customHeight="1" x14ac:dyDescent="0.2">
      <c r="A52" s="20">
        <v>41</v>
      </c>
      <c r="B52" s="12" t="s">
        <v>104</v>
      </c>
      <c r="C52" s="10" t="s">
        <v>2</v>
      </c>
      <c r="D52" s="38">
        <f t="shared" si="3"/>
        <v>55468890</v>
      </c>
      <c r="E52" s="38">
        <v>55468890</v>
      </c>
      <c r="F52" s="64"/>
      <c r="G52" s="64"/>
      <c r="H52" s="64"/>
      <c r="I52" s="64"/>
      <c r="J52" s="64"/>
      <c r="K52" s="38"/>
    </row>
    <row r="53" spans="1:11" s="1" customFormat="1" x14ac:dyDescent="0.2">
      <c r="A53" s="20">
        <v>42</v>
      </c>
      <c r="B53" s="21" t="s">
        <v>105</v>
      </c>
      <c r="C53" s="10" t="s">
        <v>3</v>
      </c>
      <c r="D53" s="38">
        <f t="shared" si="3"/>
        <v>11782931</v>
      </c>
      <c r="E53" s="38">
        <v>11782931</v>
      </c>
      <c r="F53" s="64"/>
      <c r="G53" s="64"/>
      <c r="H53" s="64"/>
      <c r="I53" s="64"/>
      <c r="J53" s="64"/>
      <c r="K53" s="38"/>
    </row>
    <row r="54" spans="1:11" s="1" customFormat="1" x14ac:dyDescent="0.2">
      <c r="A54" s="20">
        <v>43</v>
      </c>
      <c r="B54" s="13" t="s">
        <v>151</v>
      </c>
      <c r="C54" s="10" t="s">
        <v>32</v>
      </c>
      <c r="D54" s="38">
        <f t="shared" si="3"/>
        <v>15865722</v>
      </c>
      <c r="E54" s="38">
        <v>15865722</v>
      </c>
      <c r="F54" s="64"/>
      <c r="G54" s="64"/>
      <c r="H54" s="64"/>
      <c r="I54" s="64"/>
      <c r="J54" s="64"/>
      <c r="K54" s="38"/>
    </row>
    <row r="55" spans="1:11" s="1" customFormat="1" x14ac:dyDescent="0.2">
      <c r="A55" s="20">
        <v>44</v>
      </c>
      <c r="B55" s="21" t="s">
        <v>106</v>
      </c>
      <c r="C55" s="10" t="s">
        <v>216</v>
      </c>
      <c r="D55" s="38">
        <f t="shared" si="3"/>
        <v>19294660</v>
      </c>
      <c r="E55" s="38">
        <v>19294660</v>
      </c>
      <c r="F55" s="64"/>
      <c r="G55" s="64"/>
      <c r="H55" s="64"/>
      <c r="I55" s="64"/>
      <c r="J55" s="64"/>
      <c r="K55" s="38"/>
    </row>
    <row r="56" spans="1:11" s="1" customFormat="1" ht="10.5" customHeight="1" x14ac:dyDescent="0.2">
      <c r="A56" s="20">
        <v>45</v>
      </c>
      <c r="B56" s="13" t="s">
        <v>107</v>
      </c>
      <c r="C56" s="10" t="s">
        <v>0</v>
      </c>
      <c r="D56" s="38">
        <f t="shared" si="3"/>
        <v>22130577</v>
      </c>
      <c r="E56" s="38">
        <v>22130577</v>
      </c>
      <c r="F56" s="64"/>
      <c r="G56" s="64"/>
      <c r="H56" s="64"/>
      <c r="I56" s="64"/>
      <c r="J56" s="64"/>
      <c r="K56" s="38"/>
    </row>
    <row r="57" spans="1:11" s="1" customFormat="1" x14ac:dyDescent="0.2">
      <c r="A57" s="20">
        <v>46</v>
      </c>
      <c r="B57" s="21" t="s">
        <v>108</v>
      </c>
      <c r="C57" s="10" t="s">
        <v>4</v>
      </c>
      <c r="D57" s="38">
        <f t="shared" si="3"/>
        <v>7493374</v>
      </c>
      <c r="E57" s="38">
        <v>7493374</v>
      </c>
      <c r="F57" s="64"/>
      <c r="G57" s="64"/>
      <c r="H57" s="64"/>
      <c r="I57" s="64"/>
      <c r="J57" s="64"/>
      <c r="K57" s="38"/>
    </row>
    <row r="58" spans="1:11" s="1" customFormat="1" x14ac:dyDescent="0.2">
      <c r="A58" s="20">
        <v>47</v>
      </c>
      <c r="B58" s="13" t="s">
        <v>109</v>
      </c>
      <c r="C58" s="10" t="s">
        <v>1</v>
      </c>
      <c r="D58" s="38">
        <f t="shared" si="3"/>
        <v>14635174</v>
      </c>
      <c r="E58" s="38">
        <v>14635174</v>
      </c>
      <c r="F58" s="64"/>
      <c r="G58" s="64"/>
      <c r="H58" s="64"/>
      <c r="I58" s="64"/>
      <c r="J58" s="64"/>
      <c r="K58" s="38"/>
    </row>
    <row r="59" spans="1:11" s="1" customFormat="1" x14ac:dyDescent="0.2">
      <c r="A59" s="20">
        <v>48</v>
      </c>
      <c r="B59" s="21" t="s">
        <v>110</v>
      </c>
      <c r="C59" s="10" t="s">
        <v>217</v>
      </c>
      <c r="D59" s="38">
        <f t="shared" si="3"/>
        <v>22495670</v>
      </c>
      <c r="E59" s="38">
        <v>22495670</v>
      </c>
      <c r="F59" s="64"/>
      <c r="G59" s="64"/>
      <c r="H59" s="64"/>
      <c r="I59" s="64"/>
      <c r="J59" s="64"/>
      <c r="K59" s="38"/>
    </row>
    <row r="60" spans="1:11" s="1" customFormat="1" x14ac:dyDescent="0.2">
      <c r="A60" s="20">
        <v>49</v>
      </c>
      <c r="B60" s="21" t="s">
        <v>111</v>
      </c>
      <c r="C60" s="10" t="s">
        <v>25</v>
      </c>
      <c r="D60" s="38">
        <f t="shared" si="3"/>
        <v>99258343</v>
      </c>
      <c r="E60" s="38">
        <v>99258343</v>
      </c>
      <c r="F60" s="64"/>
      <c r="G60" s="64"/>
      <c r="H60" s="64"/>
      <c r="I60" s="64"/>
      <c r="J60" s="64">
        <v>5748608</v>
      </c>
      <c r="K60" s="38"/>
    </row>
    <row r="61" spans="1:11" s="1" customFormat="1" x14ac:dyDescent="0.2">
      <c r="A61" s="20">
        <v>50</v>
      </c>
      <c r="B61" s="21" t="s">
        <v>159</v>
      </c>
      <c r="C61" s="10" t="s">
        <v>52</v>
      </c>
      <c r="D61" s="38">
        <f t="shared" si="3"/>
        <v>17033565</v>
      </c>
      <c r="E61" s="38">
        <v>17033565</v>
      </c>
      <c r="F61" s="64"/>
      <c r="G61" s="64"/>
      <c r="H61" s="64"/>
      <c r="I61" s="64"/>
      <c r="J61" s="64"/>
      <c r="K61" s="38"/>
    </row>
    <row r="62" spans="1:11" s="1" customFormat="1" x14ac:dyDescent="0.2">
      <c r="A62" s="20">
        <v>51</v>
      </c>
      <c r="B62" s="21" t="s">
        <v>112</v>
      </c>
      <c r="C62" s="10" t="s">
        <v>218</v>
      </c>
      <c r="D62" s="38">
        <f t="shared" si="3"/>
        <v>13112563</v>
      </c>
      <c r="E62" s="38">
        <v>13112563</v>
      </c>
      <c r="F62" s="64"/>
      <c r="G62" s="64"/>
      <c r="H62" s="64"/>
      <c r="I62" s="64"/>
      <c r="J62" s="64"/>
      <c r="K62" s="38"/>
    </row>
    <row r="63" spans="1:11" s="1" customFormat="1" x14ac:dyDescent="0.2">
      <c r="A63" s="20">
        <v>52</v>
      </c>
      <c r="B63" s="13" t="s">
        <v>161</v>
      </c>
      <c r="C63" s="10" t="s">
        <v>219</v>
      </c>
      <c r="D63" s="38">
        <f t="shared" si="3"/>
        <v>12984217</v>
      </c>
      <c r="E63" s="38">
        <v>12984217</v>
      </c>
      <c r="F63" s="64"/>
      <c r="G63" s="64"/>
      <c r="H63" s="64"/>
      <c r="I63" s="64"/>
      <c r="J63" s="64"/>
      <c r="K63" s="38"/>
    </row>
    <row r="64" spans="1:11" s="1" customFormat="1" x14ac:dyDescent="0.2">
      <c r="A64" s="20">
        <v>53</v>
      </c>
      <c r="B64" s="21" t="s">
        <v>222</v>
      </c>
      <c r="C64" s="10" t="s">
        <v>221</v>
      </c>
      <c r="D64" s="38">
        <f t="shared" si="3"/>
        <v>0</v>
      </c>
      <c r="E64" s="38">
        <v>0</v>
      </c>
      <c r="F64" s="64"/>
      <c r="G64" s="64"/>
      <c r="H64" s="64"/>
      <c r="I64" s="64"/>
      <c r="J64" s="64"/>
      <c r="K64" s="38"/>
    </row>
    <row r="65" spans="1:11" s="1" customFormat="1" x14ac:dyDescent="0.2">
      <c r="A65" s="20">
        <v>54</v>
      </c>
      <c r="B65" s="21" t="s">
        <v>232</v>
      </c>
      <c r="C65" s="10" t="s">
        <v>233</v>
      </c>
      <c r="D65" s="38">
        <f t="shared" si="3"/>
        <v>0</v>
      </c>
      <c r="E65" s="38">
        <v>0</v>
      </c>
      <c r="F65" s="64"/>
      <c r="G65" s="64"/>
      <c r="H65" s="64"/>
      <c r="I65" s="64"/>
      <c r="J65" s="64"/>
      <c r="K65" s="38"/>
    </row>
    <row r="66" spans="1:11" s="1" customFormat="1" ht="12" customHeight="1" x14ac:dyDescent="0.2">
      <c r="A66" s="20">
        <v>55</v>
      </c>
      <c r="B66" s="21" t="s">
        <v>113</v>
      </c>
      <c r="C66" s="10" t="s">
        <v>51</v>
      </c>
      <c r="D66" s="38">
        <f t="shared" si="3"/>
        <v>27812171</v>
      </c>
      <c r="E66" s="38">
        <v>27812171</v>
      </c>
      <c r="F66" s="64"/>
      <c r="G66" s="64"/>
      <c r="H66" s="64"/>
      <c r="I66" s="64"/>
      <c r="J66" s="64"/>
      <c r="K66" s="38"/>
    </row>
    <row r="67" spans="1:11" s="1" customFormat="1" ht="12" customHeight="1" x14ac:dyDescent="0.2">
      <c r="A67" s="20">
        <v>56</v>
      </c>
      <c r="B67" s="13" t="s">
        <v>114</v>
      </c>
      <c r="C67" s="10" t="s">
        <v>234</v>
      </c>
      <c r="D67" s="38">
        <f t="shared" si="3"/>
        <v>21809837</v>
      </c>
      <c r="E67" s="38">
        <v>21809837</v>
      </c>
      <c r="F67" s="64"/>
      <c r="G67" s="64"/>
      <c r="H67" s="64"/>
      <c r="I67" s="64"/>
      <c r="J67" s="64"/>
      <c r="K67" s="38"/>
    </row>
    <row r="68" spans="1:11" s="1" customFormat="1" ht="12" customHeight="1" x14ac:dyDescent="0.2">
      <c r="A68" s="20">
        <v>57</v>
      </c>
      <c r="B68" s="12" t="s">
        <v>115</v>
      </c>
      <c r="C68" s="10" t="s">
        <v>116</v>
      </c>
      <c r="D68" s="38">
        <f t="shared" si="3"/>
        <v>0</v>
      </c>
      <c r="E68" s="38">
        <v>0</v>
      </c>
      <c r="F68" s="64"/>
      <c r="G68" s="64"/>
      <c r="H68" s="64"/>
      <c r="I68" s="64"/>
      <c r="J68" s="64"/>
      <c r="K68" s="38"/>
    </row>
    <row r="69" spans="1:11" s="1" customFormat="1" x14ac:dyDescent="0.2">
      <c r="A69" s="20">
        <v>58</v>
      </c>
      <c r="B69" s="13" t="s">
        <v>117</v>
      </c>
      <c r="C69" s="10" t="s">
        <v>235</v>
      </c>
      <c r="D69" s="38">
        <f t="shared" si="3"/>
        <v>40950840</v>
      </c>
      <c r="E69" s="38">
        <v>40950840</v>
      </c>
      <c r="F69" s="64"/>
      <c r="G69" s="64"/>
      <c r="H69" s="64"/>
      <c r="I69" s="64"/>
      <c r="J69" s="64"/>
      <c r="K69" s="38"/>
    </row>
    <row r="70" spans="1:11" s="1" customFormat="1" x14ac:dyDescent="0.2">
      <c r="A70" s="20">
        <v>59</v>
      </c>
      <c r="B70" s="21" t="s">
        <v>118</v>
      </c>
      <c r="C70" s="10" t="s">
        <v>325</v>
      </c>
      <c r="D70" s="38">
        <f t="shared" si="3"/>
        <v>0</v>
      </c>
      <c r="E70" s="38">
        <v>0</v>
      </c>
      <c r="F70" s="64"/>
      <c r="G70" s="64"/>
      <c r="H70" s="64"/>
      <c r="I70" s="64"/>
      <c r="J70" s="64"/>
      <c r="K70" s="38"/>
    </row>
    <row r="71" spans="1:11" s="1" customFormat="1" ht="24" x14ac:dyDescent="0.2">
      <c r="A71" s="20">
        <v>60</v>
      </c>
      <c r="B71" s="12" t="s">
        <v>119</v>
      </c>
      <c r="C71" s="10" t="s">
        <v>236</v>
      </c>
      <c r="D71" s="38">
        <f t="shared" si="3"/>
        <v>0</v>
      </c>
      <c r="E71" s="38">
        <v>0</v>
      </c>
      <c r="F71" s="64"/>
      <c r="G71" s="64"/>
      <c r="H71" s="64"/>
      <c r="I71" s="64"/>
      <c r="J71" s="64"/>
      <c r="K71" s="38"/>
    </row>
    <row r="72" spans="1:11" s="1" customFormat="1" ht="24" x14ac:dyDescent="0.2">
      <c r="A72" s="20">
        <v>61</v>
      </c>
      <c r="B72" s="12" t="s">
        <v>120</v>
      </c>
      <c r="C72" s="10" t="s">
        <v>237</v>
      </c>
      <c r="D72" s="38">
        <f t="shared" si="3"/>
        <v>0</v>
      </c>
      <c r="E72" s="38">
        <v>0</v>
      </c>
      <c r="F72" s="64"/>
      <c r="G72" s="64"/>
      <c r="H72" s="64"/>
      <c r="I72" s="64"/>
      <c r="J72" s="64"/>
      <c r="K72" s="38"/>
    </row>
    <row r="73" spans="1:11" s="1" customFormat="1" x14ac:dyDescent="0.2">
      <c r="A73" s="20">
        <v>62</v>
      </c>
      <c r="B73" s="13" t="s">
        <v>121</v>
      </c>
      <c r="C73" s="10" t="s">
        <v>238</v>
      </c>
      <c r="D73" s="38">
        <f t="shared" si="3"/>
        <v>53794248</v>
      </c>
      <c r="E73" s="38">
        <v>53794248</v>
      </c>
      <c r="F73" s="64"/>
      <c r="G73" s="64"/>
      <c r="H73" s="64"/>
      <c r="I73" s="64"/>
      <c r="J73" s="64"/>
      <c r="K73" s="38"/>
    </row>
    <row r="74" spans="1:11" s="1" customFormat="1" x14ac:dyDescent="0.2">
      <c r="A74" s="20">
        <v>63</v>
      </c>
      <c r="B74" s="13" t="s">
        <v>122</v>
      </c>
      <c r="C74" s="10" t="s">
        <v>50</v>
      </c>
      <c r="D74" s="38">
        <f t="shared" si="3"/>
        <v>28908022</v>
      </c>
      <c r="E74" s="38">
        <v>28908022</v>
      </c>
      <c r="F74" s="64"/>
      <c r="G74" s="64"/>
      <c r="H74" s="64"/>
      <c r="I74" s="64"/>
      <c r="J74" s="64"/>
      <c r="K74" s="38"/>
    </row>
    <row r="75" spans="1:11" s="1" customFormat="1" x14ac:dyDescent="0.2">
      <c r="A75" s="20">
        <v>64</v>
      </c>
      <c r="B75" s="13" t="s">
        <v>123</v>
      </c>
      <c r="C75" s="10" t="s">
        <v>239</v>
      </c>
      <c r="D75" s="38">
        <f t="shared" si="3"/>
        <v>76248992</v>
      </c>
      <c r="E75" s="38">
        <v>76248992</v>
      </c>
      <c r="F75" s="64"/>
      <c r="G75" s="64"/>
      <c r="H75" s="64"/>
      <c r="I75" s="64"/>
      <c r="J75" s="64"/>
      <c r="K75" s="38"/>
    </row>
    <row r="76" spans="1:11" s="1" customFormat="1" ht="24" x14ac:dyDescent="0.2">
      <c r="A76" s="20">
        <v>65</v>
      </c>
      <c r="B76" s="13" t="s">
        <v>124</v>
      </c>
      <c r="C76" s="10" t="s">
        <v>240</v>
      </c>
      <c r="D76" s="38">
        <f t="shared" ref="D76:D107" si="4">E76+K76</f>
        <v>0</v>
      </c>
      <c r="E76" s="38">
        <v>0</v>
      </c>
      <c r="F76" s="64"/>
      <c r="G76" s="64"/>
      <c r="H76" s="64"/>
      <c r="I76" s="64"/>
      <c r="J76" s="64"/>
      <c r="K76" s="38"/>
    </row>
    <row r="77" spans="1:11" s="1" customFormat="1" ht="24" x14ac:dyDescent="0.2">
      <c r="A77" s="20">
        <v>66</v>
      </c>
      <c r="B77" s="12" t="s">
        <v>125</v>
      </c>
      <c r="C77" s="10" t="s">
        <v>241</v>
      </c>
      <c r="D77" s="38">
        <f t="shared" si="4"/>
        <v>0</v>
      </c>
      <c r="E77" s="38">
        <v>0</v>
      </c>
      <c r="F77" s="64"/>
      <c r="G77" s="64"/>
      <c r="H77" s="64"/>
      <c r="I77" s="64"/>
      <c r="J77" s="64"/>
      <c r="K77" s="38"/>
    </row>
    <row r="78" spans="1:11" s="1" customFormat="1" ht="24" x14ac:dyDescent="0.2">
      <c r="A78" s="20">
        <v>67</v>
      </c>
      <c r="B78" s="13" t="s">
        <v>126</v>
      </c>
      <c r="C78" s="10" t="s">
        <v>242</v>
      </c>
      <c r="D78" s="38">
        <f t="shared" si="4"/>
        <v>0</v>
      </c>
      <c r="E78" s="38">
        <v>0</v>
      </c>
      <c r="F78" s="64"/>
      <c r="G78" s="64"/>
      <c r="H78" s="64"/>
      <c r="I78" s="64"/>
      <c r="J78" s="64"/>
      <c r="K78" s="38"/>
    </row>
    <row r="79" spans="1:11" s="1" customFormat="1" ht="24" x14ac:dyDescent="0.2">
      <c r="A79" s="20">
        <v>68</v>
      </c>
      <c r="B79" s="13" t="s">
        <v>127</v>
      </c>
      <c r="C79" s="10" t="s">
        <v>243</v>
      </c>
      <c r="D79" s="38">
        <f t="shared" si="4"/>
        <v>0</v>
      </c>
      <c r="E79" s="38">
        <v>0</v>
      </c>
      <c r="F79" s="64"/>
      <c r="G79" s="64"/>
      <c r="H79" s="64"/>
      <c r="I79" s="64"/>
      <c r="J79" s="64"/>
      <c r="K79" s="38"/>
    </row>
    <row r="80" spans="1:11" s="1" customFormat="1" ht="24" x14ac:dyDescent="0.2">
      <c r="A80" s="20">
        <v>69</v>
      </c>
      <c r="B80" s="12" t="s">
        <v>128</v>
      </c>
      <c r="C80" s="10" t="s">
        <v>244</v>
      </c>
      <c r="D80" s="38">
        <f t="shared" si="4"/>
        <v>0</v>
      </c>
      <c r="E80" s="38">
        <v>0</v>
      </c>
      <c r="F80" s="64"/>
      <c r="G80" s="64"/>
      <c r="H80" s="64"/>
      <c r="I80" s="64"/>
      <c r="J80" s="64"/>
      <c r="K80" s="38"/>
    </row>
    <row r="81" spans="1:11" s="1" customFormat="1" ht="24" x14ac:dyDescent="0.2">
      <c r="A81" s="20">
        <v>70</v>
      </c>
      <c r="B81" s="12" t="s">
        <v>129</v>
      </c>
      <c r="C81" s="10" t="s">
        <v>245</v>
      </c>
      <c r="D81" s="38">
        <f t="shared" si="4"/>
        <v>0</v>
      </c>
      <c r="E81" s="38">
        <v>0</v>
      </c>
      <c r="F81" s="64"/>
      <c r="G81" s="64"/>
      <c r="H81" s="64"/>
      <c r="I81" s="64"/>
      <c r="J81" s="64"/>
      <c r="K81" s="38"/>
    </row>
    <row r="82" spans="1:11" s="1" customFormat="1" ht="24" x14ac:dyDescent="0.2">
      <c r="A82" s="20">
        <v>71</v>
      </c>
      <c r="B82" s="12" t="s">
        <v>130</v>
      </c>
      <c r="C82" s="10" t="s">
        <v>246</v>
      </c>
      <c r="D82" s="38">
        <f t="shared" si="4"/>
        <v>0</v>
      </c>
      <c r="E82" s="38">
        <v>0</v>
      </c>
      <c r="F82" s="64"/>
      <c r="G82" s="64"/>
      <c r="H82" s="64"/>
      <c r="I82" s="64"/>
      <c r="J82" s="64"/>
      <c r="K82" s="38"/>
    </row>
    <row r="83" spans="1:11" s="1" customFormat="1" x14ac:dyDescent="0.2">
      <c r="A83" s="20">
        <v>72</v>
      </c>
      <c r="B83" s="21" t="s">
        <v>131</v>
      </c>
      <c r="C83" s="10" t="s">
        <v>132</v>
      </c>
      <c r="D83" s="38">
        <f t="shared" si="4"/>
        <v>62621184</v>
      </c>
      <c r="E83" s="38">
        <v>62621184</v>
      </c>
      <c r="F83" s="64"/>
      <c r="G83" s="64"/>
      <c r="H83" s="64"/>
      <c r="I83" s="64"/>
      <c r="J83" s="64"/>
      <c r="K83" s="38"/>
    </row>
    <row r="84" spans="1:11" s="1" customFormat="1" ht="13.5" customHeight="1" x14ac:dyDescent="0.2">
      <c r="A84" s="20">
        <v>73</v>
      </c>
      <c r="B84" s="12" t="s">
        <v>133</v>
      </c>
      <c r="C84" s="10" t="s">
        <v>247</v>
      </c>
      <c r="D84" s="38">
        <f t="shared" si="4"/>
        <v>104770089</v>
      </c>
      <c r="E84" s="38">
        <v>104770089</v>
      </c>
      <c r="F84" s="64"/>
      <c r="G84" s="64"/>
      <c r="H84" s="64"/>
      <c r="I84" s="64"/>
      <c r="J84" s="64"/>
      <c r="K84" s="38"/>
    </row>
    <row r="85" spans="1:11" s="1" customFormat="1" ht="14.25" customHeight="1" x14ac:dyDescent="0.2">
      <c r="A85" s="20">
        <v>74</v>
      </c>
      <c r="B85" s="21" t="s">
        <v>134</v>
      </c>
      <c r="C85" s="10" t="s">
        <v>35</v>
      </c>
      <c r="D85" s="38">
        <f t="shared" si="4"/>
        <v>167932818</v>
      </c>
      <c r="E85" s="38">
        <v>167932818</v>
      </c>
      <c r="F85" s="64"/>
      <c r="G85" s="64"/>
      <c r="H85" s="64"/>
      <c r="I85" s="64"/>
      <c r="J85" s="64"/>
      <c r="K85" s="38"/>
    </row>
    <row r="86" spans="1:11" s="1" customFormat="1" x14ac:dyDescent="0.2">
      <c r="A86" s="20">
        <v>75</v>
      </c>
      <c r="B86" s="12" t="s">
        <v>135</v>
      </c>
      <c r="C86" s="10" t="s">
        <v>413</v>
      </c>
      <c r="D86" s="38">
        <f t="shared" si="4"/>
        <v>61057433</v>
      </c>
      <c r="E86" s="38">
        <v>61057433</v>
      </c>
      <c r="F86" s="64"/>
      <c r="G86" s="64"/>
      <c r="H86" s="64"/>
      <c r="I86" s="64"/>
      <c r="J86" s="64"/>
      <c r="K86" s="38"/>
    </row>
    <row r="87" spans="1:11" s="1" customFormat="1" x14ac:dyDescent="0.2">
      <c r="A87" s="20">
        <v>76</v>
      </c>
      <c r="B87" s="12" t="s">
        <v>136</v>
      </c>
      <c r="C87" s="10" t="s">
        <v>36</v>
      </c>
      <c r="D87" s="38">
        <f t="shared" si="4"/>
        <v>135642368</v>
      </c>
      <c r="E87" s="38">
        <v>135642368</v>
      </c>
      <c r="F87" s="64">
        <v>22642111</v>
      </c>
      <c r="G87" s="64"/>
      <c r="H87" s="64"/>
      <c r="I87" s="64"/>
      <c r="J87" s="64"/>
      <c r="K87" s="38"/>
    </row>
    <row r="88" spans="1:11" s="1" customFormat="1" x14ac:dyDescent="0.2">
      <c r="A88" s="20">
        <v>77</v>
      </c>
      <c r="B88" s="12" t="s">
        <v>137</v>
      </c>
      <c r="C88" s="10" t="s">
        <v>49</v>
      </c>
      <c r="D88" s="38">
        <f t="shared" si="4"/>
        <v>97148105</v>
      </c>
      <c r="E88" s="38">
        <v>97148105</v>
      </c>
      <c r="F88" s="64"/>
      <c r="G88" s="64"/>
      <c r="H88" s="64"/>
      <c r="I88" s="64"/>
      <c r="J88" s="64">
        <v>44158800</v>
      </c>
      <c r="K88" s="38"/>
    </row>
    <row r="89" spans="1:11" s="1" customFormat="1" x14ac:dyDescent="0.2">
      <c r="A89" s="20">
        <v>78</v>
      </c>
      <c r="B89" s="12" t="s">
        <v>138</v>
      </c>
      <c r="C89" s="10" t="s">
        <v>228</v>
      </c>
      <c r="D89" s="38">
        <f t="shared" si="4"/>
        <v>76511476</v>
      </c>
      <c r="E89" s="38">
        <v>76511476</v>
      </c>
      <c r="F89" s="64"/>
      <c r="G89" s="64"/>
      <c r="H89" s="64"/>
      <c r="I89" s="64"/>
      <c r="J89" s="64"/>
      <c r="K89" s="38"/>
    </row>
    <row r="90" spans="1:11" s="1" customFormat="1" x14ac:dyDescent="0.2">
      <c r="A90" s="20">
        <v>79</v>
      </c>
      <c r="B90" s="12" t="s">
        <v>139</v>
      </c>
      <c r="C90" s="10" t="s">
        <v>309</v>
      </c>
      <c r="D90" s="38">
        <f t="shared" si="4"/>
        <v>11223273</v>
      </c>
      <c r="E90" s="38">
        <v>11223273</v>
      </c>
      <c r="F90" s="64"/>
      <c r="G90" s="64"/>
      <c r="H90" s="64"/>
      <c r="I90" s="64"/>
      <c r="J90" s="64"/>
      <c r="K90" s="38"/>
    </row>
    <row r="91" spans="1:11" s="1" customFormat="1" x14ac:dyDescent="0.2">
      <c r="A91" s="20">
        <v>80</v>
      </c>
      <c r="B91" s="13" t="s">
        <v>140</v>
      </c>
      <c r="C91" s="10" t="s">
        <v>258</v>
      </c>
      <c r="D91" s="38">
        <f t="shared" si="4"/>
        <v>0</v>
      </c>
      <c r="E91" s="38">
        <v>0</v>
      </c>
      <c r="F91" s="64"/>
      <c r="G91" s="64"/>
      <c r="H91" s="64"/>
      <c r="I91" s="64"/>
      <c r="J91" s="64"/>
      <c r="K91" s="38"/>
    </row>
    <row r="92" spans="1:11" s="1" customFormat="1" ht="24" x14ac:dyDescent="0.2">
      <c r="A92" s="284">
        <v>81</v>
      </c>
      <c r="B92" s="287" t="s">
        <v>141</v>
      </c>
      <c r="C92" s="16" t="s">
        <v>248</v>
      </c>
      <c r="D92" s="38">
        <f t="shared" si="4"/>
        <v>139545010</v>
      </c>
      <c r="E92" s="38">
        <v>139545010</v>
      </c>
      <c r="F92" s="64"/>
      <c r="G92" s="64"/>
      <c r="H92" s="64"/>
      <c r="I92" s="64"/>
      <c r="J92" s="64"/>
      <c r="K92" s="38"/>
    </row>
    <row r="93" spans="1:11" s="1" customFormat="1" ht="36" x14ac:dyDescent="0.2">
      <c r="A93" s="285"/>
      <c r="B93" s="288"/>
      <c r="C93" s="10" t="s">
        <v>307</v>
      </c>
      <c r="D93" s="38">
        <f t="shared" si="4"/>
        <v>0</v>
      </c>
      <c r="E93" s="38">
        <v>0</v>
      </c>
      <c r="F93" s="64"/>
      <c r="G93" s="64"/>
      <c r="H93" s="64"/>
      <c r="I93" s="64"/>
      <c r="J93" s="64"/>
      <c r="K93" s="38"/>
    </row>
    <row r="94" spans="1:11" s="1" customFormat="1" ht="24" x14ac:dyDescent="0.2">
      <c r="A94" s="285"/>
      <c r="B94" s="288"/>
      <c r="C94" s="10" t="s">
        <v>249</v>
      </c>
      <c r="D94" s="38">
        <f t="shared" si="4"/>
        <v>0</v>
      </c>
      <c r="E94" s="38">
        <v>0</v>
      </c>
      <c r="F94" s="67"/>
      <c r="G94" s="67"/>
      <c r="H94" s="67"/>
      <c r="I94" s="64"/>
      <c r="J94" s="64"/>
      <c r="K94" s="229"/>
    </row>
    <row r="95" spans="1:11" s="1" customFormat="1" ht="36" x14ac:dyDescent="0.2">
      <c r="A95" s="286"/>
      <c r="B95" s="289"/>
      <c r="C95" s="22" t="s">
        <v>308</v>
      </c>
      <c r="D95" s="38">
        <f t="shared" si="4"/>
        <v>139545010</v>
      </c>
      <c r="E95" s="38">
        <v>139545010</v>
      </c>
      <c r="F95" s="67"/>
      <c r="G95" s="67"/>
      <c r="H95" s="67"/>
      <c r="I95" s="64"/>
      <c r="J95" s="64"/>
      <c r="K95" s="229"/>
    </row>
    <row r="96" spans="1:11" s="1" customFormat="1" ht="24" x14ac:dyDescent="0.2">
      <c r="A96" s="20">
        <v>82</v>
      </c>
      <c r="B96" s="13" t="s">
        <v>142</v>
      </c>
      <c r="C96" s="10" t="s">
        <v>48</v>
      </c>
      <c r="D96" s="38">
        <f t="shared" si="4"/>
        <v>0</v>
      </c>
      <c r="E96" s="38">
        <v>0</v>
      </c>
      <c r="F96" s="67"/>
      <c r="G96" s="67"/>
      <c r="H96" s="67"/>
      <c r="I96" s="64"/>
      <c r="J96" s="64"/>
      <c r="K96" s="229"/>
    </row>
    <row r="97" spans="1:11" s="1" customFormat="1" x14ac:dyDescent="0.2">
      <c r="A97" s="20">
        <v>83</v>
      </c>
      <c r="B97" s="13" t="s">
        <v>143</v>
      </c>
      <c r="C97" s="10" t="s">
        <v>144</v>
      </c>
      <c r="D97" s="38">
        <f t="shared" si="4"/>
        <v>3159360</v>
      </c>
      <c r="E97" s="38">
        <v>3159360</v>
      </c>
      <c r="F97" s="67"/>
      <c r="G97" s="67"/>
      <c r="H97" s="67"/>
      <c r="I97" s="64"/>
      <c r="J97" s="64"/>
      <c r="K97" s="229"/>
    </row>
    <row r="98" spans="1:11" s="1" customFormat="1" x14ac:dyDescent="0.2">
      <c r="A98" s="20">
        <v>84</v>
      </c>
      <c r="B98" s="21" t="s">
        <v>145</v>
      </c>
      <c r="C98" s="10" t="s">
        <v>146</v>
      </c>
      <c r="D98" s="38">
        <f t="shared" si="4"/>
        <v>20073096</v>
      </c>
      <c r="E98" s="38">
        <v>20073096</v>
      </c>
      <c r="F98" s="67"/>
      <c r="G98" s="67"/>
      <c r="H98" s="67"/>
      <c r="I98" s="64"/>
      <c r="J98" s="64"/>
      <c r="K98" s="229"/>
    </row>
    <row r="99" spans="1:11" s="1" customFormat="1" x14ac:dyDescent="0.2">
      <c r="A99" s="20">
        <v>85</v>
      </c>
      <c r="B99" s="13" t="s">
        <v>147</v>
      </c>
      <c r="C99" s="10" t="s">
        <v>27</v>
      </c>
      <c r="D99" s="38">
        <f t="shared" si="4"/>
        <v>10488962</v>
      </c>
      <c r="E99" s="38">
        <v>10488962</v>
      </c>
      <c r="F99" s="67"/>
      <c r="G99" s="67"/>
      <c r="H99" s="67"/>
      <c r="I99" s="64"/>
      <c r="J99" s="64"/>
      <c r="K99" s="229"/>
    </row>
    <row r="100" spans="1:11" s="1" customFormat="1" x14ac:dyDescent="0.2">
      <c r="A100" s="20">
        <v>86</v>
      </c>
      <c r="B100" s="21" t="s">
        <v>148</v>
      </c>
      <c r="C100" s="10" t="s">
        <v>12</v>
      </c>
      <c r="D100" s="38">
        <f t="shared" si="4"/>
        <v>10591089</v>
      </c>
      <c r="E100" s="38">
        <v>10591089</v>
      </c>
      <c r="F100" s="67"/>
      <c r="G100" s="67"/>
      <c r="H100" s="67"/>
      <c r="I100" s="64"/>
      <c r="J100" s="64"/>
      <c r="K100" s="229"/>
    </row>
    <row r="101" spans="1:11" s="1" customFormat="1" x14ac:dyDescent="0.2">
      <c r="A101" s="20">
        <v>87</v>
      </c>
      <c r="B101" s="21" t="s">
        <v>149</v>
      </c>
      <c r="C101" s="10" t="s">
        <v>26</v>
      </c>
      <c r="D101" s="38">
        <f t="shared" si="4"/>
        <v>29898277</v>
      </c>
      <c r="E101" s="38">
        <v>29898277</v>
      </c>
      <c r="F101" s="67"/>
      <c r="G101" s="67"/>
      <c r="H101" s="67"/>
      <c r="I101" s="64"/>
      <c r="J101" s="64"/>
      <c r="K101" s="229"/>
    </row>
    <row r="102" spans="1:11" s="1" customFormat="1" x14ac:dyDescent="0.2">
      <c r="A102" s="20">
        <v>88</v>
      </c>
      <c r="B102" s="13" t="s">
        <v>150</v>
      </c>
      <c r="C102" s="10" t="s">
        <v>42</v>
      </c>
      <c r="D102" s="38">
        <f t="shared" si="4"/>
        <v>12747958</v>
      </c>
      <c r="E102" s="38">
        <v>12747958</v>
      </c>
      <c r="F102" s="67"/>
      <c r="G102" s="67"/>
      <c r="H102" s="67"/>
      <c r="I102" s="64"/>
      <c r="J102" s="64"/>
      <c r="K102" s="229"/>
    </row>
    <row r="103" spans="1:11" s="1" customFormat="1" x14ac:dyDescent="0.2">
      <c r="A103" s="20">
        <v>89</v>
      </c>
      <c r="B103" s="12" t="s">
        <v>152</v>
      </c>
      <c r="C103" s="10" t="s">
        <v>28</v>
      </c>
      <c r="D103" s="38">
        <f t="shared" si="4"/>
        <v>37474794</v>
      </c>
      <c r="E103" s="38">
        <v>37474794</v>
      </c>
      <c r="F103" s="67"/>
      <c r="G103" s="67"/>
      <c r="H103" s="67"/>
      <c r="I103" s="64"/>
      <c r="J103" s="64"/>
      <c r="K103" s="229"/>
    </row>
    <row r="104" spans="1:11" s="1" customFormat="1" x14ac:dyDescent="0.2">
      <c r="A104" s="20">
        <v>90</v>
      </c>
      <c r="B104" s="12" t="s">
        <v>153</v>
      </c>
      <c r="C104" s="10" t="s">
        <v>29</v>
      </c>
      <c r="D104" s="38">
        <f t="shared" si="4"/>
        <v>29539204</v>
      </c>
      <c r="E104" s="38">
        <v>29539204</v>
      </c>
      <c r="F104" s="67"/>
      <c r="G104" s="67"/>
      <c r="H104" s="67"/>
      <c r="I104" s="64"/>
      <c r="J104" s="64"/>
      <c r="K104" s="229"/>
    </row>
    <row r="105" spans="1:11" s="1" customFormat="1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4"/>
        <v>9659741</v>
      </c>
      <c r="E105" s="38">
        <v>9659741</v>
      </c>
      <c r="F105" s="67"/>
      <c r="G105" s="67"/>
      <c r="H105" s="67"/>
      <c r="I105" s="64"/>
      <c r="J105" s="64"/>
      <c r="K105" s="229"/>
    </row>
    <row r="106" spans="1:11" s="19" customFormat="1" x14ac:dyDescent="0.2">
      <c r="A106" s="20">
        <v>92</v>
      </c>
      <c r="B106" s="12" t="s">
        <v>155</v>
      </c>
      <c r="C106" s="10" t="s">
        <v>30</v>
      </c>
      <c r="D106" s="38">
        <f t="shared" si="4"/>
        <v>15513025</v>
      </c>
      <c r="E106" s="38">
        <v>15513025</v>
      </c>
      <c r="F106" s="67"/>
      <c r="G106" s="67"/>
      <c r="H106" s="67"/>
      <c r="I106" s="64"/>
      <c r="J106" s="64"/>
      <c r="K106" s="229"/>
    </row>
    <row r="107" spans="1:11" s="1" customFormat="1" x14ac:dyDescent="0.2">
      <c r="A107" s="20">
        <v>93</v>
      </c>
      <c r="B107" s="12" t="s">
        <v>156</v>
      </c>
      <c r="C107" s="10" t="s">
        <v>15</v>
      </c>
      <c r="D107" s="38">
        <f t="shared" si="4"/>
        <v>14421460</v>
      </c>
      <c r="E107" s="38">
        <v>14421460</v>
      </c>
      <c r="F107" s="67"/>
      <c r="G107" s="67"/>
      <c r="H107" s="67"/>
      <c r="I107" s="64"/>
      <c r="J107" s="64"/>
      <c r="K107" s="229"/>
    </row>
    <row r="108" spans="1:11" s="1" customFormat="1" x14ac:dyDescent="0.2">
      <c r="A108" s="20">
        <v>94</v>
      </c>
      <c r="B108" s="13" t="s">
        <v>157</v>
      </c>
      <c r="C108" s="10" t="s">
        <v>13</v>
      </c>
      <c r="D108" s="38">
        <f t="shared" ref="D108:D139" si="5">E108+K108</f>
        <v>32761415</v>
      </c>
      <c r="E108" s="38">
        <v>32761415</v>
      </c>
      <c r="F108" s="67"/>
      <c r="G108" s="67"/>
      <c r="H108" s="67">
        <v>10888287</v>
      </c>
      <c r="I108" s="64"/>
      <c r="J108" s="64">
        <v>2983696</v>
      </c>
      <c r="K108" s="229"/>
    </row>
    <row r="109" spans="1:11" s="1" customFormat="1" x14ac:dyDescent="0.2">
      <c r="A109" s="20">
        <v>95</v>
      </c>
      <c r="B109" s="21" t="s">
        <v>158</v>
      </c>
      <c r="C109" s="10" t="s">
        <v>31</v>
      </c>
      <c r="D109" s="38">
        <f t="shared" si="5"/>
        <v>11732944</v>
      </c>
      <c r="E109" s="38">
        <v>11732944</v>
      </c>
      <c r="F109" s="67"/>
      <c r="G109" s="67"/>
      <c r="H109" s="67"/>
      <c r="I109" s="64"/>
      <c r="J109" s="64"/>
      <c r="K109" s="229"/>
    </row>
    <row r="110" spans="1:11" s="1" customFormat="1" x14ac:dyDescent="0.2">
      <c r="A110" s="20">
        <v>96</v>
      </c>
      <c r="B110" s="12" t="s">
        <v>160</v>
      </c>
      <c r="C110" s="10" t="s">
        <v>33</v>
      </c>
      <c r="D110" s="38">
        <f t="shared" si="5"/>
        <v>30958794</v>
      </c>
      <c r="E110" s="38">
        <v>30958794</v>
      </c>
      <c r="F110" s="67"/>
      <c r="G110" s="67"/>
      <c r="H110" s="67"/>
      <c r="I110" s="64"/>
      <c r="J110" s="64"/>
      <c r="K110" s="229"/>
    </row>
    <row r="111" spans="1:11" s="1" customFormat="1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5"/>
        <v>6190832</v>
      </c>
      <c r="E111" s="38">
        <v>6190832</v>
      </c>
      <c r="F111" s="67"/>
      <c r="G111" s="67"/>
      <c r="H111" s="67"/>
      <c r="I111" s="64">
        <v>4496499</v>
      </c>
      <c r="J111" s="64"/>
      <c r="K111" s="229"/>
    </row>
    <row r="112" spans="1:11" s="1" customFormat="1" x14ac:dyDescent="0.2">
      <c r="A112" s="20">
        <v>98</v>
      </c>
      <c r="B112" s="12" t="s">
        <v>164</v>
      </c>
      <c r="C112" s="10" t="s">
        <v>165</v>
      </c>
      <c r="D112" s="38">
        <f t="shared" si="5"/>
        <v>134127653</v>
      </c>
      <c r="E112" s="38">
        <v>134127653</v>
      </c>
      <c r="F112" s="67"/>
      <c r="G112" s="67">
        <v>134127653</v>
      </c>
      <c r="H112" s="67"/>
      <c r="I112" s="64"/>
      <c r="J112" s="64"/>
      <c r="K112" s="229"/>
    </row>
    <row r="113" spans="1:11" s="1" customFormat="1" x14ac:dyDescent="0.2">
      <c r="A113" s="20">
        <v>99</v>
      </c>
      <c r="B113" s="21" t="s">
        <v>166</v>
      </c>
      <c r="C113" s="10" t="s">
        <v>167</v>
      </c>
      <c r="D113" s="38">
        <f t="shared" si="5"/>
        <v>0</v>
      </c>
      <c r="E113" s="38">
        <v>0</v>
      </c>
      <c r="F113" s="67"/>
      <c r="G113" s="67"/>
      <c r="H113" s="67"/>
      <c r="I113" s="64"/>
      <c r="J113" s="64"/>
      <c r="K113" s="229"/>
    </row>
    <row r="114" spans="1:11" s="1" customFormat="1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5"/>
        <v>165890</v>
      </c>
      <c r="E114" s="38">
        <v>165890</v>
      </c>
      <c r="F114" s="67"/>
      <c r="G114" s="67"/>
      <c r="H114" s="67"/>
      <c r="I114" s="64"/>
      <c r="J114" s="64"/>
      <c r="K114" s="229"/>
    </row>
    <row r="115" spans="1:11" s="1" customFormat="1" ht="24" x14ac:dyDescent="0.2">
      <c r="A115" s="20">
        <v>101</v>
      </c>
      <c r="B115" s="21" t="s">
        <v>170</v>
      </c>
      <c r="C115" s="10" t="s">
        <v>171</v>
      </c>
      <c r="D115" s="38">
        <f t="shared" si="5"/>
        <v>360653</v>
      </c>
      <c r="E115" s="38">
        <v>360653</v>
      </c>
      <c r="F115" s="67"/>
      <c r="G115" s="67"/>
      <c r="H115" s="67"/>
      <c r="I115" s="64"/>
      <c r="J115" s="64"/>
      <c r="K115" s="229"/>
    </row>
    <row r="116" spans="1:11" s="1" customFormat="1" x14ac:dyDescent="0.2">
      <c r="A116" s="20">
        <v>102</v>
      </c>
      <c r="B116" s="21" t="s">
        <v>172</v>
      </c>
      <c r="C116" s="10" t="s">
        <v>173</v>
      </c>
      <c r="D116" s="38">
        <f t="shared" si="5"/>
        <v>0</v>
      </c>
      <c r="E116" s="38">
        <v>0</v>
      </c>
      <c r="F116" s="67"/>
      <c r="G116" s="67"/>
      <c r="H116" s="67"/>
      <c r="I116" s="64"/>
      <c r="J116" s="64"/>
      <c r="K116" s="229"/>
    </row>
    <row r="117" spans="1:11" s="1" customFormat="1" x14ac:dyDescent="0.2">
      <c r="A117" s="20">
        <v>103</v>
      </c>
      <c r="B117" s="21" t="s">
        <v>174</v>
      </c>
      <c r="C117" s="10" t="s">
        <v>175</v>
      </c>
      <c r="D117" s="38">
        <f t="shared" si="5"/>
        <v>43857156</v>
      </c>
      <c r="E117" s="38">
        <v>43857156</v>
      </c>
      <c r="F117" s="67"/>
      <c r="G117" s="43"/>
      <c r="H117" s="67"/>
      <c r="I117" s="64">
        <v>42488656</v>
      </c>
      <c r="J117" s="64"/>
      <c r="K117" s="229"/>
    </row>
    <row r="118" spans="1:11" s="1" customFormat="1" x14ac:dyDescent="0.2">
      <c r="A118" s="20">
        <v>104</v>
      </c>
      <c r="B118" s="17" t="s">
        <v>176</v>
      </c>
      <c r="C118" s="15" t="s">
        <v>177</v>
      </c>
      <c r="D118" s="38">
        <f t="shared" si="5"/>
        <v>0</v>
      </c>
      <c r="E118" s="38">
        <v>0</v>
      </c>
      <c r="F118" s="67"/>
      <c r="G118" s="43"/>
      <c r="H118" s="67"/>
      <c r="I118" s="64"/>
      <c r="J118" s="64"/>
      <c r="K118" s="229"/>
    </row>
    <row r="119" spans="1:11" s="1" customFormat="1" x14ac:dyDescent="0.2">
      <c r="A119" s="20">
        <v>105</v>
      </c>
      <c r="B119" s="13" t="s">
        <v>178</v>
      </c>
      <c r="C119" s="10" t="s">
        <v>179</v>
      </c>
      <c r="D119" s="38">
        <f t="shared" si="5"/>
        <v>48309924</v>
      </c>
      <c r="E119" s="38">
        <v>48309924</v>
      </c>
      <c r="F119" s="67">
        <v>7813525</v>
      </c>
      <c r="G119" s="67">
        <v>40496399</v>
      </c>
      <c r="H119" s="67"/>
      <c r="I119" s="64"/>
      <c r="J119" s="64"/>
      <c r="K119" s="229"/>
    </row>
    <row r="120" spans="1:11" s="1" customFormat="1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5"/>
        <v>0</v>
      </c>
      <c r="E120" s="38">
        <v>0</v>
      </c>
      <c r="F120" s="67"/>
      <c r="H120" s="67"/>
      <c r="I120" s="64"/>
      <c r="J120" s="64"/>
      <c r="K120" s="229"/>
    </row>
    <row r="121" spans="1:11" s="1" customFormat="1" x14ac:dyDescent="0.2">
      <c r="A121" s="20">
        <v>107</v>
      </c>
      <c r="B121" s="12" t="s">
        <v>182</v>
      </c>
      <c r="C121" s="18" t="s">
        <v>183</v>
      </c>
      <c r="D121" s="38">
        <f t="shared" si="5"/>
        <v>16252375</v>
      </c>
      <c r="E121" s="38">
        <v>16252375</v>
      </c>
      <c r="F121" s="67"/>
      <c r="G121" s="38">
        <v>16252375</v>
      </c>
      <c r="H121" s="67"/>
      <c r="I121" s="64"/>
      <c r="J121" s="64"/>
      <c r="K121" s="229"/>
    </row>
    <row r="122" spans="1:11" s="1" customFormat="1" x14ac:dyDescent="0.2">
      <c r="A122" s="20">
        <v>108</v>
      </c>
      <c r="B122" s="21" t="s">
        <v>184</v>
      </c>
      <c r="C122" s="10" t="s">
        <v>261</v>
      </c>
      <c r="D122" s="38">
        <f t="shared" si="5"/>
        <v>215890</v>
      </c>
      <c r="E122" s="38">
        <v>215890</v>
      </c>
      <c r="F122" s="67"/>
      <c r="G122" s="67"/>
      <c r="H122" s="67"/>
      <c r="I122" s="64"/>
      <c r="J122" s="64"/>
      <c r="K122" s="229"/>
    </row>
    <row r="123" spans="1:11" s="1" customFormat="1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5"/>
        <v>121835</v>
      </c>
      <c r="E123" s="38">
        <v>121835</v>
      </c>
      <c r="F123" s="67"/>
      <c r="G123" s="67"/>
      <c r="H123" s="67"/>
      <c r="I123" s="64"/>
      <c r="J123" s="64"/>
      <c r="K123" s="229"/>
    </row>
    <row r="124" spans="1:11" s="1" customFormat="1" x14ac:dyDescent="0.2">
      <c r="A124" s="20">
        <v>110</v>
      </c>
      <c r="B124" s="12" t="s">
        <v>329</v>
      </c>
      <c r="C124" s="10" t="s">
        <v>317</v>
      </c>
      <c r="D124" s="38">
        <f t="shared" si="5"/>
        <v>0</v>
      </c>
      <c r="E124" s="38">
        <v>0</v>
      </c>
      <c r="F124" s="67"/>
      <c r="G124" s="67"/>
      <c r="H124" s="67"/>
      <c r="I124" s="64"/>
      <c r="J124" s="64"/>
      <c r="K124" s="229"/>
    </row>
    <row r="125" spans="1:11" s="1" customFormat="1" x14ac:dyDescent="0.2">
      <c r="A125" s="20">
        <v>111</v>
      </c>
      <c r="B125" s="53" t="s">
        <v>418</v>
      </c>
      <c r="C125" s="15" t="s">
        <v>419</v>
      </c>
      <c r="D125" s="38">
        <f t="shared" si="5"/>
        <v>0</v>
      </c>
      <c r="E125" s="38">
        <v>0</v>
      </c>
      <c r="F125" s="43"/>
      <c r="G125" s="67"/>
      <c r="H125" s="67"/>
      <c r="I125" s="64"/>
      <c r="J125" s="64"/>
      <c r="K125" s="229"/>
    </row>
    <row r="126" spans="1:11" s="1" customFormat="1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5"/>
        <v>47680137</v>
      </c>
      <c r="E126" s="38">
        <v>47680137</v>
      </c>
      <c r="F126" s="43"/>
      <c r="G126" s="38">
        <v>47680137</v>
      </c>
      <c r="H126" s="67"/>
      <c r="I126" s="64"/>
      <c r="J126" s="64"/>
      <c r="K126" s="229"/>
    </row>
    <row r="127" spans="1:11" s="1" customFormat="1" x14ac:dyDescent="0.2">
      <c r="A127" s="20">
        <v>113</v>
      </c>
      <c r="B127" s="21" t="s">
        <v>187</v>
      </c>
      <c r="C127" s="10" t="s">
        <v>188</v>
      </c>
      <c r="D127" s="38">
        <f t="shared" si="5"/>
        <v>0</v>
      </c>
      <c r="E127" s="38">
        <v>0</v>
      </c>
      <c r="F127" s="43"/>
      <c r="G127" s="67"/>
      <c r="H127" s="67"/>
      <c r="I127" s="64"/>
      <c r="J127" s="64"/>
      <c r="K127" s="229"/>
    </row>
    <row r="128" spans="1:11" s="1" customFormat="1" ht="24" x14ac:dyDescent="0.2">
      <c r="A128" s="20">
        <v>114</v>
      </c>
      <c r="B128" s="21" t="s">
        <v>189</v>
      </c>
      <c r="C128" s="35" t="s">
        <v>306</v>
      </c>
      <c r="D128" s="38">
        <f t="shared" si="5"/>
        <v>216894</v>
      </c>
      <c r="E128" s="38">
        <v>216894</v>
      </c>
      <c r="F128" s="43"/>
      <c r="G128" s="67"/>
      <c r="H128" s="67"/>
      <c r="I128" s="64"/>
      <c r="J128" s="64"/>
      <c r="K128" s="229"/>
    </row>
    <row r="129" spans="1:11" s="1" customFormat="1" x14ac:dyDescent="0.2">
      <c r="A129" s="20">
        <v>115</v>
      </c>
      <c r="B129" s="21" t="s">
        <v>190</v>
      </c>
      <c r="C129" s="10" t="s">
        <v>225</v>
      </c>
      <c r="D129" s="38">
        <f t="shared" si="5"/>
        <v>138471393</v>
      </c>
      <c r="E129" s="38">
        <v>138471393</v>
      </c>
      <c r="F129" s="67">
        <v>31364434</v>
      </c>
      <c r="H129" s="67"/>
      <c r="I129" s="64">
        <v>1303333</v>
      </c>
      <c r="J129" s="64"/>
      <c r="K129" s="229"/>
    </row>
    <row r="130" spans="1:11" ht="10.5" customHeight="1" x14ac:dyDescent="0.2">
      <c r="A130" s="20">
        <v>116</v>
      </c>
      <c r="B130" s="21" t="s">
        <v>191</v>
      </c>
      <c r="C130" s="10" t="s">
        <v>192</v>
      </c>
      <c r="D130" s="38">
        <f t="shared" si="5"/>
        <v>4546122818</v>
      </c>
      <c r="E130" s="38">
        <v>4519155644</v>
      </c>
      <c r="F130" s="67">
        <v>4515179358</v>
      </c>
      <c r="G130" s="67"/>
      <c r="H130" s="67"/>
      <c r="I130" s="64"/>
      <c r="J130" s="64"/>
      <c r="K130" s="229">
        <v>26967174</v>
      </c>
    </row>
    <row r="131" spans="1:11" s="1" customFormat="1" x14ac:dyDescent="0.2">
      <c r="A131" s="20">
        <v>117</v>
      </c>
      <c r="B131" s="21" t="s">
        <v>193</v>
      </c>
      <c r="C131" s="10" t="s">
        <v>40</v>
      </c>
      <c r="D131" s="38">
        <f t="shared" si="5"/>
        <v>13505685</v>
      </c>
      <c r="E131" s="38">
        <v>13505685</v>
      </c>
      <c r="F131" s="67"/>
      <c r="G131" s="67"/>
      <c r="H131" s="67"/>
      <c r="I131" s="64"/>
      <c r="J131" s="64"/>
      <c r="K131" s="229"/>
    </row>
    <row r="132" spans="1:11" s="1" customFormat="1" x14ac:dyDescent="0.2">
      <c r="A132" s="20">
        <v>118</v>
      </c>
      <c r="B132" s="12" t="s">
        <v>194</v>
      </c>
      <c r="C132" s="10" t="s">
        <v>45</v>
      </c>
      <c r="D132" s="38">
        <f t="shared" si="5"/>
        <v>124648884</v>
      </c>
      <c r="E132" s="38">
        <v>124648884</v>
      </c>
      <c r="F132" s="67">
        <v>29082766</v>
      </c>
      <c r="G132" s="67"/>
      <c r="H132" s="67"/>
      <c r="I132" s="64"/>
      <c r="J132" s="64">
        <v>19891304</v>
      </c>
      <c r="K132" s="229"/>
    </row>
    <row r="133" spans="1:11" s="1" customFormat="1" x14ac:dyDescent="0.2">
      <c r="A133" s="20">
        <v>119</v>
      </c>
      <c r="B133" s="12" t="s">
        <v>195</v>
      </c>
      <c r="C133" s="10" t="s">
        <v>227</v>
      </c>
      <c r="D133" s="38">
        <f t="shared" si="5"/>
        <v>53718572</v>
      </c>
      <c r="E133" s="38">
        <v>53718572</v>
      </c>
      <c r="F133" s="67"/>
      <c r="G133" s="67"/>
      <c r="H133" s="67"/>
      <c r="I133" s="64"/>
      <c r="J133" s="64"/>
      <c r="K133" s="229"/>
    </row>
    <row r="134" spans="1:11" s="1" customFormat="1" x14ac:dyDescent="0.2">
      <c r="A134" s="20">
        <v>120</v>
      </c>
      <c r="B134" s="12" t="s">
        <v>196</v>
      </c>
      <c r="C134" s="10" t="s">
        <v>47</v>
      </c>
      <c r="D134" s="38">
        <f t="shared" si="5"/>
        <v>72457678</v>
      </c>
      <c r="E134" s="38">
        <v>72457678</v>
      </c>
      <c r="F134" s="67"/>
      <c r="G134" s="67"/>
      <c r="H134" s="67"/>
      <c r="I134" s="64"/>
      <c r="J134" s="64">
        <v>29836956</v>
      </c>
      <c r="K134" s="229"/>
    </row>
    <row r="135" spans="1:11" s="1" customFormat="1" x14ac:dyDescent="0.2">
      <c r="A135" s="20">
        <v>121</v>
      </c>
      <c r="B135" s="21" t="s">
        <v>197</v>
      </c>
      <c r="C135" s="10" t="s">
        <v>46</v>
      </c>
      <c r="D135" s="38">
        <f t="shared" si="5"/>
        <v>168137866</v>
      </c>
      <c r="E135" s="38">
        <v>168137866</v>
      </c>
      <c r="F135" s="67"/>
      <c r="G135" s="67">
        <v>146576637</v>
      </c>
      <c r="H135" s="67"/>
      <c r="I135" s="64"/>
      <c r="J135" s="64"/>
      <c r="K135" s="229"/>
    </row>
    <row r="136" spans="1:11" s="1" customFormat="1" x14ac:dyDescent="0.2">
      <c r="A136" s="20">
        <v>122</v>
      </c>
      <c r="B136" s="21" t="s">
        <v>198</v>
      </c>
      <c r="C136" s="10" t="s">
        <v>199</v>
      </c>
      <c r="D136" s="38">
        <f t="shared" si="5"/>
        <v>0</v>
      </c>
      <c r="E136" s="38">
        <v>0</v>
      </c>
      <c r="F136" s="67"/>
      <c r="G136" s="67"/>
      <c r="H136" s="67"/>
      <c r="I136" s="64"/>
      <c r="J136" s="64"/>
      <c r="K136" s="229"/>
    </row>
    <row r="137" spans="1:11" s="1" customFormat="1" x14ac:dyDescent="0.2">
      <c r="A137" s="20">
        <v>123</v>
      </c>
      <c r="B137" s="21" t="s">
        <v>200</v>
      </c>
      <c r="C137" s="10" t="s">
        <v>468</v>
      </c>
      <c r="D137" s="38">
        <f t="shared" si="5"/>
        <v>11494392</v>
      </c>
      <c r="E137" s="38">
        <v>11494392</v>
      </c>
      <c r="G137" s="67"/>
      <c r="H137" s="67"/>
      <c r="I137" s="64"/>
      <c r="J137" s="64"/>
      <c r="K137" s="229"/>
    </row>
    <row r="138" spans="1:11" s="1" customFormat="1" x14ac:dyDescent="0.2">
      <c r="A138" s="20">
        <v>124</v>
      </c>
      <c r="B138" s="12" t="s">
        <v>201</v>
      </c>
      <c r="C138" s="10" t="s">
        <v>226</v>
      </c>
      <c r="D138" s="38">
        <f t="shared" si="5"/>
        <v>34756707</v>
      </c>
      <c r="E138" s="38">
        <v>34756707</v>
      </c>
      <c r="F138" s="67"/>
      <c r="G138" s="67"/>
      <c r="H138" s="67"/>
      <c r="I138" s="64"/>
      <c r="J138" s="64"/>
      <c r="K138" s="229"/>
    </row>
    <row r="139" spans="1:11" s="1" customFormat="1" ht="24" x14ac:dyDescent="0.2">
      <c r="A139" s="20">
        <v>125</v>
      </c>
      <c r="B139" s="13" t="s">
        <v>202</v>
      </c>
      <c r="C139" s="10" t="s">
        <v>459</v>
      </c>
      <c r="D139" s="38">
        <f t="shared" si="5"/>
        <v>129538387</v>
      </c>
      <c r="E139" s="38">
        <v>129538387</v>
      </c>
      <c r="F139" s="67"/>
      <c r="G139" s="67"/>
      <c r="H139" s="67"/>
      <c r="I139" s="64"/>
      <c r="J139" s="64"/>
      <c r="K139" s="229"/>
    </row>
    <row r="140" spans="1:11" x14ac:dyDescent="0.2">
      <c r="A140" s="20">
        <v>126</v>
      </c>
      <c r="B140" s="21" t="s">
        <v>203</v>
      </c>
      <c r="C140" s="10" t="s">
        <v>204</v>
      </c>
      <c r="D140" s="38">
        <f t="shared" ref="D140:D149" si="6">E140+K140</f>
        <v>257695092</v>
      </c>
      <c r="E140" s="38">
        <v>257695092</v>
      </c>
      <c r="F140" s="67"/>
      <c r="G140" s="67"/>
      <c r="H140" s="67">
        <v>250967715</v>
      </c>
      <c r="I140" s="64"/>
      <c r="J140" s="64"/>
      <c r="K140" s="229"/>
    </row>
    <row r="141" spans="1:11" x14ac:dyDescent="0.2">
      <c r="A141" s="20">
        <v>127</v>
      </c>
      <c r="B141" s="12" t="s">
        <v>205</v>
      </c>
      <c r="C141" s="10" t="s">
        <v>206</v>
      </c>
      <c r="D141" s="38">
        <f t="shared" si="6"/>
        <v>0</v>
      </c>
      <c r="E141" s="38">
        <v>0</v>
      </c>
      <c r="F141" s="67"/>
      <c r="G141" s="67"/>
      <c r="H141" s="67"/>
      <c r="I141" s="64"/>
      <c r="J141" s="64"/>
      <c r="K141" s="229"/>
    </row>
    <row r="142" spans="1:11" x14ac:dyDescent="0.2">
      <c r="A142" s="20">
        <v>128</v>
      </c>
      <c r="B142" s="21" t="s">
        <v>207</v>
      </c>
      <c r="C142" s="10" t="s">
        <v>208</v>
      </c>
      <c r="D142" s="38">
        <f t="shared" si="6"/>
        <v>241136754</v>
      </c>
      <c r="E142" s="38">
        <v>221389321</v>
      </c>
      <c r="F142" s="67">
        <v>221389321</v>
      </c>
      <c r="G142" s="67"/>
      <c r="H142" s="67"/>
      <c r="I142" s="64"/>
      <c r="J142" s="64"/>
      <c r="K142" s="229">
        <v>19747433</v>
      </c>
    </row>
    <row r="143" spans="1:11" x14ac:dyDescent="0.2">
      <c r="A143" s="20">
        <v>129</v>
      </c>
      <c r="B143" s="86" t="s">
        <v>251</v>
      </c>
      <c r="C143" s="41" t="s">
        <v>252</v>
      </c>
      <c r="D143" s="38">
        <f t="shared" si="6"/>
        <v>0</v>
      </c>
      <c r="E143" s="38">
        <v>0</v>
      </c>
      <c r="F143" s="66"/>
      <c r="G143" s="66"/>
      <c r="H143" s="66"/>
      <c r="I143" s="64"/>
      <c r="J143" s="64"/>
      <c r="K143" s="40"/>
    </row>
    <row r="144" spans="1:11" x14ac:dyDescent="0.2">
      <c r="A144" s="20">
        <v>130</v>
      </c>
      <c r="B144" s="89" t="s">
        <v>253</v>
      </c>
      <c r="C144" s="41" t="s">
        <v>254</v>
      </c>
      <c r="D144" s="38">
        <f t="shared" si="6"/>
        <v>0</v>
      </c>
      <c r="E144" s="38">
        <v>0</v>
      </c>
      <c r="F144" s="66"/>
      <c r="G144" s="66"/>
      <c r="H144" s="66"/>
      <c r="I144" s="64"/>
      <c r="J144" s="64"/>
      <c r="K144" s="40"/>
    </row>
    <row r="145" spans="1:56" x14ac:dyDescent="0.2">
      <c r="A145" s="20">
        <v>131</v>
      </c>
      <c r="B145" s="90" t="s">
        <v>255</v>
      </c>
      <c r="C145" s="140" t="s">
        <v>416</v>
      </c>
      <c r="D145" s="38">
        <f t="shared" si="6"/>
        <v>0</v>
      </c>
      <c r="E145" s="38">
        <v>0</v>
      </c>
      <c r="F145" s="66"/>
      <c r="G145" s="66"/>
      <c r="H145" s="66"/>
      <c r="I145" s="64"/>
      <c r="J145" s="64"/>
      <c r="K145" s="40"/>
    </row>
    <row r="146" spans="1:56" x14ac:dyDescent="0.2">
      <c r="A146" s="20">
        <v>132</v>
      </c>
      <c r="B146" s="20" t="s">
        <v>259</v>
      </c>
      <c r="C146" s="28" t="s">
        <v>260</v>
      </c>
      <c r="D146" s="38">
        <f t="shared" si="6"/>
        <v>0</v>
      </c>
      <c r="E146" s="38">
        <v>0</v>
      </c>
      <c r="F146" s="66"/>
      <c r="G146" s="66"/>
      <c r="H146" s="66"/>
      <c r="I146" s="64"/>
      <c r="J146" s="64"/>
      <c r="K146" s="40"/>
    </row>
    <row r="147" spans="1:56" s="4" customFormat="1" x14ac:dyDescent="0.2">
      <c r="A147" s="20">
        <v>133</v>
      </c>
      <c r="B147" s="53" t="s">
        <v>311</v>
      </c>
      <c r="C147" s="28" t="s">
        <v>310</v>
      </c>
      <c r="D147" s="38">
        <f t="shared" si="6"/>
        <v>0</v>
      </c>
      <c r="E147" s="38">
        <v>0</v>
      </c>
      <c r="F147" s="68"/>
      <c r="G147" s="68"/>
      <c r="H147" s="66"/>
      <c r="I147" s="64"/>
      <c r="J147" s="64"/>
      <c r="K147" s="49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</row>
    <row r="148" spans="1:56" s="4" customFormat="1" x14ac:dyDescent="0.2">
      <c r="A148" s="20">
        <v>134</v>
      </c>
      <c r="B148" s="53" t="s">
        <v>319</v>
      </c>
      <c r="C148" s="28" t="s">
        <v>316</v>
      </c>
      <c r="D148" s="38">
        <f t="shared" si="6"/>
        <v>4858857</v>
      </c>
      <c r="E148" s="38">
        <v>4858857</v>
      </c>
      <c r="F148" s="68"/>
      <c r="G148" s="68"/>
      <c r="H148" s="66">
        <v>4858857</v>
      </c>
      <c r="I148" s="64"/>
      <c r="J148" s="64"/>
      <c r="K148" s="49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s="4" customFormat="1" ht="14.25" customHeight="1" x14ac:dyDescent="0.2">
      <c r="A149" s="20">
        <v>135</v>
      </c>
      <c r="B149" s="53" t="s">
        <v>411</v>
      </c>
      <c r="C149" s="15" t="s">
        <v>412</v>
      </c>
      <c r="D149" s="38">
        <f t="shared" si="6"/>
        <v>288523</v>
      </c>
      <c r="E149" s="38">
        <v>288523</v>
      </c>
      <c r="F149" s="67"/>
      <c r="G149" s="67"/>
      <c r="H149" s="67"/>
      <c r="I149" s="64"/>
      <c r="J149" s="64"/>
      <c r="K149" s="229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</row>
  </sheetData>
  <mergeCells count="12">
    <mergeCell ref="A92:A95"/>
    <mergeCell ref="B92:B95"/>
    <mergeCell ref="A8:C8"/>
    <mergeCell ref="A11:C11"/>
    <mergeCell ref="A3:K3"/>
    <mergeCell ref="A6:A7"/>
    <mergeCell ref="B6:B7"/>
    <mergeCell ref="C6:C7"/>
    <mergeCell ref="D6:D7"/>
    <mergeCell ref="E6:E7"/>
    <mergeCell ref="K6:K7"/>
    <mergeCell ref="F6:J6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A152"/>
  <sheetViews>
    <sheetView zoomScale="90" zoomScaleNormal="90" workbookViewId="0">
      <pane xSplit="3" ySplit="8" topLeftCell="D132" activePane="bottomRight" state="frozen"/>
      <selection pane="topRight" activeCell="D1" sqref="D1"/>
      <selection pane="bottomLeft" activeCell="A9" sqref="A9"/>
      <selection pane="bottomRight" activeCell="G24" sqref="G24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42578125" style="33" customWidth="1"/>
    <col min="5" max="5" width="16.140625" style="33" customWidth="1"/>
    <col min="6" max="6" width="13.140625" style="4" customWidth="1"/>
    <col min="7" max="8" width="12.42578125" style="4" customWidth="1"/>
    <col min="9" max="9" width="13.140625" style="4" customWidth="1"/>
    <col min="10" max="10" width="11" style="4" customWidth="1"/>
    <col min="11" max="11" width="14" style="4" customWidth="1"/>
    <col min="12" max="13" width="13.140625" style="4" customWidth="1"/>
    <col min="14" max="14" width="12.140625" style="4" customWidth="1"/>
    <col min="15" max="15" width="15.7109375" style="4" customWidth="1"/>
    <col min="16" max="16" width="17.85546875" style="4" customWidth="1"/>
    <col min="17" max="17" width="14" style="4" customWidth="1"/>
    <col min="18" max="18" width="11.5703125" style="4" customWidth="1"/>
    <col min="19" max="19" width="9.140625" style="8"/>
    <col min="20" max="20" width="13.42578125" style="33" bestFit="1" customWidth="1"/>
    <col min="21" max="21" width="11.140625" style="33" bestFit="1" customWidth="1"/>
    <col min="22" max="16384" width="9.140625" style="8"/>
  </cols>
  <sheetData>
    <row r="1" spans="1:21" x14ac:dyDescent="0.2"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21" ht="26.25" customHeight="1" x14ac:dyDescent="0.2">
      <c r="A2" s="326" t="s">
        <v>431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264"/>
    </row>
    <row r="3" spans="1:21" x14ac:dyDescent="0.2">
      <c r="C3" s="9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4" t="s">
        <v>277</v>
      </c>
    </row>
    <row r="4" spans="1:21" s="2" customFormat="1" ht="15.75" customHeight="1" x14ac:dyDescent="0.2">
      <c r="A4" s="301" t="s">
        <v>43</v>
      </c>
      <c r="B4" s="301" t="s">
        <v>55</v>
      </c>
      <c r="C4" s="302" t="s">
        <v>44</v>
      </c>
      <c r="D4" s="316" t="s">
        <v>285</v>
      </c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T4" s="131"/>
      <c r="U4" s="131"/>
    </row>
    <row r="5" spans="1:21" ht="15" customHeight="1" x14ac:dyDescent="0.2">
      <c r="A5" s="301"/>
      <c r="B5" s="301"/>
      <c r="C5" s="302"/>
      <c r="D5" s="327" t="s">
        <v>229</v>
      </c>
      <c r="E5" s="327" t="s">
        <v>457</v>
      </c>
      <c r="F5" s="317" t="s">
        <v>286</v>
      </c>
      <c r="G5" s="319" t="s">
        <v>405</v>
      </c>
      <c r="H5" s="321" t="s">
        <v>466</v>
      </c>
      <c r="I5" s="317" t="s">
        <v>462</v>
      </c>
      <c r="J5" s="265"/>
      <c r="K5" s="321" t="s">
        <v>465</v>
      </c>
      <c r="L5" s="317" t="s">
        <v>34</v>
      </c>
      <c r="M5" s="313" t="s">
        <v>274</v>
      </c>
      <c r="N5" s="314"/>
      <c r="O5" s="314"/>
      <c r="P5" s="314"/>
      <c r="Q5" s="314"/>
      <c r="R5" s="315"/>
    </row>
    <row r="6" spans="1:21" ht="14.25" customHeight="1" x14ac:dyDescent="0.2">
      <c r="A6" s="301"/>
      <c r="B6" s="301"/>
      <c r="C6" s="302"/>
      <c r="D6" s="328"/>
      <c r="E6" s="328"/>
      <c r="F6" s="324"/>
      <c r="G6" s="325"/>
      <c r="H6" s="322"/>
      <c r="I6" s="324"/>
      <c r="J6" s="266"/>
      <c r="K6" s="322"/>
      <c r="L6" s="324"/>
      <c r="M6" s="319" t="s">
        <v>406</v>
      </c>
      <c r="N6" s="317" t="s">
        <v>461</v>
      </c>
      <c r="O6" s="278" t="s">
        <v>454</v>
      </c>
      <c r="P6" s="278" t="s">
        <v>455</v>
      </c>
      <c r="Q6" s="278" t="s">
        <v>464</v>
      </c>
      <c r="R6" s="278" t="s">
        <v>456</v>
      </c>
    </row>
    <row r="7" spans="1:21" ht="135" customHeight="1" x14ac:dyDescent="0.2">
      <c r="A7" s="301"/>
      <c r="B7" s="301"/>
      <c r="C7" s="302"/>
      <c r="D7" s="329"/>
      <c r="E7" s="329"/>
      <c r="F7" s="318"/>
      <c r="G7" s="320"/>
      <c r="H7" s="323"/>
      <c r="I7" s="318"/>
      <c r="J7" s="267" t="s">
        <v>453</v>
      </c>
      <c r="K7" s="323"/>
      <c r="L7" s="318"/>
      <c r="M7" s="320"/>
      <c r="N7" s="318"/>
      <c r="O7" s="280"/>
      <c r="P7" s="280"/>
      <c r="Q7" s="280"/>
      <c r="R7" s="280"/>
    </row>
    <row r="8" spans="1:21" s="2" customFormat="1" x14ac:dyDescent="0.2">
      <c r="A8" s="296" t="s">
        <v>224</v>
      </c>
      <c r="B8" s="296"/>
      <c r="C8" s="296"/>
      <c r="D8" s="48">
        <f>D9+D10+D11</f>
        <v>41674151820</v>
      </c>
      <c r="E8" s="48">
        <f t="shared" ref="E8:R8" si="0">E9+E10+E11</f>
        <v>30574978645</v>
      </c>
      <c r="F8" s="48">
        <f t="shared" si="0"/>
        <v>4134580458</v>
      </c>
      <c r="G8" s="48">
        <f t="shared" si="0"/>
        <v>343786153</v>
      </c>
      <c r="H8" s="48">
        <f t="shared" si="0"/>
        <v>2375260</v>
      </c>
      <c r="I8" s="48">
        <f t="shared" si="0"/>
        <v>1295501927</v>
      </c>
      <c r="J8" s="48">
        <f t="shared" si="0"/>
        <v>68003914</v>
      </c>
      <c r="K8" s="48">
        <f t="shared" si="0"/>
        <v>156203381</v>
      </c>
      <c r="L8" s="48">
        <f t="shared" si="0"/>
        <v>5098722082</v>
      </c>
      <c r="M8" s="48">
        <f t="shared" si="0"/>
        <v>800141541</v>
      </c>
      <c r="N8" s="48">
        <f t="shared" si="0"/>
        <v>387095103</v>
      </c>
      <c r="O8" s="48">
        <f t="shared" si="0"/>
        <v>396102187</v>
      </c>
      <c r="P8" s="48">
        <f t="shared" si="0"/>
        <v>361295430</v>
      </c>
      <c r="Q8" s="48">
        <f t="shared" si="0"/>
        <v>253091271</v>
      </c>
      <c r="R8" s="48">
        <f t="shared" si="0"/>
        <v>126627552</v>
      </c>
      <c r="T8" s="131"/>
      <c r="U8" s="131"/>
    </row>
    <row r="9" spans="1:21" s="3" customFormat="1" ht="11.25" customHeight="1" x14ac:dyDescent="0.2">
      <c r="A9" s="5"/>
      <c r="B9" s="5"/>
      <c r="C9" s="11" t="s">
        <v>53</v>
      </c>
      <c r="D9" s="37">
        <v>3266991427</v>
      </c>
      <c r="E9" s="57">
        <v>3204349986</v>
      </c>
      <c r="F9" s="37">
        <v>62641441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T9" s="74"/>
      <c r="U9" s="74"/>
    </row>
    <row r="10" spans="1:21" s="3" customFormat="1" ht="11.25" customHeight="1" x14ac:dyDescent="0.2">
      <c r="A10" s="5"/>
      <c r="B10" s="5"/>
      <c r="C10" s="11" t="s">
        <v>279</v>
      </c>
      <c r="D10" s="37">
        <f t="shared" ref="D10" si="1">E10+F10+G10+I10+K10+L10</f>
        <v>0</v>
      </c>
      <c r="E10" s="5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T10" s="74"/>
      <c r="U10" s="74"/>
    </row>
    <row r="11" spans="1:21" s="2" customFormat="1" x14ac:dyDescent="0.2">
      <c r="A11" s="296" t="s">
        <v>223</v>
      </c>
      <c r="B11" s="296"/>
      <c r="C11" s="296"/>
      <c r="D11" s="48">
        <f t="shared" ref="D11:R11" si="2">SUM(D12:D147)-D92</f>
        <v>38407160393</v>
      </c>
      <c r="E11" s="56">
        <f t="shared" si="2"/>
        <v>27370628659</v>
      </c>
      <c r="F11" s="48">
        <f t="shared" si="2"/>
        <v>4071939017</v>
      </c>
      <c r="G11" s="48">
        <f t="shared" si="2"/>
        <v>343786153</v>
      </c>
      <c r="H11" s="48">
        <f t="shared" ref="H11" si="3">SUM(H12:H147)-H92</f>
        <v>2375260</v>
      </c>
      <c r="I11" s="48">
        <f t="shared" si="2"/>
        <v>1295501927</v>
      </c>
      <c r="J11" s="48">
        <f t="shared" ref="J11" si="4">SUM(J12:J147)-J92</f>
        <v>68003914</v>
      </c>
      <c r="K11" s="48">
        <f t="shared" si="2"/>
        <v>156203381</v>
      </c>
      <c r="L11" s="48">
        <f t="shared" si="2"/>
        <v>5098722082</v>
      </c>
      <c r="M11" s="48">
        <f t="shared" si="2"/>
        <v>800141541</v>
      </c>
      <c r="N11" s="48">
        <f t="shared" si="2"/>
        <v>387095103</v>
      </c>
      <c r="O11" s="48">
        <f t="shared" si="2"/>
        <v>396102187</v>
      </c>
      <c r="P11" s="48">
        <f t="shared" si="2"/>
        <v>361295430</v>
      </c>
      <c r="Q11" s="48">
        <f t="shared" ref="Q11" si="5">SUM(Q12:Q147)-Q92</f>
        <v>253091271</v>
      </c>
      <c r="R11" s="48">
        <f t="shared" si="2"/>
        <v>126627552</v>
      </c>
      <c r="T11" s="131"/>
      <c r="U11" s="131"/>
    </row>
    <row r="12" spans="1:21" s="1" customFormat="1" ht="12" customHeight="1" x14ac:dyDescent="0.2">
      <c r="A12" s="20">
        <v>1</v>
      </c>
      <c r="B12" s="12" t="s">
        <v>56</v>
      </c>
      <c r="C12" s="10" t="s">
        <v>41</v>
      </c>
      <c r="D12" s="38">
        <f>E12+F12+G12+H12+I12+J12+K12+L12</f>
        <v>68941672</v>
      </c>
      <c r="E12" s="51">
        <v>68889811</v>
      </c>
      <c r="F12" s="38">
        <v>0</v>
      </c>
      <c r="G12" s="38">
        <v>0</v>
      </c>
      <c r="H12" s="38">
        <v>51861</v>
      </c>
      <c r="I12" s="38">
        <v>0</v>
      </c>
      <c r="J12" s="38">
        <v>0</v>
      </c>
      <c r="K12" s="38">
        <v>0</v>
      </c>
      <c r="L12" s="38"/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75"/>
      <c r="T12" s="75"/>
      <c r="U12" s="75"/>
    </row>
    <row r="13" spans="1:21" s="1" customFormat="1" x14ac:dyDescent="0.2">
      <c r="A13" s="20">
        <v>2</v>
      </c>
      <c r="B13" s="13" t="s">
        <v>57</v>
      </c>
      <c r="C13" s="10" t="s">
        <v>209</v>
      </c>
      <c r="D13" s="38">
        <f t="shared" ref="D13:D76" si="6">E13+F13+G13+H13+I13+J13+K13+L13</f>
        <v>56746053</v>
      </c>
      <c r="E13" s="51">
        <v>56704563</v>
      </c>
      <c r="F13" s="38">
        <v>0</v>
      </c>
      <c r="G13" s="38">
        <v>0</v>
      </c>
      <c r="H13" s="38">
        <v>41490</v>
      </c>
      <c r="I13" s="38">
        <v>0</v>
      </c>
      <c r="J13" s="38">
        <v>0</v>
      </c>
      <c r="K13" s="38">
        <v>0</v>
      </c>
      <c r="L13" s="38"/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T13" s="75"/>
      <c r="U13" s="75"/>
    </row>
    <row r="14" spans="1:21" s="19" customFormat="1" x14ac:dyDescent="0.2">
      <c r="A14" s="20">
        <v>3</v>
      </c>
      <c r="B14" s="21" t="s">
        <v>58</v>
      </c>
      <c r="C14" s="10" t="s">
        <v>5</v>
      </c>
      <c r="D14" s="39">
        <f t="shared" si="6"/>
        <v>332279035</v>
      </c>
      <c r="E14" s="54">
        <v>332279035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/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T14" s="137"/>
      <c r="U14" s="137"/>
    </row>
    <row r="15" spans="1:21" s="1" customFormat="1" ht="14.25" customHeight="1" x14ac:dyDescent="0.2">
      <c r="A15" s="20">
        <v>4</v>
      </c>
      <c r="B15" s="12" t="s">
        <v>59</v>
      </c>
      <c r="C15" s="10" t="s">
        <v>210</v>
      </c>
      <c r="D15" s="38">
        <f t="shared" si="6"/>
        <v>58948772</v>
      </c>
      <c r="E15" s="51">
        <v>58948772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/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T15" s="75"/>
      <c r="U15" s="75"/>
    </row>
    <row r="16" spans="1:21" s="1" customFormat="1" x14ac:dyDescent="0.2">
      <c r="A16" s="20">
        <v>5</v>
      </c>
      <c r="B16" s="12" t="s">
        <v>60</v>
      </c>
      <c r="C16" s="10" t="s">
        <v>8</v>
      </c>
      <c r="D16" s="38">
        <f t="shared" si="6"/>
        <v>69664800</v>
      </c>
      <c r="E16" s="51">
        <v>69644055</v>
      </c>
      <c r="F16" s="38">
        <v>0</v>
      </c>
      <c r="G16" s="38">
        <v>0</v>
      </c>
      <c r="H16" s="38">
        <v>20745</v>
      </c>
      <c r="I16" s="38">
        <v>0</v>
      </c>
      <c r="J16" s="38">
        <v>0</v>
      </c>
      <c r="K16" s="38">
        <v>0</v>
      </c>
      <c r="L16" s="38"/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T16" s="75"/>
      <c r="U16" s="75"/>
    </row>
    <row r="17" spans="1:21" s="19" customFormat="1" x14ac:dyDescent="0.2">
      <c r="A17" s="20">
        <v>6</v>
      </c>
      <c r="B17" s="21" t="s">
        <v>61</v>
      </c>
      <c r="C17" s="10" t="s">
        <v>62</v>
      </c>
      <c r="D17" s="39">
        <f t="shared" si="6"/>
        <v>952803794</v>
      </c>
      <c r="E17" s="54">
        <v>876091915</v>
      </c>
      <c r="F17" s="39">
        <v>485802</v>
      </c>
      <c r="G17" s="39">
        <v>0</v>
      </c>
      <c r="H17" s="39">
        <v>207447</v>
      </c>
      <c r="I17" s="39">
        <v>74826385</v>
      </c>
      <c r="J17" s="39">
        <v>0</v>
      </c>
      <c r="K17" s="39">
        <v>0</v>
      </c>
      <c r="L17" s="39">
        <v>1192245</v>
      </c>
      <c r="M17" s="39">
        <v>0</v>
      </c>
      <c r="N17" s="39">
        <v>1192245</v>
      </c>
      <c r="O17" s="39">
        <v>0</v>
      </c>
      <c r="P17" s="39">
        <v>0</v>
      </c>
      <c r="Q17" s="39">
        <v>0</v>
      </c>
      <c r="R17" s="39">
        <v>0</v>
      </c>
      <c r="T17" s="137"/>
      <c r="U17" s="137"/>
    </row>
    <row r="18" spans="1:21" s="1" customFormat="1" x14ac:dyDescent="0.2">
      <c r="A18" s="20">
        <v>7</v>
      </c>
      <c r="B18" s="12" t="s">
        <v>63</v>
      </c>
      <c r="C18" s="10" t="s">
        <v>211</v>
      </c>
      <c r="D18" s="38">
        <f t="shared" si="6"/>
        <v>289699040</v>
      </c>
      <c r="E18" s="51">
        <v>289398243</v>
      </c>
      <c r="F18" s="38">
        <v>0</v>
      </c>
      <c r="G18" s="38">
        <v>0</v>
      </c>
      <c r="H18" s="38">
        <v>300797</v>
      </c>
      <c r="I18" s="38">
        <v>0</v>
      </c>
      <c r="J18" s="38">
        <v>0</v>
      </c>
      <c r="K18" s="38">
        <v>0</v>
      </c>
      <c r="L18" s="38"/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T18" s="75"/>
      <c r="U18" s="75"/>
    </row>
    <row r="19" spans="1:21" s="1" customFormat="1" x14ac:dyDescent="0.2">
      <c r="A19" s="20">
        <v>8</v>
      </c>
      <c r="B19" s="21" t="s">
        <v>64</v>
      </c>
      <c r="C19" s="10" t="s">
        <v>17</v>
      </c>
      <c r="D19" s="38">
        <f t="shared" si="6"/>
        <v>54898173</v>
      </c>
      <c r="E19" s="51">
        <v>54871016</v>
      </c>
      <c r="F19" s="38">
        <v>27157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/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T19" s="75"/>
      <c r="U19" s="75"/>
    </row>
    <row r="20" spans="1:21" s="1" customFormat="1" x14ac:dyDescent="0.2">
      <c r="A20" s="20">
        <v>9</v>
      </c>
      <c r="B20" s="21" t="s">
        <v>65</v>
      </c>
      <c r="C20" s="10" t="s">
        <v>6</v>
      </c>
      <c r="D20" s="38">
        <f t="shared" si="6"/>
        <v>82315146</v>
      </c>
      <c r="E20" s="51">
        <v>82315146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/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T20" s="75"/>
      <c r="U20" s="75"/>
    </row>
    <row r="21" spans="1:21" s="1" customFormat="1" x14ac:dyDescent="0.2">
      <c r="A21" s="20">
        <v>10</v>
      </c>
      <c r="B21" s="21" t="s">
        <v>66</v>
      </c>
      <c r="C21" s="10" t="s">
        <v>18</v>
      </c>
      <c r="D21" s="38">
        <f t="shared" si="6"/>
        <v>66097171</v>
      </c>
      <c r="E21" s="51">
        <v>66055681</v>
      </c>
      <c r="F21" s="38">
        <v>0</v>
      </c>
      <c r="G21" s="38">
        <v>0</v>
      </c>
      <c r="H21" s="38">
        <v>41490</v>
      </c>
      <c r="I21" s="38">
        <v>0</v>
      </c>
      <c r="J21" s="38">
        <v>0</v>
      </c>
      <c r="K21" s="38">
        <v>0</v>
      </c>
      <c r="L21" s="38"/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T21" s="75"/>
      <c r="U21" s="75"/>
    </row>
    <row r="22" spans="1:21" s="1" customFormat="1" x14ac:dyDescent="0.2">
      <c r="A22" s="20">
        <v>11</v>
      </c>
      <c r="B22" s="21" t="s">
        <v>67</v>
      </c>
      <c r="C22" s="10" t="s">
        <v>7</v>
      </c>
      <c r="D22" s="38">
        <f t="shared" si="6"/>
        <v>69386307</v>
      </c>
      <c r="E22" s="51">
        <v>69386307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/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T22" s="75"/>
      <c r="U22" s="75"/>
    </row>
    <row r="23" spans="1:21" s="1" customFormat="1" x14ac:dyDescent="0.2">
      <c r="A23" s="20">
        <v>12</v>
      </c>
      <c r="B23" s="21" t="s">
        <v>68</v>
      </c>
      <c r="C23" s="10" t="s">
        <v>19</v>
      </c>
      <c r="D23" s="38">
        <f t="shared" si="6"/>
        <v>165511585</v>
      </c>
      <c r="E23" s="51">
        <v>165459724</v>
      </c>
      <c r="F23" s="38">
        <v>0</v>
      </c>
      <c r="G23" s="38">
        <v>0</v>
      </c>
      <c r="H23" s="38">
        <v>51861</v>
      </c>
      <c r="I23" s="38">
        <v>0</v>
      </c>
      <c r="J23" s="38">
        <v>0</v>
      </c>
      <c r="K23" s="38">
        <v>0</v>
      </c>
      <c r="L23" s="38"/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T23" s="75"/>
      <c r="U23" s="75"/>
    </row>
    <row r="24" spans="1:21" s="1" customFormat="1" x14ac:dyDescent="0.2">
      <c r="A24" s="20">
        <v>13</v>
      </c>
      <c r="B24" s="21" t="s">
        <v>230</v>
      </c>
      <c r="C24" s="10" t="s">
        <v>231</v>
      </c>
      <c r="D24" s="38">
        <f t="shared" si="6"/>
        <v>0</v>
      </c>
      <c r="E24" s="51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T24" s="75"/>
      <c r="U24" s="75"/>
    </row>
    <row r="25" spans="1:21" s="1" customFormat="1" x14ac:dyDescent="0.2">
      <c r="A25" s="20">
        <v>14</v>
      </c>
      <c r="B25" s="21" t="s">
        <v>69</v>
      </c>
      <c r="C25" s="10" t="s">
        <v>22</v>
      </c>
      <c r="D25" s="38">
        <f t="shared" si="6"/>
        <v>76271947</v>
      </c>
      <c r="E25" s="51">
        <v>76251202</v>
      </c>
      <c r="F25" s="38">
        <v>0</v>
      </c>
      <c r="G25" s="38">
        <v>0</v>
      </c>
      <c r="H25" s="38">
        <v>20745</v>
      </c>
      <c r="I25" s="38">
        <v>0</v>
      </c>
      <c r="J25" s="38">
        <v>0</v>
      </c>
      <c r="K25" s="38">
        <v>0</v>
      </c>
      <c r="L25" s="38"/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T25" s="75"/>
      <c r="U25" s="75"/>
    </row>
    <row r="26" spans="1:21" s="1" customFormat="1" x14ac:dyDescent="0.2">
      <c r="A26" s="20">
        <v>15</v>
      </c>
      <c r="B26" s="21" t="s">
        <v>70</v>
      </c>
      <c r="C26" s="10" t="s">
        <v>10</v>
      </c>
      <c r="D26" s="38">
        <f t="shared" si="6"/>
        <v>110049304</v>
      </c>
      <c r="E26" s="51">
        <v>110049304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/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T26" s="75"/>
      <c r="U26" s="75"/>
    </row>
    <row r="27" spans="1:21" s="1" customFormat="1" x14ac:dyDescent="0.2">
      <c r="A27" s="20">
        <v>16</v>
      </c>
      <c r="B27" s="21" t="s">
        <v>71</v>
      </c>
      <c r="C27" s="10" t="s">
        <v>342</v>
      </c>
      <c r="D27" s="38">
        <f t="shared" si="6"/>
        <v>165737288</v>
      </c>
      <c r="E27" s="51">
        <v>165737288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/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T27" s="75"/>
      <c r="U27" s="75"/>
    </row>
    <row r="28" spans="1:21" s="19" customFormat="1" x14ac:dyDescent="0.2">
      <c r="A28" s="20">
        <v>17</v>
      </c>
      <c r="B28" s="21" t="s">
        <v>72</v>
      </c>
      <c r="C28" s="10" t="s">
        <v>9</v>
      </c>
      <c r="D28" s="39">
        <f t="shared" si="6"/>
        <v>901670881</v>
      </c>
      <c r="E28" s="54">
        <v>849730002</v>
      </c>
      <c r="F28" s="39">
        <v>810022</v>
      </c>
      <c r="G28" s="39">
        <v>0</v>
      </c>
      <c r="H28" s="39">
        <v>20745</v>
      </c>
      <c r="I28" s="39">
        <v>40241171</v>
      </c>
      <c r="J28" s="39">
        <v>0</v>
      </c>
      <c r="K28" s="39">
        <v>0</v>
      </c>
      <c r="L28" s="39">
        <v>10868941</v>
      </c>
      <c r="M28" s="39">
        <v>0</v>
      </c>
      <c r="N28" s="39">
        <v>1192245</v>
      </c>
      <c r="O28" s="39">
        <v>0</v>
      </c>
      <c r="P28" s="39">
        <v>0</v>
      </c>
      <c r="Q28" s="39">
        <v>0</v>
      </c>
      <c r="R28" s="39">
        <v>0</v>
      </c>
      <c r="T28" s="137"/>
      <c r="U28" s="137"/>
    </row>
    <row r="29" spans="1:21" s="1" customFormat="1" x14ac:dyDescent="0.2">
      <c r="A29" s="20">
        <v>18</v>
      </c>
      <c r="B29" s="12" t="s">
        <v>73</v>
      </c>
      <c r="C29" s="10" t="s">
        <v>11</v>
      </c>
      <c r="D29" s="38">
        <f t="shared" si="6"/>
        <v>40222309</v>
      </c>
      <c r="E29" s="51">
        <v>40191193</v>
      </c>
      <c r="F29" s="38">
        <v>0</v>
      </c>
      <c r="G29" s="38">
        <v>0</v>
      </c>
      <c r="H29" s="38">
        <v>31116</v>
      </c>
      <c r="I29" s="38">
        <v>0</v>
      </c>
      <c r="J29" s="38">
        <v>0</v>
      </c>
      <c r="K29" s="38">
        <v>0</v>
      </c>
      <c r="L29" s="38"/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T29" s="75"/>
      <c r="U29" s="75"/>
    </row>
    <row r="30" spans="1:21" s="1" customFormat="1" x14ac:dyDescent="0.2">
      <c r="A30" s="20">
        <v>19</v>
      </c>
      <c r="B30" s="12" t="s">
        <v>74</v>
      </c>
      <c r="C30" s="10" t="s">
        <v>212</v>
      </c>
      <c r="D30" s="38">
        <f t="shared" si="6"/>
        <v>40668436</v>
      </c>
      <c r="E30" s="51">
        <v>40668436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/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T30" s="75"/>
      <c r="U30" s="75"/>
    </row>
    <row r="31" spans="1:21" x14ac:dyDescent="0.2">
      <c r="A31" s="20">
        <v>20</v>
      </c>
      <c r="B31" s="12" t="s">
        <v>75</v>
      </c>
      <c r="C31" s="10" t="s">
        <v>343</v>
      </c>
      <c r="D31" s="40">
        <f t="shared" si="6"/>
        <v>275115440</v>
      </c>
      <c r="E31" s="50">
        <v>275101560</v>
      </c>
      <c r="F31" s="40">
        <v>13880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/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</row>
    <row r="32" spans="1:21" s="1" customFormat="1" x14ac:dyDescent="0.2">
      <c r="A32" s="20">
        <v>21</v>
      </c>
      <c r="B32" s="12" t="s">
        <v>76</v>
      </c>
      <c r="C32" s="10" t="s">
        <v>38</v>
      </c>
      <c r="D32" s="38">
        <f t="shared" si="6"/>
        <v>530481311</v>
      </c>
      <c r="E32" s="51">
        <v>482338315</v>
      </c>
      <c r="F32" s="38">
        <v>13880</v>
      </c>
      <c r="G32" s="38">
        <v>22406365</v>
      </c>
      <c r="H32" s="38">
        <v>0</v>
      </c>
      <c r="I32" s="38">
        <v>16456746</v>
      </c>
      <c r="J32" s="38">
        <v>0</v>
      </c>
      <c r="K32" s="38">
        <v>0</v>
      </c>
      <c r="L32" s="38">
        <v>9266005</v>
      </c>
      <c r="M32" s="38">
        <v>0</v>
      </c>
      <c r="N32" s="38">
        <v>545264</v>
      </c>
      <c r="O32" s="38">
        <v>0</v>
      </c>
      <c r="P32" s="38">
        <v>0</v>
      </c>
      <c r="Q32" s="38">
        <v>0</v>
      </c>
      <c r="R32" s="38">
        <v>0</v>
      </c>
      <c r="T32" s="75"/>
      <c r="U32" s="75"/>
    </row>
    <row r="33" spans="1:21" s="19" customFormat="1" x14ac:dyDescent="0.2">
      <c r="A33" s="20">
        <v>22</v>
      </c>
      <c r="B33" s="21" t="s">
        <v>77</v>
      </c>
      <c r="C33" s="10" t="s">
        <v>78</v>
      </c>
      <c r="D33" s="39">
        <f t="shared" si="6"/>
        <v>0</v>
      </c>
      <c r="E33" s="54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T33" s="137"/>
      <c r="U33" s="137"/>
    </row>
    <row r="34" spans="1:21" s="1" customFormat="1" ht="12" customHeight="1" x14ac:dyDescent="0.2">
      <c r="A34" s="20">
        <v>23</v>
      </c>
      <c r="B34" s="21" t="s">
        <v>79</v>
      </c>
      <c r="C34" s="10" t="s">
        <v>80</v>
      </c>
      <c r="D34" s="38">
        <f t="shared" si="6"/>
        <v>0</v>
      </c>
      <c r="E34" s="51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T34" s="75"/>
      <c r="U34" s="75"/>
    </row>
    <row r="35" spans="1:21" s="1" customFormat="1" ht="24" x14ac:dyDescent="0.2">
      <c r="A35" s="20">
        <v>24</v>
      </c>
      <c r="B35" s="21" t="s">
        <v>81</v>
      </c>
      <c r="C35" s="10" t="s">
        <v>82</v>
      </c>
      <c r="D35" s="38">
        <f t="shared" si="6"/>
        <v>0</v>
      </c>
      <c r="E35" s="51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T35" s="75"/>
      <c r="U35" s="75"/>
    </row>
    <row r="36" spans="1:21" s="1" customFormat="1" x14ac:dyDescent="0.2">
      <c r="A36" s="20">
        <v>25</v>
      </c>
      <c r="B36" s="12" t="s">
        <v>83</v>
      </c>
      <c r="C36" s="10" t="s">
        <v>84</v>
      </c>
      <c r="D36" s="38">
        <f t="shared" si="6"/>
        <v>2377143799</v>
      </c>
      <c r="E36" s="51">
        <v>1996695991</v>
      </c>
      <c r="F36" s="38">
        <v>83465539</v>
      </c>
      <c r="G36" s="38">
        <v>0</v>
      </c>
      <c r="H36" s="38">
        <v>0</v>
      </c>
      <c r="I36" s="38">
        <v>92234977</v>
      </c>
      <c r="J36" s="38">
        <v>0</v>
      </c>
      <c r="K36" s="38">
        <v>9835813</v>
      </c>
      <c r="L36" s="38">
        <v>194911479</v>
      </c>
      <c r="M36" s="38">
        <v>51722180</v>
      </c>
      <c r="N36" s="38">
        <v>1464877</v>
      </c>
      <c r="O36" s="38">
        <v>0</v>
      </c>
      <c r="P36" s="38">
        <v>0</v>
      </c>
      <c r="Q36" s="38">
        <v>24358005</v>
      </c>
      <c r="R36" s="38">
        <v>0</v>
      </c>
      <c r="T36" s="75"/>
      <c r="U36" s="75"/>
    </row>
    <row r="37" spans="1:21" s="1" customFormat="1" ht="15.75" customHeight="1" x14ac:dyDescent="0.2">
      <c r="A37" s="20">
        <v>26</v>
      </c>
      <c r="B37" s="21" t="s">
        <v>85</v>
      </c>
      <c r="C37" s="10" t="s">
        <v>86</v>
      </c>
      <c r="D37" s="38">
        <f t="shared" si="6"/>
        <v>0</v>
      </c>
      <c r="E37" s="51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T37" s="75"/>
      <c r="U37" s="75"/>
    </row>
    <row r="38" spans="1:21" s="1" customFormat="1" x14ac:dyDescent="0.2">
      <c r="A38" s="20">
        <v>27</v>
      </c>
      <c r="B38" s="13" t="s">
        <v>87</v>
      </c>
      <c r="C38" s="10" t="s">
        <v>88</v>
      </c>
      <c r="D38" s="38">
        <f t="shared" si="6"/>
        <v>0</v>
      </c>
      <c r="E38" s="51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T38" s="75"/>
      <c r="U38" s="75"/>
    </row>
    <row r="39" spans="1:21" s="19" customFormat="1" x14ac:dyDescent="0.2">
      <c r="A39" s="20">
        <v>28</v>
      </c>
      <c r="B39" s="13" t="s">
        <v>89</v>
      </c>
      <c r="C39" s="10" t="s">
        <v>39</v>
      </c>
      <c r="D39" s="39">
        <f t="shared" si="6"/>
        <v>633067609</v>
      </c>
      <c r="E39" s="54">
        <v>582756496</v>
      </c>
      <c r="F39" s="39">
        <v>29655</v>
      </c>
      <c r="G39" s="39">
        <v>0</v>
      </c>
      <c r="H39" s="39">
        <v>114096</v>
      </c>
      <c r="I39" s="39">
        <v>17013951</v>
      </c>
      <c r="J39" s="39">
        <v>0</v>
      </c>
      <c r="K39" s="39">
        <v>0</v>
      </c>
      <c r="L39" s="39">
        <v>33153411</v>
      </c>
      <c r="M39" s="39">
        <v>0</v>
      </c>
      <c r="N39" s="39">
        <v>1192245</v>
      </c>
      <c r="O39" s="39">
        <v>0</v>
      </c>
      <c r="P39" s="39">
        <v>0</v>
      </c>
      <c r="Q39" s="39">
        <v>0</v>
      </c>
      <c r="R39" s="39">
        <v>0</v>
      </c>
      <c r="T39" s="137"/>
      <c r="U39" s="137"/>
    </row>
    <row r="40" spans="1:21" x14ac:dyDescent="0.2">
      <c r="A40" s="20">
        <v>29</v>
      </c>
      <c r="B40" s="12" t="s">
        <v>90</v>
      </c>
      <c r="C40" s="10" t="s">
        <v>37</v>
      </c>
      <c r="D40" s="40">
        <f t="shared" si="6"/>
        <v>800984732</v>
      </c>
      <c r="E40" s="50">
        <v>693170414</v>
      </c>
      <c r="F40" s="40">
        <v>329500</v>
      </c>
      <c r="G40" s="40">
        <v>0</v>
      </c>
      <c r="H40" s="40">
        <v>0</v>
      </c>
      <c r="I40" s="40">
        <v>76536764</v>
      </c>
      <c r="J40" s="40">
        <v>0</v>
      </c>
      <c r="K40" s="40">
        <v>865781</v>
      </c>
      <c r="L40" s="40">
        <v>30082273</v>
      </c>
      <c r="M40" s="40">
        <v>0</v>
      </c>
      <c r="N40" s="40">
        <v>817896</v>
      </c>
      <c r="O40" s="40">
        <v>0</v>
      </c>
      <c r="P40" s="40">
        <v>0</v>
      </c>
      <c r="Q40" s="40">
        <v>0</v>
      </c>
      <c r="R40" s="40">
        <v>0</v>
      </c>
    </row>
    <row r="41" spans="1:21" s="1" customFormat="1" x14ac:dyDescent="0.2">
      <c r="A41" s="20">
        <v>30</v>
      </c>
      <c r="B41" s="13" t="s">
        <v>91</v>
      </c>
      <c r="C41" s="10" t="s">
        <v>16</v>
      </c>
      <c r="D41" s="38">
        <f t="shared" si="6"/>
        <v>71705280</v>
      </c>
      <c r="E41" s="51">
        <v>71705280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/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T41" s="75"/>
      <c r="U41" s="75"/>
    </row>
    <row r="42" spans="1:21" s="1" customFormat="1" x14ac:dyDescent="0.2">
      <c r="A42" s="20">
        <v>31</v>
      </c>
      <c r="B42" s="21" t="s">
        <v>92</v>
      </c>
      <c r="C42" s="10" t="s">
        <v>21</v>
      </c>
      <c r="D42" s="38">
        <f t="shared" si="6"/>
        <v>396229997</v>
      </c>
      <c r="E42" s="51">
        <v>384256448</v>
      </c>
      <c r="F42" s="38">
        <v>326459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11647090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T42" s="75"/>
      <c r="U42" s="75"/>
    </row>
    <row r="43" spans="1:21" s="1" customFormat="1" x14ac:dyDescent="0.2">
      <c r="A43" s="20">
        <v>32</v>
      </c>
      <c r="B43" s="13" t="s">
        <v>93</v>
      </c>
      <c r="C43" s="10" t="s">
        <v>24</v>
      </c>
      <c r="D43" s="38">
        <f t="shared" si="6"/>
        <v>85995091</v>
      </c>
      <c r="E43" s="51">
        <v>85870624</v>
      </c>
      <c r="F43" s="38">
        <v>0</v>
      </c>
      <c r="G43" s="38">
        <v>0</v>
      </c>
      <c r="H43" s="38">
        <v>124467</v>
      </c>
      <c r="I43" s="38">
        <v>0</v>
      </c>
      <c r="J43" s="38">
        <v>0</v>
      </c>
      <c r="K43" s="38">
        <v>0</v>
      </c>
      <c r="L43" s="38"/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T43" s="75"/>
      <c r="U43" s="75"/>
    </row>
    <row r="44" spans="1:21" x14ac:dyDescent="0.2">
      <c r="A44" s="20">
        <v>33</v>
      </c>
      <c r="B44" s="12" t="s">
        <v>94</v>
      </c>
      <c r="C44" s="10" t="s">
        <v>213</v>
      </c>
      <c r="D44" s="40">
        <f t="shared" si="6"/>
        <v>288175469</v>
      </c>
      <c r="E44" s="50">
        <v>288175469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/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</row>
    <row r="45" spans="1:21" s="1" customFormat="1" x14ac:dyDescent="0.2">
      <c r="A45" s="20">
        <v>34</v>
      </c>
      <c r="B45" s="14" t="s">
        <v>95</v>
      </c>
      <c r="C45" s="15" t="s">
        <v>214</v>
      </c>
      <c r="D45" s="38">
        <f t="shared" si="6"/>
        <v>79200481</v>
      </c>
      <c r="E45" s="51">
        <v>79200481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/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T45" s="75"/>
      <c r="U45" s="75"/>
    </row>
    <row r="46" spans="1:21" s="1" customFormat="1" x14ac:dyDescent="0.2">
      <c r="A46" s="20">
        <v>35</v>
      </c>
      <c r="B46" s="12" t="s">
        <v>96</v>
      </c>
      <c r="C46" s="10" t="s">
        <v>215</v>
      </c>
      <c r="D46" s="38">
        <f t="shared" si="6"/>
        <v>51374926</v>
      </c>
      <c r="E46" s="51">
        <v>51333436</v>
      </c>
      <c r="F46" s="38">
        <v>0</v>
      </c>
      <c r="G46" s="38">
        <v>0</v>
      </c>
      <c r="H46" s="38">
        <v>41490</v>
      </c>
      <c r="I46" s="38">
        <v>0</v>
      </c>
      <c r="J46" s="38">
        <v>0</v>
      </c>
      <c r="K46" s="38">
        <v>0</v>
      </c>
      <c r="L46" s="38"/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T46" s="75"/>
      <c r="U46" s="75"/>
    </row>
    <row r="47" spans="1:21" s="1" customFormat="1" x14ac:dyDescent="0.2">
      <c r="A47" s="20">
        <v>36</v>
      </c>
      <c r="B47" s="12" t="s">
        <v>97</v>
      </c>
      <c r="C47" s="10" t="s">
        <v>23</v>
      </c>
      <c r="D47" s="38">
        <f t="shared" si="6"/>
        <v>76829365</v>
      </c>
      <c r="E47" s="51">
        <v>76818994</v>
      </c>
      <c r="F47" s="38">
        <v>0</v>
      </c>
      <c r="G47" s="38">
        <v>0</v>
      </c>
      <c r="H47" s="38">
        <v>10371</v>
      </c>
      <c r="I47" s="38">
        <v>0</v>
      </c>
      <c r="J47" s="38">
        <v>0</v>
      </c>
      <c r="K47" s="38">
        <v>0</v>
      </c>
      <c r="L47" s="38"/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T47" s="75"/>
      <c r="U47" s="75"/>
    </row>
    <row r="48" spans="1:21" s="1" customFormat="1" x14ac:dyDescent="0.2">
      <c r="A48" s="20">
        <v>37</v>
      </c>
      <c r="B48" s="21" t="s">
        <v>98</v>
      </c>
      <c r="C48" s="10" t="s">
        <v>20</v>
      </c>
      <c r="D48" s="38">
        <f t="shared" si="6"/>
        <v>39840979</v>
      </c>
      <c r="E48" s="51">
        <v>39840979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/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T48" s="75"/>
      <c r="U48" s="75"/>
    </row>
    <row r="49" spans="1:21" s="1" customFormat="1" x14ac:dyDescent="0.2">
      <c r="A49" s="20">
        <v>38</v>
      </c>
      <c r="B49" s="13" t="s">
        <v>99</v>
      </c>
      <c r="C49" s="10" t="s">
        <v>100</v>
      </c>
      <c r="D49" s="38">
        <f t="shared" si="6"/>
        <v>64050665</v>
      </c>
      <c r="E49" s="51">
        <v>50375471</v>
      </c>
      <c r="F49" s="38">
        <v>41640</v>
      </c>
      <c r="G49" s="38">
        <v>0</v>
      </c>
      <c r="H49" s="38">
        <v>0</v>
      </c>
      <c r="I49" s="38">
        <v>2522586</v>
      </c>
      <c r="J49" s="38">
        <v>0</v>
      </c>
      <c r="K49" s="38">
        <v>0</v>
      </c>
      <c r="L49" s="38">
        <v>11110968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T49" s="75"/>
      <c r="U49" s="75"/>
    </row>
    <row r="50" spans="1:21" s="19" customFormat="1" x14ac:dyDescent="0.2">
      <c r="A50" s="20">
        <v>39</v>
      </c>
      <c r="B50" s="21" t="s">
        <v>101</v>
      </c>
      <c r="C50" s="10" t="s">
        <v>102</v>
      </c>
      <c r="D50" s="39">
        <f t="shared" si="6"/>
        <v>619775504</v>
      </c>
      <c r="E50" s="54">
        <v>616162799</v>
      </c>
      <c r="F50" s="39">
        <v>13880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3598825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T50" s="137"/>
      <c r="U50" s="137"/>
    </row>
    <row r="51" spans="1:21" s="1" customFormat="1" x14ac:dyDescent="0.2">
      <c r="A51" s="20">
        <v>40</v>
      </c>
      <c r="B51" s="12" t="s">
        <v>103</v>
      </c>
      <c r="C51" s="10" t="s">
        <v>220</v>
      </c>
      <c r="D51" s="38">
        <f t="shared" si="6"/>
        <v>78955231</v>
      </c>
      <c r="E51" s="51">
        <v>78882625</v>
      </c>
      <c r="F51" s="38">
        <v>0</v>
      </c>
      <c r="G51" s="38">
        <v>0</v>
      </c>
      <c r="H51" s="38">
        <v>72606</v>
      </c>
      <c r="I51" s="38">
        <v>0</v>
      </c>
      <c r="J51" s="38">
        <v>0</v>
      </c>
      <c r="K51" s="38">
        <v>0</v>
      </c>
      <c r="L51" s="38"/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T51" s="75"/>
      <c r="U51" s="75"/>
    </row>
    <row r="52" spans="1:21" s="1" customFormat="1" ht="10.5" customHeight="1" x14ac:dyDescent="0.2">
      <c r="A52" s="20">
        <v>41</v>
      </c>
      <c r="B52" s="12" t="s">
        <v>104</v>
      </c>
      <c r="C52" s="10" t="s">
        <v>2</v>
      </c>
      <c r="D52" s="38">
        <f t="shared" si="6"/>
        <v>374909285</v>
      </c>
      <c r="E52" s="51">
        <v>374865424</v>
      </c>
      <c r="F52" s="38">
        <v>43861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/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T52" s="75"/>
      <c r="U52" s="75"/>
    </row>
    <row r="53" spans="1:21" s="1" customFormat="1" x14ac:dyDescent="0.2">
      <c r="A53" s="20">
        <v>42</v>
      </c>
      <c r="B53" s="21" t="s">
        <v>105</v>
      </c>
      <c r="C53" s="10" t="s">
        <v>3</v>
      </c>
      <c r="D53" s="38">
        <f t="shared" si="6"/>
        <v>58138099</v>
      </c>
      <c r="E53" s="51">
        <v>58138099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/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T53" s="75"/>
      <c r="U53" s="75"/>
    </row>
    <row r="54" spans="1:21" s="1" customFormat="1" x14ac:dyDescent="0.2">
      <c r="A54" s="20">
        <v>43</v>
      </c>
      <c r="B54" s="13" t="s">
        <v>151</v>
      </c>
      <c r="C54" s="10" t="s">
        <v>32</v>
      </c>
      <c r="D54" s="38">
        <f t="shared" si="6"/>
        <v>108734723</v>
      </c>
      <c r="E54" s="51">
        <v>108648207</v>
      </c>
      <c r="F54" s="38">
        <v>55400</v>
      </c>
      <c r="G54" s="38">
        <v>0</v>
      </c>
      <c r="H54" s="38">
        <v>31116</v>
      </c>
      <c r="I54" s="38">
        <v>0</v>
      </c>
      <c r="J54" s="38">
        <v>0</v>
      </c>
      <c r="K54" s="38">
        <v>0</v>
      </c>
      <c r="L54" s="38"/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T54" s="75"/>
      <c r="U54" s="75"/>
    </row>
    <row r="55" spans="1:21" s="1" customFormat="1" x14ac:dyDescent="0.2">
      <c r="A55" s="20">
        <v>44</v>
      </c>
      <c r="B55" s="21" t="s">
        <v>106</v>
      </c>
      <c r="C55" s="10" t="s">
        <v>216</v>
      </c>
      <c r="D55" s="38">
        <f t="shared" si="6"/>
        <v>93294111</v>
      </c>
      <c r="E55" s="51">
        <v>93264782</v>
      </c>
      <c r="F55" s="38">
        <v>29329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/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T55" s="75"/>
      <c r="U55" s="75"/>
    </row>
    <row r="56" spans="1:21" s="1" customFormat="1" ht="10.5" customHeight="1" x14ac:dyDescent="0.2">
      <c r="A56" s="20">
        <v>45</v>
      </c>
      <c r="B56" s="13" t="s">
        <v>107</v>
      </c>
      <c r="C56" s="10" t="s">
        <v>0</v>
      </c>
      <c r="D56" s="38">
        <f t="shared" si="6"/>
        <v>127881307</v>
      </c>
      <c r="E56" s="51">
        <v>127881307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/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T56" s="75"/>
      <c r="U56" s="75"/>
    </row>
    <row r="57" spans="1:21" s="1" customFormat="1" x14ac:dyDescent="0.2">
      <c r="A57" s="20">
        <v>46</v>
      </c>
      <c r="B57" s="21" t="s">
        <v>108</v>
      </c>
      <c r="C57" s="10" t="s">
        <v>4</v>
      </c>
      <c r="D57" s="38">
        <f t="shared" si="6"/>
        <v>41330107</v>
      </c>
      <c r="E57" s="51">
        <v>41330107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/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T57" s="75"/>
      <c r="U57" s="75"/>
    </row>
    <row r="58" spans="1:21" s="1" customFormat="1" x14ac:dyDescent="0.2">
      <c r="A58" s="20">
        <v>47</v>
      </c>
      <c r="B58" s="13" t="s">
        <v>109</v>
      </c>
      <c r="C58" s="10" t="s">
        <v>1</v>
      </c>
      <c r="D58" s="38">
        <f t="shared" si="6"/>
        <v>78969743</v>
      </c>
      <c r="E58" s="51">
        <v>78969743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/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T58" s="75"/>
      <c r="U58" s="75"/>
    </row>
    <row r="59" spans="1:21" s="1" customFormat="1" x14ac:dyDescent="0.2">
      <c r="A59" s="20">
        <v>48</v>
      </c>
      <c r="B59" s="21" t="s">
        <v>110</v>
      </c>
      <c r="C59" s="10" t="s">
        <v>217</v>
      </c>
      <c r="D59" s="38">
        <f t="shared" si="6"/>
        <v>109427899</v>
      </c>
      <c r="E59" s="51">
        <v>109427899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/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T59" s="75"/>
      <c r="U59" s="75"/>
    </row>
    <row r="60" spans="1:21" s="1" customFormat="1" x14ac:dyDescent="0.2">
      <c r="A60" s="20">
        <v>49</v>
      </c>
      <c r="B60" s="21" t="s">
        <v>111</v>
      </c>
      <c r="C60" s="10" t="s">
        <v>25</v>
      </c>
      <c r="D60" s="38">
        <f t="shared" si="6"/>
        <v>744204728</v>
      </c>
      <c r="E60" s="51">
        <v>613285522</v>
      </c>
      <c r="F60" s="38">
        <v>97160</v>
      </c>
      <c r="G60" s="38">
        <v>130749440</v>
      </c>
      <c r="H60" s="38">
        <v>72606</v>
      </c>
      <c r="I60" s="38">
        <v>0</v>
      </c>
      <c r="J60" s="38">
        <v>0</v>
      </c>
      <c r="K60" s="38">
        <v>0</v>
      </c>
      <c r="L60" s="38"/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T60" s="75"/>
      <c r="U60" s="75"/>
    </row>
    <row r="61" spans="1:21" s="1" customFormat="1" x14ac:dyDescent="0.2">
      <c r="A61" s="20">
        <v>50</v>
      </c>
      <c r="B61" s="21" t="s">
        <v>159</v>
      </c>
      <c r="C61" s="10" t="s">
        <v>52</v>
      </c>
      <c r="D61" s="38">
        <f t="shared" si="6"/>
        <v>82408015</v>
      </c>
      <c r="E61" s="51">
        <v>82335409</v>
      </c>
      <c r="F61" s="38">
        <v>0</v>
      </c>
      <c r="G61" s="38">
        <v>0</v>
      </c>
      <c r="H61" s="38">
        <v>72606</v>
      </c>
      <c r="I61" s="38">
        <v>0</v>
      </c>
      <c r="J61" s="38">
        <v>0</v>
      </c>
      <c r="K61" s="38">
        <v>0</v>
      </c>
      <c r="L61" s="38"/>
      <c r="M61" s="38"/>
      <c r="N61" s="38"/>
      <c r="O61" s="38"/>
      <c r="P61" s="38"/>
      <c r="Q61" s="38"/>
      <c r="R61" s="38"/>
      <c r="T61" s="75"/>
      <c r="U61" s="75"/>
    </row>
    <row r="62" spans="1:21" s="1" customFormat="1" x14ac:dyDescent="0.2">
      <c r="A62" s="20">
        <v>51</v>
      </c>
      <c r="B62" s="21" t="s">
        <v>112</v>
      </c>
      <c r="C62" s="10" t="s">
        <v>218</v>
      </c>
      <c r="D62" s="38">
        <f t="shared" si="6"/>
        <v>62781600</v>
      </c>
      <c r="E62" s="51">
        <v>62771229</v>
      </c>
      <c r="F62" s="38">
        <v>0</v>
      </c>
      <c r="G62" s="38">
        <v>0</v>
      </c>
      <c r="H62" s="38">
        <v>10371</v>
      </c>
      <c r="I62" s="38">
        <v>0</v>
      </c>
      <c r="J62" s="38">
        <v>0</v>
      </c>
      <c r="K62" s="38">
        <v>0</v>
      </c>
      <c r="L62" s="38"/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T62" s="75"/>
      <c r="U62" s="75"/>
    </row>
    <row r="63" spans="1:21" s="1" customFormat="1" x14ac:dyDescent="0.2">
      <c r="A63" s="20">
        <v>52</v>
      </c>
      <c r="B63" s="13" t="s">
        <v>161</v>
      </c>
      <c r="C63" s="10" t="s">
        <v>219</v>
      </c>
      <c r="D63" s="38">
        <f t="shared" si="6"/>
        <v>66693597</v>
      </c>
      <c r="E63" s="51">
        <v>66527640</v>
      </c>
      <c r="F63" s="38">
        <v>0</v>
      </c>
      <c r="G63" s="38">
        <v>0</v>
      </c>
      <c r="H63" s="38">
        <v>165957</v>
      </c>
      <c r="I63" s="38">
        <v>0</v>
      </c>
      <c r="J63" s="38">
        <v>0</v>
      </c>
      <c r="K63" s="38">
        <v>0</v>
      </c>
      <c r="L63" s="38"/>
      <c r="M63" s="38">
        <v>0</v>
      </c>
      <c r="N63" s="38"/>
      <c r="O63" s="38"/>
      <c r="P63" s="38"/>
      <c r="Q63" s="38"/>
      <c r="R63" s="38"/>
      <c r="T63" s="75"/>
      <c r="U63" s="75"/>
    </row>
    <row r="64" spans="1:21" s="1" customFormat="1" x14ac:dyDescent="0.2">
      <c r="A64" s="20">
        <v>53</v>
      </c>
      <c r="B64" s="21" t="s">
        <v>222</v>
      </c>
      <c r="C64" s="10" t="s">
        <v>221</v>
      </c>
      <c r="D64" s="38">
        <f t="shared" si="6"/>
        <v>430852200</v>
      </c>
      <c r="E64" s="51">
        <v>272363864</v>
      </c>
      <c r="F64" s="38">
        <v>0</v>
      </c>
      <c r="G64" s="38">
        <v>0</v>
      </c>
      <c r="H64" s="38">
        <v>0</v>
      </c>
      <c r="I64" s="38">
        <v>120619324</v>
      </c>
      <c r="J64" s="38">
        <v>2308653</v>
      </c>
      <c r="K64" s="38">
        <v>0</v>
      </c>
      <c r="L64" s="38">
        <v>35560359</v>
      </c>
      <c r="M64" s="38">
        <v>0</v>
      </c>
      <c r="N64" s="38">
        <v>15844118</v>
      </c>
      <c r="O64" s="38">
        <v>14085706</v>
      </c>
      <c r="P64" s="38">
        <v>0</v>
      </c>
      <c r="Q64" s="38">
        <v>0</v>
      </c>
      <c r="R64" s="38">
        <v>0</v>
      </c>
      <c r="T64" s="75"/>
      <c r="U64" s="75"/>
    </row>
    <row r="65" spans="1:21" s="1" customFormat="1" x14ac:dyDescent="0.2">
      <c r="A65" s="20">
        <v>54</v>
      </c>
      <c r="B65" s="21" t="s">
        <v>232</v>
      </c>
      <c r="C65" s="10" t="s">
        <v>233</v>
      </c>
      <c r="D65" s="38">
        <f t="shared" si="6"/>
        <v>0</v>
      </c>
      <c r="E65" s="51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T65" s="75"/>
      <c r="U65" s="75"/>
    </row>
    <row r="66" spans="1:21" s="1" customFormat="1" ht="23.25" customHeight="1" x14ac:dyDescent="0.2">
      <c r="A66" s="20">
        <v>55</v>
      </c>
      <c r="B66" s="21" t="s">
        <v>113</v>
      </c>
      <c r="C66" s="10" t="s">
        <v>51</v>
      </c>
      <c r="D66" s="38">
        <f t="shared" si="6"/>
        <v>0</v>
      </c>
      <c r="E66" s="51">
        <v>0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T66" s="75"/>
      <c r="U66" s="75"/>
    </row>
    <row r="67" spans="1:21" s="1" customFormat="1" ht="27.75" customHeight="1" x14ac:dyDescent="0.2">
      <c r="A67" s="20">
        <v>56</v>
      </c>
      <c r="B67" s="13" t="s">
        <v>114</v>
      </c>
      <c r="C67" s="10" t="s">
        <v>234</v>
      </c>
      <c r="D67" s="38">
        <f t="shared" si="6"/>
        <v>0</v>
      </c>
      <c r="E67" s="51">
        <v>0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T67" s="75"/>
      <c r="U67" s="75"/>
    </row>
    <row r="68" spans="1:21" s="1" customFormat="1" ht="24" x14ac:dyDescent="0.2">
      <c r="A68" s="20">
        <v>57</v>
      </c>
      <c r="B68" s="12" t="s">
        <v>115</v>
      </c>
      <c r="C68" s="10" t="s">
        <v>116</v>
      </c>
      <c r="D68" s="38">
        <f t="shared" si="6"/>
        <v>0</v>
      </c>
      <c r="E68" s="51">
        <v>0</v>
      </c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T68" s="75"/>
      <c r="U68" s="75"/>
    </row>
    <row r="69" spans="1:21" s="1" customFormat="1" x14ac:dyDescent="0.2">
      <c r="A69" s="20">
        <v>58</v>
      </c>
      <c r="B69" s="13" t="s">
        <v>117</v>
      </c>
      <c r="C69" s="10" t="s">
        <v>235</v>
      </c>
      <c r="D69" s="38">
        <f t="shared" si="6"/>
        <v>0</v>
      </c>
      <c r="E69" s="51">
        <v>0</v>
      </c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T69" s="75"/>
      <c r="U69" s="75"/>
    </row>
    <row r="70" spans="1:21" s="1" customFormat="1" x14ac:dyDescent="0.2">
      <c r="A70" s="20">
        <v>59</v>
      </c>
      <c r="B70" s="21" t="s">
        <v>118</v>
      </c>
      <c r="C70" s="10" t="s">
        <v>325</v>
      </c>
      <c r="D70" s="38">
        <f t="shared" si="6"/>
        <v>0</v>
      </c>
      <c r="E70" s="51">
        <v>0</v>
      </c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T70" s="75"/>
      <c r="U70" s="75"/>
    </row>
    <row r="71" spans="1:21" s="1" customFormat="1" ht="24" x14ac:dyDescent="0.2">
      <c r="A71" s="20">
        <v>60</v>
      </c>
      <c r="B71" s="12" t="s">
        <v>119</v>
      </c>
      <c r="C71" s="10" t="s">
        <v>236</v>
      </c>
      <c r="D71" s="38">
        <f t="shared" si="6"/>
        <v>0</v>
      </c>
      <c r="E71" s="51">
        <v>0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T71" s="75"/>
      <c r="U71" s="75"/>
    </row>
    <row r="72" spans="1:21" s="1" customFormat="1" ht="24" x14ac:dyDescent="0.2">
      <c r="A72" s="20">
        <v>61</v>
      </c>
      <c r="B72" s="12" t="s">
        <v>120</v>
      </c>
      <c r="C72" s="10" t="s">
        <v>237</v>
      </c>
      <c r="D72" s="38">
        <f t="shared" si="6"/>
        <v>0</v>
      </c>
      <c r="E72" s="51">
        <v>0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T72" s="75"/>
      <c r="U72" s="75"/>
    </row>
    <row r="73" spans="1:21" s="1" customFormat="1" x14ac:dyDescent="0.2">
      <c r="A73" s="20">
        <v>62</v>
      </c>
      <c r="B73" s="13" t="s">
        <v>121</v>
      </c>
      <c r="C73" s="10" t="s">
        <v>238</v>
      </c>
      <c r="D73" s="38">
        <f t="shared" si="6"/>
        <v>0</v>
      </c>
      <c r="E73" s="51">
        <v>0</v>
      </c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T73" s="75"/>
      <c r="U73" s="75"/>
    </row>
    <row r="74" spans="1:21" s="1" customFormat="1" x14ac:dyDescent="0.2">
      <c r="A74" s="20">
        <v>63</v>
      </c>
      <c r="B74" s="13" t="s">
        <v>122</v>
      </c>
      <c r="C74" s="10" t="s">
        <v>50</v>
      </c>
      <c r="D74" s="38">
        <f t="shared" si="6"/>
        <v>0</v>
      </c>
      <c r="E74" s="51">
        <v>0</v>
      </c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T74" s="75"/>
      <c r="U74" s="75"/>
    </row>
    <row r="75" spans="1:21" s="1" customFormat="1" x14ac:dyDescent="0.2">
      <c r="A75" s="20">
        <v>64</v>
      </c>
      <c r="B75" s="13" t="s">
        <v>123</v>
      </c>
      <c r="C75" s="10" t="s">
        <v>239</v>
      </c>
      <c r="D75" s="38">
        <f t="shared" si="6"/>
        <v>0</v>
      </c>
      <c r="E75" s="51">
        <v>0</v>
      </c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T75" s="75"/>
      <c r="U75" s="75"/>
    </row>
    <row r="76" spans="1:21" s="1" customFormat="1" ht="24" x14ac:dyDescent="0.2">
      <c r="A76" s="20">
        <v>65</v>
      </c>
      <c r="B76" s="13" t="s">
        <v>124</v>
      </c>
      <c r="C76" s="10" t="s">
        <v>240</v>
      </c>
      <c r="D76" s="38">
        <f t="shared" si="6"/>
        <v>0</v>
      </c>
      <c r="E76" s="51">
        <v>0</v>
      </c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T76" s="75"/>
      <c r="U76" s="75"/>
    </row>
    <row r="77" spans="1:21" s="1" customFormat="1" ht="24" x14ac:dyDescent="0.2">
      <c r="A77" s="20">
        <v>66</v>
      </c>
      <c r="B77" s="12" t="s">
        <v>125</v>
      </c>
      <c r="C77" s="10" t="s">
        <v>241</v>
      </c>
      <c r="D77" s="38">
        <f t="shared" ref="D77:D140" si="7">E77+F77+G77+H77+I77+J77+K77+L77</f>
        <v>0</v>
      </c>
      <c r="E77" s="51">
        <v>0</v>
      </c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T77" s="75"/>
      <c r="U77" s="75"/>
    </row>
    <row r="78" spans="1:21" s="1" customFormat="1" ht="24" x14ac:dyDescent="0.2">
      <c r="A78" s="20">
        <v>67</v>
      </c>
      <c r="B78" s="13" t="s">
        <v>126</v>
      </c>
      <c r="C78" s="10" t="s">
        <v>242</v>
      </c>
      <c r="D78" s="38">
        <f t="shared" si="7"/>
        <v>0</v>
      </c>
      <c r="E78" s="51">
        <v>0</v>
      </c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T78" s="75"/>
      <c r="U78" s="75"/>
    </row>
    <row r="79" spans="1:21" s="1" customFormat="1" ht="24" x14ac:dyDescent="0.2">
      <c r="A79" s="20">
        <v>68</v>
      </c>
      <c r="B79" s="13" t="s">
        <v>127</v>
      </c>
      <c r="C79" s="10" t="s">
        <v>243</v>
      </c>
      <c r="D79" s="38">
        <f t="shared" si="7"/>
        <v>0</v>
      </c>
      <c r="E79" s="51">
        <v>0</v>
      </c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T79" s="75"/>
      <c r="U79" s="75"/>
    </row>
    <row r="80" spans="1:21" s="1" customFormat="1" ht="24" x14ac:dyDescent="0.2">
      <c r="A80" s="20">
        <v>69</v>
      </c>
      <c r="B80" s="12" t="s">
        <v>128</v>
      </c>
      <c r="C80" s="10" t="s">
        <v>244</v>
      </c>
      <c r="D80" s="38">
        <f t="shared" si="7"/>
        <v>0</v>
      </c>
      <c r="E80" s="51">
        <v>0</v>
      </c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T80" s="75"/>
      <c r="U80" s="75"/>
    </row>
    <row r="81" spans="1:21" s="1" customFormat="1" ht="24" x14ac:dyDescent="0.2">
      <c r="A81" s="20">
        <v>70</v>
      </c>
      <c r="B81" s="12" t="s">
        <v>129</v>
      </c>
      <c r="C81" s="10" t="s">
        <v>245</v>
      </c>
      <c r="D81" s="38">
        <f t="shared" si="7"/>
        <v>0</v>
      </c>
      <c r="E81" s="51">
        <v>0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T81" s="75"/>
      <c r="U81" s="75"/>
    </row>
    <row r="82" spans="1:21" s="1" customFormat="1" ht="24" x14ac:dyDescent="0.2">
      <c r="A82" s="20">
        <v>71</v>
      </c>
      <c r="B82" s="12" t="s">
        <v>130</v>
      </c>
      <c r="C82" s="10" t="s">
        <v>246</v>
      </c>
      <c r="D82" s="38">
        <f t="shared" si="7"/>
        <v>0</v>
      </c>
      <c r="E82" s="51">
        <v>0</v>
      </c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T82" s="75"/>
      <c r="U82" s="75"/>
    </row>
    <row r="83" spans="1:21" s="1" customFormat="1" x14ac:dyDescent="0.2">
      <c r="A83" s="20">
        <v>72</v>
      </c>
      <c r="B83" s="21" t="s">
        <v>131</v>
      </c>
      <c r="C83" s="10" t="s">
        <v>132</v>
      </c>
      <c r="D83" s="38">
        <f t="shared" si="7"/>
        <v>429126030</v>
      </c>
      <c r="E83" s="51">
        <v>429117355</v>
      </c>
      <c r="F83" s="38">
        <v>8675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/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T83" s="75"/>
      <c r="U83" s="75"/>
    </row>
    <row r="84" spans="1:21" s="1" customFormat="1" ht="13.5" customHeight="1" x14ac:dyDescent="0.2">
      <c r="A84" s="20">
        <v>73</v>
      </c>
      <c r="B84" s="12" t="s">
        <v>133</v>
      </c>
      <c r="C84" s="10" t="s">
        <v>247</v>
      </c>
      <c r="D84" s="38">
        <f t="shared" si="7"/>
        <v>138992939</v>
      </c>
      <c r="E84" s="51">
        <v>138681770</v>
      </c>
      <c r="F84" s="38">
        <v>0</v>
      </c>
      <c r="G84" s="38">
        <v>0</v>
      </c>
      <c r="H84" s="38">
        <v>311169</v>
      </c>
      <c r="I84" s="38">
        <v>0</v>
      </c>
      <c r="J84" s="38">
        <v>0</v>
      </c>
      <c r="K84" s="38">
        <v>0</v>
      </c>
      <c r="L84" s="38"/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38">
        <v>0</v>
      </c>
      <c r="T84" s="75"/>
      <c r="U84" s="75"/>
    </row>
    <row r="85" spans="1:21" s="1" customFormat="1" ht="14.25" customHeight="1" x14ac:dyDescent="0.2">
      <c r="A85" s="20">
        <v>74</v>
      </c>
      <c r="B85" s="21" t="s">
        <v>134</v>
      </c>
      <c r="C85" s="10" t="s">
        <v>35</v>
      </c>
      <c r="D85" s="38">
        <f t="shared" si="7"/>
        <v>1233875976</v>
      </c>
      <c r="E85" s="51">
        <v>1087172867</v>
      </c>
      <c r="F85" s="38">
        <v>13880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8">
        <v>146689229</v>
      </c>
      <c r="M85" s="38">
        <v>0</v>
      </c>
      <c r="N85" s="38">
        <v>0</v>
      </c>
      <c r="O85" s="38">
        <v>0</v>
      </c>
      <c r="P85" s="38">
        <v>0</v>
      </c>
      <c r="Q85" s="38">
        <v>0</v>
      </c>
      <c r="R85" s="38">
        <v>0</v>
      </c>
      <c r="T85" s="75"/>
      <c r="U85" s="75"/>
    </row>
    <row r="86" spans="1:21" s="1" customFormat="1" x14ac:dyDescent="0.2">
      <c r="A86" s="20">
        <v>75</v>
      </c>
      <c r="B86" s="12" t="s">
        <v>135</v>
      </c>
      <c r="C86" s="10" t="s">
        <v>413</v>
      </c>
      <c r="D86" s="38">
        <f t="shared" si="7"/>
        <v>41398188</v>
      </c>
      <c r="E86" s="51">
        <v>41398188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/>
      <c r="M86" s="38">
        <v>0</v>
      </c>
      <c r="N86" s="38">
        <v>0</v>
      </c>
      <c r="O86" s="38">
        <v>0</v>
      </c>
      <c r="P86" s="38">
        <v>0</v>
      </c>
      <c r="Q86" s="38">
        <v>0</v>
      </c>
      <c r="R86" s="38">
        <v>0</v>
      </c>
      <c r="T86" s="75"/>
      <c r="U86" s="75"/>
    </row>
    <row r="87" spans="1:21" s="1" customFormat="1" x14ac:dyDescent="0.2">
      <c r="A87" s="20">
        <v>76</v>
      </c>
      <c r="B87" s="12" t="s">
        <v>136</v>
      </c>
      <c r="C87" s="10" t="s">
        <v>36</v>
      </c>
      <c r="D87" s="38">
        <f t="shared" si="7"/>
        <v>864144518</v>
      </c>
      <c r="E87" s="51">
        <v>641481266</v>
      </c>
      <c r="F87" s="38">
        <v>142235237</v>
      </c>
      <c r="G87" s="38">
        <v>0</v>
      </c>
      <c r="H87" s="38">
        <v>155585</v>
      </c>
      <c r="I87" s="38">
        <v>0</v>
      </c>
      <c r="J87" s="38">
        <v>0</v>
      </c>
      <c r="K87" s="38">
        <v>0</v>
      </c>
      <c r="L87" s="38">
        <v>80272430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R87" s="38">
        <v>0</v>
      </c>
      <c r="T87" s="75"/>
      <c r="U87" s="75"/>
    </row>
    <row r="88" spans="1:21" s="1" customFormat="1" x14ac:dyDescent="0.2">
      <c r="A88" s="20">
        <v>77</v>
      </c>
      <c r="B88" s="12" t="s">
        <v>137</v>
      </c>
      <c r="C88" s="10" t="s">
        <v>49</v>
      </c>
      <c r="D88" s="38">
        <f t="shared" si="7"/>
        <v>696425048</v>
      </c>
      <c r="E88" s="51">
        <v>555631988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140793060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R88" s="38">
        <v>0</v>
      </c>
      <c r="T88" s="75"/>
      <c r="U88" s="75"/>
    </row>
    <row r="89" spans="1:21" s="1" customFormat="1" x14ac:dyDescent="0.2">
      <c r="A89" s="20">
        <v>78</v>
      </c>
      <c r="B89" s="12" t="s">
        <v>138</v>
      </c>
      <c r="C89" s="10" t="s">
        <v>228</v>
      </c>
      <c r="D89" s="38">
        <f t="shared" si="7"/>
        <v>1417622827</v>
      </c>
      <c r="E89" s="51">
        <v>989848926</v>
      </c>
      <c r="F89" s="38">
        <v>43659</v>
      </c>
      <c r="G89" s="38">
        <v>29992870</v>
      </c>
      <c r="H89" s="38">
        <v>41490</v>
      </c>
      <c r="I89" s="38">
        <v>99125559</v>
      </c>
      <c r="J89" s="38">
        <v>2692447</v>
      </c>
      <c r="K89" s="38">
        <v>0</v>
      </c>
      <c r="L89" s="38">
        <v>295877876</v>
      </c>
      <c r="M89" s="38">
        <v>0</v>
      </c>
      <c r="N89" s="38">
        <v>25879240</v>
      </c>
      <c r="O89" s="38">
        <v>11636018</v>
      </c>
      <c r="P89" s="38">
        <v>0</v>
      </c>
      <c r="Q89" s="38">
        <v>0</v>
      </c>
      <c r="R89" s="38">
        <v>0</v>
      </c>
      <c r="T89" s="75"/>
      <c r="U89" s="75"/>
    </row>
    <row r="90" spans="1:21" s="1" customFormat="1" x14ac:dyDescent="0.2">
      <c r="A90" s="20">
        <v>79</v>
      </c>
      <c r="B90" s="12" t="s">
        <v>139</v>
      </c>
      <c r="C90" s="10" t="s">
        <v>309</v>
      </c>
      <c r="D90" s="38">
        <f t="shared" si="7"/>
        <v>518082559</v>
      </c>
      <c r="E90" s="51">
        <v>482497264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35585295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T90" s="75"/>
      <c r="U90" s="75"/>
    </row>
    <row r="91" spans="1:21" s="1" customFormat="1" x14ac:dyDescent="0.2">
      <c r="A91" s="20">
        <v>80</v>
      </c>
      <c r="B91" s="13" t="s">
        <v>140</v>
      </c>
      <c r="C91" s="10" t="s">
        <v>258</v>
      </c>
      <c r="D91" s="38">
        <f t="shared" si="7"/>
        <v>0</v>
      </c>
      <c r="E91" s="51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T91" s="75"/>
      <c r="U91" s="75"/>
    </row>
    <row r="92" spans="1:21" s="1" customFormat="1" ht="24" x14ac:dyDescent="0.2">
      <c r="A92" s="284">
        <v>81</v>
      </c>
      <c r="B92" s="287" t="s">
        <v>141</v>
      </c>
      <c r="C92" s="16" t="s">
        <v>248</v>
      </c>
      <c r="D92" s="38">
        <f t="shared" si="7"/>
        <v>46158367</v>
      </c>
      <c r="E92" s="51">
        <v>46158367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38">
        <v>0</v>
      </c>
      <c r="T92" s="75"/>
      <c r="U92" s="75"/>
    </row>
    <row r="93" spans="1:21" s="1" customFormat="1" ht="36" x14ac:dyDescent="0.2">
      <c r="A93" s="285"/>
      <c r="B93" s="288"/>
      <c r="C93" s="10" t="s">
        <v>307</v>
      </c>
      <c r="D93" s="38">
        <f t="shared" si="7"/>
        <v>0</v>
      </c>
      <c r="E93" s="51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T93" s="75"/>
      <c r="U93" s="75"/>
    </row>
    <row r="94" spans="1:21" s="1" customFormat="1" ht="24" x14ac:dyDescent="0.2">
      <c r="A94" s="285"/>
      <c r="B94" s="288"/>
      <c r="C94" s="10" t="s">
        <v>249</v>
      </c>
      <c r="D94" s="38">
        <f t="shared" si="7"/>
        <v>0</v>
      </c>
      <c r="E94" s="51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T94" s="75"/>
      <c r="U94" s="75"/>
    </row>
    <row r="95" spans="1:21" s="1" customFormat="1" ht="36" x14ac:dyDescent="0.2">
      <c r="A95" s="286"/>
      <c r="B95" s="289"/>
      <c r="C95" s="22" t="s">
        <v>308</v>
      </c>
      <c r="D95" s="38">
        <f t="shared" si="7"/>
        <v>46158367</v>
      </c>
      <c r="E95" s="51">
        <v>46158367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T95" s="75"/>
      <c r="U95" s="75"/>
    </row>
    <row r="96" spans="1:21" s="1" customFormat="1" ht="24" x14ac:dyDescent="0.2">
      <c r="A96" s="20">
        <v>82</v>
      </c>
      <c r="B96" s="13" t="s">
        <v>142</v>
      </c>
      <c r="C96" s="10" t="s">
        <v>48</v>
      </c>
      <c r="D96" s="38">
        <f t="shared" si="7"/>
        <v>0</v>
      </c>
      <c r="E96" s="51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T96" s="75"/>
      <c r="U96" s="75"/>
    </row>
    <row r="97" spans="1:21" s="1" customFormat="1" x14ac:dyDescent="0.2">
      <c r="A97" s="20">
        <v>83</v>
      </c>
      <c r="B97" s="13" t="s">
        <v>143</v>
      </c>
      <c r="C97" s="10" t="s">
        <v>144</v>
      </c>
      <c r="D97" s="38">
        <f t="shared" si="7"/>
        <v>0</v>
      </c>
      <c r="E97" s="51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T97" s="75"/>
      <c r="U97" s="75"/>
    </row>
    <row r="98" spans="1:21" s="1" customFormat="1" x14ac:dyDescent="0.2">
      <c r="A98" s="20">
        <v>84</v>
      </c>
      <c r="B98" s="21" t="s">
        <v>145</v>
      </c>
      <c r="C98" s="10" t="s">
        <v>146</v>
      </c>
      <c r="D98" s="38">
        <f t="shared" si="7"/>
        <v>300330232</v>
      </c>
      <c r="E98" s="51">
        <v>300330232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/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T98" s="75"/>
      <c r="U98" s="75"/>
    </row>
    <row r="99" spans="1:21" s="1" customFormat="1" x14ac:dyDescent="0.2">
      <c r="A99" s="20">
        <v>85</v>
      </c>
      <c r="B99" s="13" t="s">
        <v>147</v>
      </c>
      <c r="C99" s="10" t="s">
        <v>27</v>
      </c>
      <c r="D99" s="38">
        <f t="shared" si="7"/>
        <v>47907382</v>
      </c>
      <c r="E99" s="51">
        <v>47907382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/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T99" s="75"/>
      <c r="U99" s="75"/>
    </row>
    <row r="100" spans="1:21" s="1" customFormat="1" x14ac:dyDescent="0.2">
      <c r="A100" s="20">
        <v>86</v>
      </c>
      <c r="B100" s="21" t="s">
        <v>148</v>
      </c>
      <c r="C100" s="10" t="s">
        <v>12</v>
      </c>
      <c r="D100" s="38">
        <f t="shared" si="7"/>
        <v>52254247</v>
      </c>
      <c r="E100" s="51">
        <v>52254247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/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T100" s="75"/>
      <c r="U100" s="75"/>
    </row>
    <row r="101" spans="1:21" s="1" customFormat="1" x14ac:dyDescent="0.2">
      <c r="A101" s="20">
        <v>87</v>
      </c>
      <c r="B101" s="21" t="s">
        <v>149</v>
      </c>
      <c r="C101" s="10" t="s">
        <v>26</v>
      </c>
      <c r="D101" s="38">
        <f t="shared" si="7"/>
        <v>140482957</v>
      </c>
      <c r="E101" s="51">
        <v>140482957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/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T101" s="75"/>
      <c r="U101" s="75"/>
    </row>
    <row r="102" spans="1:21" s="1" customFormat="1" x14ac:dyDescent="0.2">
      <c r="A102" s="20">
        <v>88</v>
      </c>
      <c r="B102" s="13" t="s">
        <v>150</v>
      </c>
      <c r="C102" s="10" t="s">
        <v>42</v>
      </c>
      <c r="D102" s="38">
        <f t="shared" si="7"/>
        <v>65900706</v>
      </c>
      <c r="E102" s="51">
        <v>65734749</v>
      </c>
      <c r="F102" s="38">
        <v>0</v>
      </c>
      <c r="G102" s="38">
        <v>0</v>
      </c>
      <c r="H102" s="38">
        <v>165957</v>
      </c>
      <c r="I102" s="38">
        <v>0</v>
      </c>
      <c r="J102" s="38">
        <v>0</v>
      </c>
      <c r="K102" s="38">
        <v>0</v>
      </c>
      <c r="L102" s="38"/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T102" s="75"/>
      <c r="U102" s="75"/>
    </row>
    <row r="103" spans="1:21" s="1" customFormat="1" x14ac:dyDescent="0.2">
      <c r="A103" s="20">
        <v>89</v>
      </c>
      <c r="B103" s="12" t="s">
        <v>152</v>
      </c>
      <c r="C103" s="10" t="s">
        <v>28</v>
      </c>
      <c r="D103" s="38">
        <f t="shared" si="7"/>
        <v>92280755</v>
      </c>
      <c r="E103" s="51">
        <v>92280755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/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0</v>
      </c>
      <c r="T103" s="75"/>
      <c r="U103" s="75"/>
    </row>
    <row r="104" spans="1:21" s="1" customFormat="1" x14ac:dyDescent="0.2">
      <c r="A104" s="20">
        <v>90</v>
      </c>
      <c r="B104" s="12" t="s">
        <v>153</v>
      </c>
      <c r="C104" s="10" t="s">
        <v>29</v>
      </c>
      <c r="D104" s="38">
        <f t="shared" si="7"/>
        <v>136093510</v>
      </c>
      <c r="E104" s="51">
        <v>136031275</v>
      </c>
      <c r="F104" s="38">
        <v>0</v>
      </c>
      <c r="G104" s="38">
        <v>0</v>
      </c>
      <c r="H104" s="38">
        <v>62235</v>
      </c>
      <c r="I104" s="38">
        <v>0</v>
      </c>
      <c r="J104" s="38">
        <v>0</v>
      </c>
      <c r="K104" s="38">
        <v>0</v>
      </c>
      <c r="L104" s="38"/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T104" s="75"/>
      <c r="U104" s="75"/>
    </row>
    <row r="105" spans="1:21" s="1" customFormat="1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7"/>
        <v>50686287</v>
      </c>
      <c r="E105" s="51">
        <v>50644797</v>
      </c>
      <c r="F105" s="38">
        <v>0</v>
      </c>
      <c r="G105" s="38">
        <v>0</v>
      </c>
      <c r="H105" s="38">
        <v>41490</v>
      </c>
      <c r="I105" s="38">
        <v>0</v>
      </c>
      <c r="J105" s="38">
        <v>0</v>
      </c>
      <c r="K105" s="38">
        <v>0</v>
      </c>
      <c r="L105" s="38"/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T105" s="75"/>
      <c r="U105" s="75"/>
    </row>
    <row r="106" spans="1:21" s="19" customFormat="1" x14ac:dyDescent="0.2">
      <c r="A106" s="20">
        <v>92</v>
      </c>
      <c r="B106" s="12" t="s">
        <v>155</v>
      </c>
      <c r="C106" s="10" t="s">
        <v>30</v>
      </c>
      <c r="D106" s="39">
        <f t="shared" si="7"/>
        <v>67367691</v>
      </c>
      <c r="E106" s="54">
        <v>67367691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/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T106" s="137"/>
      <c r="U106" s="137"/>
    </row>
    <row r="107" spans="1:21" s="1" customFormat="1" x14ac:dyDescent="0.2">
      <c r="A107" s="20">
        <v>93</v>
      </c>
      <c r="B107" s="12" t="s">
        <v>156</v>
      </c>
      <c r="C107" s="10" t="s">
        <v>15</v>
      </c>
      <c r="D107" s="38">
        <f t="shared" si="7"/>
        <v>109422929</v>
      </c>
      <c r="E107" s="51">
        <v>100463629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8959300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T107" s="75"/>
      <c r="U107" s="75"/>
    </row>
    <row r="108" spans="1:21" s="1" customFormat="1" x14ac:dyDescent="0.2">
      <c r="A108" s="20">
        <v>94</v>
      </c>
      <c r="B108" s="13" t="s">
        <v>157</v>
      </c>
      <c r="C108" s="10" t="s">
        <v>13</v>
      </c>
      <c r="D108" s="38">
        <f t="shared" si="7"/>
        <v>308685107</v>
      </c>
      <c r="E108" s="51">
        <v>252202853</v>
      </c>
      <c r="F108" s="38">
        <v>1290543</v>
      </c>
      <c r="G108" s="38">
        <v>0</v>
      </c>
      <c r="H108" s="38">
        <v>20745</v>
      </c>
      <c r="I108" s="38">
        <v>41743750</v>
      </c>
      <c r="J108" s="38">
        <v>179055</v>
      </c>
      <c r="K108" s="38">
        <v>0</v>
      </c>
      <c r="L108" s="38">
        <v>13248161</v>
      </c>
      <c r="M108" s="38">
        <v>0</v>
      </c>
      <c r="N108" s="38">
        <v>1192245</v>
      </c>
      <c r="O108" s="38">
        <v>0</v>
      </c>
      <c r="P108" s="38">
        <v>0</v>
      </c>
      <c r="Q108" s="38">
        <v>0</v>
      </c>
      <c r="R108" s="38">
        <v>0</v>
      </c>
      <c r="T108" s="75"/>
      <c r="U108" s="75"/>
    </row>
    <row r="109" spans="1:21" s="1" customFormat="1" x14ac:dyDescent="0.2">
      <c r="A109" s="20">
        <v>95</v>
      </c>
      <c r="B109" s="21" t="s">
        <v>158</v>
      </c>
      <c r="C109" s="10" t="s">
        <v>31</v>
      </c>
      <c r="D109" s="38">
        <f t="shared" si="7"/>
        <v>50451964</v>
      </c>
      <c r="E109" s="51">
        <v>50451964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/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T109" s="75"/>
      <c r="U109" s="75"/>
    </row>
    <row r="110" spans="1:21" s="1" customFormat="1" x14ac:dyDescent="0.2">
      <c r="A110" s="20">
        <v>96</v>
      </c>
      <c r="B110" s="12" t="s">
        <v>160</v>
      </c>
      <c r="C110" s="10" t="s">
        <v>33</v>
      </c>
      <c r="D110" s="38">
        <f t="shared" si="7"/>
        <v>120965272</v>
      </c>
      <c r="E110" s="51">
        <v>120965272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/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T110" s="75"/>
      <c r="U110" s="75"/>
    </row>
    <row r="111" spans="1:21" s="1" customFormat="1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7"/>
        <v>0</v>
      </c>
      <c r="E111" s="51">
        <v>0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T111" s="75"/>
      <c r="U111" s="75"/>
    </row>
    <row r="112" spans="1:21" s="1" customFormat="1" x14ac:dyDescent="0.2">
      <c r="A112" s="20">
        <v>98</v>
      </c>
      <c r="B112" s="12" t="s">
        <v>164</v>
      </c>
      <c r="C112" s="10" t="s">
        <v>165</v>
      </c>
      <c r="D112" s="38">
        <f t="shared" si="7"/>
        <v>0</v>
      </c>
      <c r="E112" s="51">
        <v>0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T112" s="75"/>
      <c r="U112" s="75"/>
    </row>
    <row r="113" spans="1:21" s="1" customFormat="1" x14ac:dyDescent="0.2">
      <c r="A113" s="20">
        <v>99</v>
      </c>
      <c r="B113" s="21" t="s">
        <v>166</v>
      </c>
      <c r="C113" s="10" t="s">
        <v>167</v>
      </c>
      <c r="D113" s="38">
        <f t="shared" si="7"/>
        <v>0</v>
      </c>
      <c r="E113" s="51">
        <v>0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T113" s="75"/>
      <c r="U113" s="75"/>
    </row>
    <row r="114" spans="1:21" s="1" customFormat="1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7"/>
        <v>0</v>
      </c>
      <c r="E114" s="51">
        <v>0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T114" s="75"/>
      <c r="U114" s="75"/>
    </row>
    <row r="115" spans="1:21" s="1" customFormat="1" ht="24" x14ac:dyDescent="0.2">
      <c r="A115" s="20">
        <v>101</v>
      </c>
      <c r="B115" s="21" t="s">
        <v>170</v>
      </c>
      <c r="C115" s="10" t="s">
        <v>171</v>
      </c>
      <c r="D115" s="38">
        <f t="shared" si="7"/>
        <v>0</v>
      </c>
      <c r="E115" s="51">
        <v>0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T115" s="75"/>
      <c r="U115" s="75"/>
    </row>
    <row r="116" spans="1:21" s="1" customFormat="1" x14ac:dyDescent="0.2">
      <c r="A116" s="20">
        <v>102</v>
      </c>
      <c r="B116" s="21" t="s">
        <v>172</v>
      </c>
      <c r="C116" s="10" t="s">
        <v>173</v>
      </c>
      <c r="D116" s="38">
        <f t="shared" si="7"/>
        <v>0</v>
      </c>
      <c r="E116" s="51">
        <v>0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T116" s="75"/>
      <c r="U116" s="75"/>
    </row>
    <row r="117" spans="1:21" s="1" customFormat="1" x14ac:dyDescent="0.2">
      <c r="A117" s="20">
        <v>103</v>
      </c>
      <c r="B117" s="21" t="s">
        <v>174</v>
      </c>
      <c r="C117" s="10" t="s">
        <v>175</v>
      </c>
      <c r="D117" s="38">
        <f t="shared" si="7"/>
        <v>0</v>
      </c>
      <c r="E117" s="51">
        <v>0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T117" s="75"/>
      <c r="U117" s="75"/>
    </row>
    <row r="118" spans="1:21" s="1" customFormat="1" x14ac:dyDescent="0.2">
      <c r="A118" s="20">
        <v>104</v>
      </c>
      <c r="B118" s="17" t="s">
        <v>176</v>
      </c>
      <c r="C118" s="15" t="s">
        <v>177</v>
      </c>
      <c r="D118" s="38">
        <f t="shared" si="7"/>
        <v>0</v>
      </c>
      <c r="E118" s="51">
        <v>0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T118" s="75"/>
      <c r="U118" s="75"/>
    </row>
    <row r="119" spans="1:21" s="1" customFormat="1" x14ac:dyDescent="0.2">
      <c r="A119" s="20">
        <v>105</v>
      </c>
      <c r="B119" s="13" t="s">
        <v>178</v>
      </c>
      <c r="C119" s="10" t="s">
        <v>179</v>
      </c>
      <c r="D119" s="38">
        <f t="shared" si="7"/>
        <v>215903490</v>
      </c>
      <c r="E119" s="51">
        <v>10222496</v>
      </c>
      <c r="F119" s="38">
        <v>151486026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54194968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T119" s="75"/>
      <c r="U119" s="75"/>
    </row>
    <row r="120" spans="1:21" s="1" customFormat="1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7"/>
        <v>0</v>
      </c>
      <c r="E120" s="51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/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T120" s="75"/>
      <c r="U120" s="75"/>
    </row>
    <row r="121" spans="1:21" s="1" customFormat="1" x14ac:dyDescent="0.2">
      <c r="A121" s="20">
        <v>107</v>
      </c>
      <c r="B121" s="12" t="s">
        <v>182</v>
      </c>
      <c r="C121" s="18" t="s">
        <v>183</v>
      </c>
      <c r="D121" s="38">
        <f t="shared" si="7"/>
        <v>0</v>
      </c>
      <c r="E121" s="51">
        <v>0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T121" s="75"/>
      <c r="U121" s="75"/>
    </row>
    <row r="122" spans="1:21" s="1" customFormat="1" x14ac:dyDescent="0.2">
      <c r="A122" s="20">
        <v>108</v>
      </c>
      <c r="B122" s="21" t="s">
        <v>184</v>
      </c>
      <c r="C122" s="10" t="s">
        <v>261</v>
      </c>
      <c r="D122" s="38">
        <f t="shared" si="7"/>
        <v>20463564</v>
      </c>
      <c r="E122" s="51">
        <v>20463564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/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38">
        <v>0</v>
      </c>
      <c r="T122" s="75"/>
      <c r="U122" s="75"/>
    </row>
    <row r="123" spans="1:21" s="1" customFormat="1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7"/>
        <v>0</v>
      </c>
      <c r="E123" s="51">
        <v>0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T123" s="75"/>
      <c r="U123" s="75"/>
    </row>
    <row r="124" spans="1:21" s="1" customFormat="1" x14ac:dyDescent="0.2">
      <c r="A124" s="20">
        <v>110</v>
      </c>
      <c r="B124" s="12" t="s">
        <v>329</v>
      </c>
      <c r="C124" s="10" t="s">
        <v>317</v>
      </c>
      <c r="D124" s="38">
        <f t="shared" si="7"/>
        <v>0</v>
      </c>
      <c r="E124" s="51">
        <v>0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T124" s="75"/>
      <c r="U124" s="75"/>
    </row>
    <row r="125" spans="1:21" s="1" customFormat="1" x14ac:dyDescent="0.2">
      <c r="A125" s="20">
        <v>111</v>
      </c>
      <c r="B125" s="53" t="s">
        <v>418</v>
      </c>
      <c r="C125" s="15" t="s">
        <v>419</v>
      </c>
      <c r="D125" s="38">
        <f t="shared" si="7"/>
        <v>0</v>
      </c>
      <c r="E125" s="51">
        <v>0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T125" s="75"/>
      <c r="U125" s="75"/>
    </row>
    <row r="126" spans="1:21" s="1" customFormat="1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7"/>
        <v>0</v>
      </c>
      <c r="E126" s="51">
        <v>0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T126" s="75"/>
      <c r="U126" s="75"/>
    </row>
    <row r="127" spans="1:21" s="1" customFormat="1" x14ac:dyDescent="0.2">
      <c r="A127" s="20">
        <v>113</v>
      </c>
      <c r="B127" s="21" t="s">
        <v>187</v>
      </c>
      <c r="C127" s="10" t="s">
        <v>188</v>
      </c>
      <c r="D127" s="38">
        <f t="shared" si="7"/>
        <v>0</v>
      </c>
      <c r="E127" s="51">
        <v>0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T127" s="75"/>
      <c r="U127" s="75"/>
    </row>
    <row r="128" spans="1:21" s="1" customFormat="1" ht="24" x14ac:dyDescent="0.2">
      <c r="A128" s="20">
        <v>114</v>
      </c>
      <c r="B128" s="21" t="s">
        <v>189</v>
      </c>
      <c r="C128" s="35" t="s">
        <v>306</v>
      </c>
      <c r="D128" s="38">
        <f t="shared" si="7"/>
        <v>0</v>
      </c>
      <c r="E128" s="51">
        <v>0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T128" s="75"/>
      <c r="U128" s="75"/>
    </row>
    <row r="129" spans="1:21" s="1" customFormat="1" x14ac:dyDescent="0.2">
      <c r="A129" s="20">
        <v>115</v>
      </c>
      <c r="B129" s="21" t="s">
        <v>190</v>
      </c>
      <c r="C129" s="10" t="s">
        <v>225</v>
      </c>
      <c r="D129" s="38">
        <f t="shared" si="7"/>
        <v>3294761561</v>
      </c>
      <c r="E129" s="51">
        <v>1927902846</v>
      </c>
      <c r="F129" s="38">
        <v>283688182</v>
      </c>
      <c r="G129" s="38">
        <v>0</v>
      </c>
      <c r="H129" s="38">
        <v>0</v>
      </c>
      <c r="I129" s="38">
        <v>167327379</v>
      </c>
      <c r="J129" s="38">
        <v>0</v>
      </c>
      <c r="K129" s="38">
        <v>16102655</v>
      </c>
      <c r="L129" s="38">
        <v>899740499</v>
      </c>
      <c r="M129" s="38">
        <v>142476640</v>
      </c>
      <c r="N129" s="38">
        <v>29557741</v>
      </c>
      <c r="O129" s="38">
        <v>0</v>
      </c>
      <c r="P129" s="38">
        <v>0</v>
      </c>
      <c r="Q129" s="38">
        <v>97432020</v>
      </c>
      <c r="R129" s="38">
        <v>126627552</v>
      </c>
      <c r="T129" s="75"/>
      <c r="U129" s="75"/>
    </row>
    <row r="130" spans="1:21" ht="10.5" customHeight="1" x14ac:dyDescent="0.2">
      <c r="A130" s="20">
        <v>116</v>
      </c>
      <c r="B130" s="21" t="s">
        <v>191</v>
      </c>
      <c r="C130" s="10" t="s">
        <v>192</v>
      </c>
      <c r="D130" s="40">
        <f t="shared" si="7"/>
        <v>3718245862</v>
      </c>
      <c r="E130" s="50">
        <v>116118578</v>
      </c>
      <c r="F130" s="40">
        <v>3016652953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585474331</v>
      </c>
      <c r="M130" s="40">
        <v>562276231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</row>
    <row r="131" spans="1:21" s="1" customFormat="1" x14ac:dyDescent="0.2">
      <c r="A131" s="20">
        <v>117</v>
      </c>
      <c r="B131" s="21" t="s">
        <v>193</v>
      </c>
      <c r="C131" s="10" t="s">
        <v>40</v>
      </c>
      <c r="D131" s="38">
        <f t="shared" si="7"/>
        <v>2566958287</v>
      </c>
      <c r="E131" s="51">
        <v>719800397</v>
      </c>
      <c r="F131" s="38">
        <v>0</v>
      </c>
      <c r="G131" s="38">
        <v>0</v>
      </c>
      <c r="H131" s="38">
        <v>0</v>
      </c>
      <c r="I131" s="38">
        <v>314918021</v>
      </c>
      <c r="J131" s="38">
        <v>62823759</v>
      </c>
      <c r="K131" s="38">
        <v>67267952</v>
      </c>
      <c r="L131" s="38">
        <v>1402148158</v>
      </c>
      <c r="M131" s="38">
        <v>0</v>
      </c>
      <c r="N131" s="38">
        <v>305287233</v>
      </c>
      <c r="O131" s="38">
        <v>370380463</v>
      </c>
      <c r="P131" s="38">
        <v>361295430</v>
      </c>
      <c r="Q131" s="38">
        <v>0</v>
      </c>
      <c r="R131" s="38">
        <v>0</v>
      </c>
      <c r="T131" s="75"/>
      <c r="U131" s="75"/>
    </row>
    <row r="132" spans="1:21" s="1" customFormat="1" x14ac:dyDescent="0.2">
      <c r="A132" s="20">
        <v>118</v>
      </c>
      <c r="B132" s="12" t="s">
        <v>194</v>
      </c>
      <c r="C132" s="10" t="s">
        <v>45</v>
      </c>
      <c r="D132" s="38">
        <f t="shared" si="7"/>
        <v>1920515828</v>
      </c>
      <c r="E132" s="51">
        <v>1246968255</v>
      </c>
      <c r="F132" s="38">
        <v>389310780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284236793</v>
      </c>
      <c r="M132" s="38">
        <v>43666490</v>
      </c>
      <c r="N132" s="38">
        <v>0</v>
      </c>
      <c r="O132" s="38">
        <v>0</v>
      </c>
      <c r="P132" s="38">
        <v>0</v>
      </c>
      <c r="Q132" s="38">
        <v>0</v>
      </c>
      <c r="R132" s="38">
        <v>0</v>
      </c>
      <c r="T132" s="75"/>
      <c r="U132" s="75"/>
    </row>
    <row r="133" spans="1:21" s="1" customFormat="1" x14ac:dyDescent="0.2">
      <c r="A133" s="20">
        <v>119</v>
      </c>
      <c r="B133" s="12" t="s">
        <v>195</v>
      </c>
      <c r="C133" s="10" t="s">
        <v>227</v>
      </c>
      <c r="D133" s="38">
        <f t="shared" si="7"/>
        <v>408080532</v>
      </c>
      <c r="E133" s="51">
        <v>400343920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8">
        <v>7736612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R133" s="38">
        <v>0</v>
      </c>
      <c r="T133" s="75"/>
      <c r="U133" s="75"/>
    </row>
    <row r="134" spans="1:21" s="1" customFormat="1" x14ac:dyDescent="0.2">
      <c r="A134" s="20">
        <v>120</v>
      </c>
      <c r="B134" s="12" t="s">
        <v>196</v>
      </c>
      <c r="C134" s="10" t="s">
        <v>47</v>
      </c>
      <c r="D134" s="38">
        <f t="shared" si="7"/>
        <v>1605393939</v>
      </c>
      <c r="E134" s="51">
        <v>1293645192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311748747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R134" s="38">
        <v>0</v>
      </c>
      <c r="T134" s="75"/>
      <c r="U134" s="75"/>
    </row>
    <row r="135" spans="1:21" s="1" customFormat="1" x14ac:dyDescent="0.2">
      <c r="A135" s="20">
        <v>121</v>
      </c>
      <c r="B135" s="21" t="s">
        <v>197</v>
      </c>
      <c r="C135" s="10" t="s">
        <v>46</v>
      </c>
      <c r="D135" s="38">
        <f t="shared" si="7"/>
        <v>0</v>
      </c>
      <c r="E135" s="51">
        <v>0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T135" s="75"/>
      <c r="U135" s="75"/>
    </row>
    <row r="136" spans="1:21" s="1" customFormat="1" x14ac:dyDescent="0.2">
      <c r="A136" s="20">
        <v>122</v>
      </c>
      <c r="B136" s="21" t="s">
        <v>198</v>
      </c>
      <c r="C136" s="10" t="s">
        <v>199</v>
      </c>
      <c r="D136" s="38">
        <f t="shared" si="7"/>
        <v>0</v>
      </c>
      <c r="E136" s="51">
        <v>0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T136" s="75"/>
      <c r="U136" s="75"/>
    </row>
    <row r="137" spans="1:21" s="1" customFormat="1" x14ac:dyDescent="0.2">
      <c r="A137" s="20">
        <v>123</v>
      </c>
      <c r="B137" s="21" t="s">
        <v>200</v>
      </c>
      <c r="C137" s="10" t="s">
        <v>468</v>
      </c>
      <c r="D137" s="38">
        <f t="shared" si="7"/>
        <v>430508755</v>
      </c>
      <c r="E137" s="51">
        <v>347397003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83111752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T137" s="75"/>
      <c r="U137" s="75"/>
    </row>
    <row r="138" spans="1:21" s="1" customFormat="1" x14ac:dyDescent="0.2">
      <c r="A138" s="20">
        <v>124</v>
      </c>
      <c r="B138" s="12" t="s">
        <v>201</v>
      </c>
      <c r="C138" s="10" t="s">
        <v>226</v>
      </c>
      <c r="D138" s="38">
        <f t="shared" si="7"/>
        <v>1822558789</v>
      </c>
      <c r="E138" s="51">
        <v>1438617362</v>
      </c>
      <c r="F138" s="38">
        <v>464875</v>
      </c>
      <c r="G138" s="38">
        <v>0</v>
      </c>
      <c r="H138" s="38">
        <v>62235</v>
      </c>
      <c r="I138" s="38">
        <v>124098431</v>
      </c>
      <c r="J138" s="38">
        <v>0</v>
      </c>
      <c r="K138" s="38">
        <v>50680308</v>
      </c>
      <c r="L138" s="38">
        <v>208635578</v>
      </c>
      <c r="M138" s="38">
        <v>0</v>
      </c>
      <c r="N138" s="38">
        <v>1464877</v>
      </c>
      <c r="O138" s="38">
        <v>0</v>
      </c>
      <c r="P138" s="38">
        <v>0</v>
      </c>
      <c r="Q138" s="38">
        <v>108567108</v>
      </c>
      <c r="R138" s="38">
        <v>0</v>
      </c>
      <c r="T138" s="75"/>
      <c r="U138" s="75"/>
    </row>
    <row r="139" spans="1:21" s="1" customFormat="1" ht="24" x14ac:dyDescent="0.2">
      <c r="A139" s="20">
        <v>125</v>
      </c>
      <c r="B139" s="13" t="s">
        <v>202</v>
      </c>
      <c r="C139" s="10" t="s">
        <v>459</v>
      </c>
      <c r="D139" s="38">
        <f t="shared" si="7"/>
        <v>1789610657</v>
      </c>
      <c r="E139" s="51">
        <v>1470473791</v>
      </c>
      <c r="F139" s="38">
        <v>961043</v>
      </c>
      <c r="G139" s="38">
        <v>0</v>
      </c>
      <c r="H139" s="38">
        <v>10371</v>
      </c>
      <c r="I139" s="38">
        <v>107836883</v>
      </c>
      <c r="J139" s="38">
        <v>0</v>
      </c>
      <c r="K139" s="38">
        <v>11450872</v>
      </c>
      <c r="L139" s="38">
        <v>198877697</v>
      </c>
      <c r="M139" s="38">
        <v>0</v>
      </c>
      <c r="N139" s="38">
        <v>1464877</v>
      </c>
      <c r="O139" s="38">
        <v>0</v>
      </c>
      <c r="P139" s="38">
        <v>0</v>
      </c>
      <c r="Q139" s="38">
        <v>22734138</v>
      </c>
      <c r="R139" s="38">
        <v>0</v>
      </c>
      <c r="T139" s="75"/>
      <c r="U139" s="75"/>
    </row>
    <row r="140" spans="1:21" x14ac:dyDescent="0.2">
      <c r="A140" s="20">
        <v>126</v>
      </c>
      <c r="B140" s="21" t="s">
        <v>203</v>
      </c>
      <c r="C140" s="10" t="s">
        <v>204</v>
      </c>
      <c r="D140" s="40">
        <f t="shared" si="7"/>
        <v>1235040632</v>
      </c>
      <c r="E140" s="50">
        <v>1074403154</v>
      </c>
      <c r="F140" s="40">
        <v>0</v>
      </c>
      <c r="G140" s="40">
        <v>160637478</v>
      </c>
      <c r="H140" s="40">
        <v>0</v>
      </c>
      <c r="I140" s="40">
        <v>0</v>
      </c>
      <c r="J140" s="40">
        <v>0</v>
      </c>
      <c r="K140" s="40">
        <v>0</v>
      </c>
      <c r="L140" s="40"/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</row>
    <row r="141" spans="1:21" x14ac:dyDescent="0.2">
      <c r="A141" s="20">
        <v>127</v>
      </c>
      <c r="B141" s="12" t="s">
        <v>205</v>
      </c>
      <c r="C141" s="10" t="s">
        <v>206</v>
      </c>
      <c r="D141" s="40"/>
      <c r="E141" s="5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</row>
    <row r="142" spans="1:21" x14ac:dyDescent="0.2">
      <c r="A142" s="20">
        <v>128</v>
      </c>
      <c r="B142" s="21" t="s">
        <v>207</v>
      </c>
      <c r="C142" s="10" t="s">
        <v>208</v>
      </c>
      <c r="D142" s="40"/>
      <c r="E142" s="5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21" x14ac:dyDescent="0.2">
      <c r="A143" s="20">
        <v>129</v>
      </c>
      <c r="B143" s="86" t="s">
        <v>251</v>
      </c>
      <c r="C143" s="41" t="s">
        <v>252</v>
      </c>
      <c r="D143" s="40"/>
      <c r="E143" s="5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</row>
    <row r="144" spans="1:21" x14ac:dyDescent="0.2">
      <c r="A144" s="20">
        <v>130</v>
      </c>
      <c r="B144" s="89" t="s">
        <v>253</v>
      </c>
      <c r="C144" s="41" t="s">
        <v>254</v>
      </c>
      <c r="D144" s="40"/>
      <c r="E144" s="5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</row>
    <row r="145" spans="1:79" x14ac:dyDescent="0.2">
      <c r="A145" s="20">
        <v>131</v>
      </c>
      <c r="B145" s="90" t="s">
        <v>255</v>
      </c>
      <c r="C145" s="140" t="s">
        <v>416</v>
      </c>
      <c r="D145" s="40"/>
      <c r="E145" s="5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</row>
    <row r="146" spans="1:79" x14ac:dyDescent="0.2">
      <c r="A146" s="20">
        <v>132</v>
      </c>
      <c r="B146" s="20" t="s">
        <v>259</v>
      </c>
      <c r="C146" s="28" t="s">
        <v>260</v>
      </c>
      <c r="D146" s="40"/>
      <c r="E146" s="5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</row>
    <row r="147" spans="1:79" x14ac:dyDescent="0.2">
      <c r="A147" s="20">
        <v>133</v>
      </c>
      <c r="B147" s="53" t="s">
        <v>311</v>
      </c>
      <c r="C147" s="28" t="s">
        <v>310</v>
      </c>
      <c r="D147" s="40"/>
      <c r="E147" s="5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</row>
    <row r="148" spans="1:79" x14ac:dyDescent="0.2">
      <c r="A148" s="20">
        <v>134</v>
      </c>
      <c r="B148" s="53" t="s">
        <v>319</v>
      </c>
      <c r="C148" s="28" t="s">
        <v>316</v>
      </c>
      <c r="D148" s="40"/>
      <c r="E148" s="5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</row>
    <row r="149" spans="1:79" s="4" customFormat="1" ht="13.5" customHeight="1" x14ac:dyDescent="0.2">
      <c r="A149" s="20">
        <v>135</v>
      </c>
      <c r="B149" s="53" t="s">
        <v>411</v>
      </c>
      <c r="C149" s="15" t="s">
        <v>412</v>
      </c>
      <c r="D149" s="40"/>
      <c r="E149" s="5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8"/>
      <c r="T149" s="33"/>
      <c r="U149" s="33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</row>
    <row r="151" spans="1:79" s="4" customFormat="1" x14ac:dyDescent="0.2">
      <c r="A151" s="6"/>
      <c r="B151" s="6"/>
      <c r="C151" s="7"/>
      <c r="D151" s="33"/>
      <c r="E151" s="33"/>
      <c r="S151" s="8"/>
      <c r="T151" s="33"/>
      <c r="U151" s="33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</row>
    <row r="152" spans="1:79" s="4" customFormat="1" x14ac:dyDescent="0.2">
      <c r="A152" s="6"/>
      <c r="B152" s="6"/>
      <c r="C152" s="7"/>
      <c r="D152" s="33"/>
      <c r="E152" s="33"/>
      <c r="S152" s="8"/>
      <c r="T152" s="33"/>
      <c r="U152" s="33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</row>
  </sheetData>
  <mergeCells count="24">
    <mergeCell ref="A2:L2"/>
    <mergeCell ref="A4:A7"/>
    <mergeCell ref="B4:B7"/>
    <mergeCell ref="C4:C7"/>
    <mergeCell ref="E5:E7"/>
    <mergeCell ref="F5:F7"/>
    <mergeCell ref="D5:D7"/>
    <mergeCell ref="L5:L7"/>
    <mergeCell ref="K5:K7"/>
    <mergeCell ref="A8:C8"/>
    <mergeCell ref="A11:C11"/>
    <mergeCell ref="A92:A95"/>
    <mergeCell ref="B92:B95"/>
    <mergeCell ref="I5:I7"/>
    <mergeCell ref="G5:G7"/>
    <mergeCell ref="M5:R5"/>
    <mergeCell ref="D4:R4"/>
    <mergeCell ref="R6:R7"/>
    <mergeCell ref="P6:P7"/>
    <mergeCell ref="O6:O7"/>
    <mergeCell ref="N6:N7"/>
    <mergeCell ref="M6:M7"/>
    <mergeCell ref="Q6:Q7"/>
    <mergeCell ref="H5:H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54"/>
  <sheetViews>
    <sheetView zoomScale="90" zoomScaleNormal="90" workbookViewId="0">
      <pane xSplit="3" ySplit="13" topLeftCell="D138" activePane="bottomRight" state="frozen"/>
      <selection pane="topRight" activeCell="D1" sqref="D1"/>
      <selection pane="bottomLeft" activeCell="A15" sqref="A15"/>
      <selection pane="bottomRight" activeCell="S145" sqref="S145"/>
    </sheetView>
  </sheetViews>
  <sheetFormatPr defaultColWidth="9.140625" defaultRowHeight="12" x14ac:dyDescent="0.2"/>
  <cols>
    <col min="1" max="1" width="4.7109375" style="24" customWidth="1"/>
    <col min="2" max="2" width="9.28515625" style="24" customWidth="1"/>
    <col min="3" max="3" width="43.7109375" style="27" customWidth="1"/>
    <col min="4" max="4" width="14.85546875" style="26" customWidth="1"/>
    <col min="5" max="5" width="13" style="26" customWidth="1"/>
    <col min="6" max="6" width="15.42578125" style="26" customWidth="1"/>
    <col min="7" max="7" width="12.28515625" style="26" customWidth="1"/>
    <col min="8" max="8" width="11.7109375" style="26" customWidth="1"/>
    <col min="9" max="9" width="12.7109375" style="26" customWidth="1"/>
    <col min="10" max="10" width="11" style="26" customWidth="1"/>
    <col min="11" max="11" width="9.85546875" style="26" customWidth="1"/>
    <col min="12" max="12" width="17.85546875" style="26" customWidth="1"/>
    <col min="13" max="13" width="24.85546875" style="26" customWidth="1"/>
    <col min="14" max="16" width="13.42578125" style="26" customWidth="1"/>
    <col min="17" max="17" width="16.7109375" style="26" customWidth="1"/>
    <col min="18" max="19" width="13.85546875" style="26" customWidth="1"/>
    <col min="20" max="21" width="13.42578125" style="23" customWidth="1"/>
    <col min="22" max="22" width="15.140625" style="23" customWidth="1"/>
    <col min="23" max="16384" width="9.140625" style="23"/>
  </cols>
  <sheetData>
    <row r="1" spans="1:22" ht="19.5" customHeight="1" x14ac:dyDescent="0.2">
      <c r="A1" s="349" t="s">
        <v>432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</row>
    <row r="2" spans="1:22" ht="12.75" customHeight="1" x14ac:dyDescent="0.2">
      <c r="C2" s="25"/>
      <c r="V2" s="23" t="s">
        <v>277</v>
      </c>
    </row>
    <row r="3" spans="1:22" s="92" customFormat="1" ht="14.25" customHeight="1" x14ac:dyDescent="0.2">
      <c r="A3" s="333" t="s">
        <v>43</v>
      </c>
      <c r="B3" s="350" t="s">
        <v>344</v>
      </c>
      <c r="C3" s="333" t="s">
        <v>335</v>
      </c>
      <c r="D3" s="333" t="s">
        <v>375</v>
      </c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</row>
    <row r="4" spans="1:22" s="92" customFormat="1" ht="16.5" customHeight="1" x14ac:dyDescent="0.2">
      <c r="A4" s="333"/>
      <c r="B4" s="351"/>
      <c r="C4" s="333"/>
      <c r="D4" s="353" t="s">
        <v>262</v>
      </c>
      <c r="E4" s="334" t="s">
        <v>376</v>
      </c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2"/>
      <c r="Q4" s="333" t="s">
        <v>278</v>
      </c>
      <c r="R4" s="333"/>
      <c r="S4" s="333"/>
      <c r="T4" s="333"/>
      <c r="U4" s="333"/>
      <c r="V4" s="333"/>
    </row>
    <row r="5" spans="1:22" s="92" customFormat="1" ht="19.5" customHeight="1" x14ac:dyDescent="0.2">
      <c r="A5" s="333"/>
      <c r="B5" s="351"/>
      <c r="C5" s="333"/>
      <c r="D5" s="353"/>
      <c r="E5" s="354" t="s">
        <v>377</v>
      </c>
      <c r="F5" s="355"/>
      <c r="G5" s="356"/>
      <c r="H5" s="334" t="s">
        <v>378</v>
      </c>
      <c r="I5" s="330"/>
      <c r="J5" s="330"/>
      <c r="K5" s="330"/>
      <c r="L5" s="330"/>
      <c r="M5" s="332"/>
      <c r="N5" s="354" t="s">
        <v>379</v>
      </c>
      <c r="O5" s="355"/>
      <c r="P5" s="356"/>
      <c r="Q5" s="333" t="s">
        <v>229</v>
      </c>
      <c r="R5" s="330" t="s">
        <v>274</v>
      </c>
      <c r="S5" s="331"/>
      <c r="T5" s="330"/>
      <c r="U5" s="330"/>
      <c r="V5" s="332"/>
    </row>
    <row r="6" spans="1:22" s="92" customFormat="1" ht="24.75" customHeight="1" x14ac:dyDescent="0.2">
      <c r="A6" s="333"/>
      <c r="B6" s="351"/>
      <c r="C6" s="333"/>
      <c r="D6" s="353"/>
      <c r="E6" s="357"/>
      <c r="F6" s="358"/>
      <c r="G6" s="359"/>
      <c r="H6" s="333" t="s">
        <v>229</v>
      </c>
      <c r="I6" s="334" t="s">
        <v>274</v>
      </c>
      <c r="J6" s="330"/>
      <c r="K6" s="330"/>
      <c r="L6" s="330"/>
      <c r="M6" s="332"/>
      <c r="N6" s="357"/>
      <c r="O6" s="358"/>
      <c r="P6" s="359"/>
      <c r="Q6" s="333"/>
      <c r="R6" s="362" t="s">
        <v>380</v>
      </c>
      <c r="S6" s="363"/>
      <c r="T6" s="335" t="s">
        <v>458</v>
      </c>
      <c r="U6" s="336"/>
      <c r="V6" s="337"/>
    </row>
    <row r="7" spans="1:22" s="92" customFormat="1" ht="27.75" customHeight="1" x14ac:dyDescent="0.2">
      <c r="A7" s="333"/>
      <c r="B7" s="351"/>
      <c r="C7" s="333"/>
      <c r="D7" s="353"/>
      <c r="E7" s="333" t="s">
        <v>229</v>
      </c>
      <c r="F7" s="333" t="s">
        <v>274</v>
      </c>
      <c r="G7" s="333"/>
      <c r="H7" s="333"/>
      <c r="I7" s="332" t="s">
        <v>381</v>
      </c>
      <c r="J7" s="333" t="s">
        <v>382</v>
      </c>
      <c r="K7" s="333" t="s">
        <v>383</v>
      </c>
      <c r="L7" s="333"/>
      <c r="M7" s="333"/>
      <c r="N7" s="333" t="s">
        <v>229</v>
      </c>
      <c r="O7" s="330" t="s">
        <v>274</v>
      </c>
      <c r="P7" s="332"/>
      <c r="Q7" s="333"/>
      <c r="R7" s="364"/>
      <c r="S7" s="365"/>
      <c r="T7" s="338"/>
      <c r="U7" s="339"/>
      <c r="V7" s="340"/>
    </row>
    <row r="8" spans="1:22" s="92" customFormat="1" ht="13.5" customHeight="1" x14ac:dyDescent="0.2">
      <c r="A8" s="333"/>
      <c r="B8" s="351"/>
      <c r="C8" s="333"/>
      <c r="D8" s="353"/>
      <c r="E8" s="333"/>
      <c r="F8" s="366" t="s">
        <v>384</v>
      </c>
      <c r="G8" s="333" t="s">
        <v>330</v>
      </c>
      <c r="H8" s="333"/>
      <c r="I8" s="332"/>
      <c r="J8" s="333"/>
      <c r="K8" s="341" t="s">
        <v>229</v>
      </c>
      <c r="L8" s="334" t="s">
        <v>274</v>
      </c>
      <c r="M8" s="332"/>
      <c r="N8" s="333"/>
      <c r="O8" s="333" t="s">
        <v>385</v>
      </c>
      <c r="P8" s="341" t="s">
        <v>386</v>
      </c>
      <c r="Q8" s="333"/>
      <c r="R8" s="343" t="s">
        <v>273</v>
      </c>
      <c r="S8" s="347" t="s">
        <v>463</v>
      </c>
      <c r="T8" s="343" t="s">
        <v>273</v>
      </c>
      <c r="U8" s="345" t="s">
        <v>387</v>
      </c>
      <c r="V8" s="360" t="s">
        <v>388</v>
      </c>
    </row>
    <row r="9" spans="1:22" s="92" customFormat="1" ht="99" customHeight="1" x14ac:dyDescent="0.2">
      <c r="A9" s="333"/>
      <c r="B9" s="352"/>
      <c r="C9" s="333"/>
      <c r="D9" s="342"/>
      <c r="E9" s="333"/>
      <c r="F9" s="366"/>
      <c r="G9" s="333"/>
      <c r="H9" s="333"/>
      <c r="I9" s="332"/>
      <c r="J9" s="333"/>
      <c r="K9" s="342"/>
      <c r="L9" s="93" t="s">
        <v>373</v>
      </c>
      <c r="M9" s="93" t="s">
        <v>374</v>
      </c>
      <c r="N9" s="333"/>
      <c r="O9" s="333"/>
      <c r="P9" s="342"/>
      <c r="Q9" s="333"/>
      <c r="R9" s="344"/>
      <c r="S9" s="348"/>
      <c r="T9" s="344"/>
      <c r="U9" s="346"/>
      <c r="V9" s="361"/>
    </row>
    <row r="10" spans="1:22" ht="21" customHeight="1" x14ac:dyDescent="0.2">
      <c r="A10" s="376" t="s">
        <v>229</v>
      </c>
      <c r="B10" s="376"/>
      <c r="C10" s="376"/>
      <c r="D10" s="94">
        <f>D11+D12+D13</f>
        <v>13939779303</v>
      </c>
      <c r="E10" s="94">
        <f t="shared" ref="E10:V10" si="0">E11+E12+E13</f>
        <v>2885922626</v>
      </c>
      <c r="F10" s="94">
        <f t="shared" si="0"/>
        <v>171631467</v>
      </c>
      <c r="G10" s="94">
        <f t="shared" si="0"/>
        <v>2714291159</v>
      </c>
      <c r="H10" s="94">
        <f t="shared" si="0"/>
        <v>5806203315</v>
      </c>
      <c r="I10" s="94">
        <f t="shared" si="0"/>
        <v>5271133460</v>
      </c>
      <c r="J10" s="94">
        <f t="shared" si="0"/>
        <v>471355842</v>
      </c>
      <c r="K10" s="94">
        <f t="shared" si="0"/>
        <v>63714013</v>
      </c>
      <c r="L10" s="94">
        <f t="shared" si="0"/>
        <v>23940946</v>
      </c>
      <c r="M10" s="94">
        <f t="shared" si="0"/>
        <v>39773067</v>
      </c>
      <c r="N10" s="94">
        <f t="shared" si="0"/>
        <v>1199129910</v>
      </c>
      <c r="O10" s="94">
        <f t="shared" si="0"/>
        <v>969302280</v>
      </c>
      <c r="P10" s="94">
        <f t="shared" si="0"/>
        <v>229827630</v>
      </c>
      <c r="Q10" s="94">
        <f t="shared" si="0"/>
        <v>4048523452</v>
      </c>
      <c r="R10" s="94">
        <f t="shared" si="0"/>
        <v>1330902820</v>
      </c>
      <c r="S10" s="94">
        <f t="shared" si="0"/>
        <v>50729582</v>
      </c>
      <c r="T10" s="94">
        <f t="shared" si="0"/>
        <v>2717620632</v>
      </c>
      <c r="U10" s="94">
        <f t="shared" si="0"/>
        <v>668227520</v>
      </c>
      <c r="V10" s="94">
        <f t="shared" si="0"/>
        <v>2049393112</v>
      </c>
    </row>
    <row r="11" spans="1:22" ht="17.25" customHeight="1" x14ac:dyDescent="0.2">
      <c r="A11" s="377" t="s">
        <v>53</v>
      </c>
      <c r="B11" s="378"/>
      <c r="C11" s="379"/>
      <c r="D11" s="95">
        <v>108533276</v>
      </c>
      <c r="E11" s="95">
        <v>0</v>
      </c>
      <c r="F11" s="95">
        <v>0</v>
      </c>
      <c r="G11" s="95">
        <v>0</v>
      </c>
      <c r="H11" s="95">
        <v>0</v>
      </c>
      <c r="I11" s="95">
        <v>0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5">
        <v>0</v>
      </c>
      <c r="P11" s="95">
        <v>0</v>
      </c>
      <c r="Q11" s="95">
        <v>108533276</v>
      </c>
      <c r="R11" s="95">
        <v>108533276</v>
      </c>
      <c r="S11" s="95">
        <v>3136599</v>
      </c>
      <c r="T11" s="91">
        <v>0</v>
      </c>
      <c r="U11" s="96">
        <v>0</v>
      </c>
      <c r="V11" s="229">
        <v>0</v>
      </c>
    </row>
    <row r="12" spans="1:22" ht="16.5" customHeight="1" x14ac:dyDescent="0.2">
      <c r="A12" s="377" t="s">
        <v>279</v>
      </c>
      <c r="B12" s="378"/>
      <c r="C12" s="378"/>
      <c r="D12" s="95">
        <f t="shared" ref="D12" si="1">E12+H12+N12+Q12</f>
        <v>47751681</v>
      </c>
      <c r="E12" s="95">
        <f t="shared" ref="E12" si="2">F12+G12</f>
        <v>0</v>
      </c>
      <c r="F12" s="95">
        <v>0</v>
      </c>
      <c r="G12" s="95">
        <v>0</v>
      </c>
      <c r="H12" s="95">
        <f t="shared" ref="H12" si="3">I12+J12+K12</f>
        <v>0</v>
      </c>
      <c r="I12" s="95">
        <v>0</v>
      </c>
      <c r="J12" s="95">
        <v>0</v>
      </c>
      <c r="K12" s="95">
        <f t="shared" ref="K12" si="4">L12+M12</f>
        <v>0</v>
      </c>
      <c r="L12" s="95">
        <v>0</v>
      </c>
      <c r="M12" s="95">
        <v>0</v>
      </c>
      <c r="N12" s="95">
        <f t="shared" ref="N12" si="5">O12+P12</f>
        <v>0</v>
      </c>
      <c r="O12" s="95">
        <v>0</v>
      </c>
      <c r="P12" s="95">
        <v>0</v>
      </c>
      <c r="Q12" s="95">
        <f t="shared" ref="Q12" si="6">R12+T12</f>
        <v>47751681</v>
      </c>
      <c r="R12" s="95"/>
      <c r="S12" s="95"/>
      <c r="T12" s="91">
        <f>U12+V12</f>
        <v>47751681</v>
      </c>
      <c r="U12" s="96">
        <v>0</v>
      </c>
      <c r="V12" s="91">
        <v>47751681</v>
      </c>
    </row>
    <row r="13" spans="1:22" ht="15.75" customHeight="1" x14ac:dyDescent="0.2">
      <c r="A13" s="367" t="s">
        <v>223</v>
      </c>
      <c r="B13" s="368"/>
      <c r="C13" s="369"/>
      <c r="D13" s="94">
        <f t="shared" ref="D13:J13" si="7">SUM(D14:D150)-D94</f>
        <v>13783494346</v>
      </c>
      <c r="E13" s="94">
        <f t="shared" si="7"/>
        <v>2885922626</v>
      </c>
      <c r="F13" s="94">
        <f t="shared" si="7"/>
        <v>171631467</v>
      </c>
      <c r="G13" s="94">
        <f t="shared" si="7"/>
        <v>2714291159</v>
      </c>
      <c r="H13" s="94">
        <f t="shared" si="7"/>
        <v>5806203315</v>
      </c>
      <c r="I13" s="94">
        <f t="shared" si="7"/>
        <v>5271133460</v>
      </c>
      <c r="J13" s="94">
        <f t="shared" si="7"/>
        <v>471355842</v>
      </c>
      <c r="K13" s="94">
        <f>L13+M13</f>
        <v>63714013</v>
      </c>
      <c r="L13" s="94">
        <f t="shared" ref="L13:V13" si="8">SUM(L14:L150)-L94</f>
        <v>23940946</v>
      </c>
      <c r="M13" s="94">
        <f t="shared" si="8"/>
        <v>39773067</v>
      </c>
      <c r="N13" s="94">
        <f t="shared" si="8"/>
        <v>1199129910</v>
      </c>
      <c r="O13" s="94">
        <f t="shared" si="8"/>
        <v>969302280</v>
      </c>
      <c r="P13" s="94">
        <f t="shared" si="8"/>
        <v>229827630</v>
      </c>
      <c r="Q13" s="256">
        <f t="shared" si="8"/>
        <v>3892238495</v>
      </c>
      <c r="R13" s="94">
        <f t="shared" si="8"/>
        <v>1222369544</v>
      </c>
      <c r="S13" s="94">
        <f t="shared" si="8"/>
        <v>47592983</v>
      </c>
      <c r="T13" s="94">
        <f t="shared" si="8"/>
        <v>2669868951</v>
      </c>
      <c r="U13" s="94">
        <f t="shared" si="8"/>
        <v>668227520</v>
      </c>
      <c r="V13" s="94">
        <f t="shared" si="8"/>
        <v>2001641431</v>
      </c>
    </row>
    <row r="14" spans="1:22" ht="12" customHeight="1" x14ac:dyDescent="0.2">
      <c r="A14" s="96">
        <v>1</v>
      </c>
      <c r="B14" s="97" t="s">
        <v>56</v>
      </c>
      <c r="C14" s="98" t="s">
        <v>41</v>
      </c>
      <c r="D14" s="95">
        <f>E14+H14+N14+Q14</f>
        <v>55644386</v>
      </c>
      <c r="E14" s="95">
        <f>F14+G14</f>
        <v>12246951</v>
      </c>
      <c r="F14" s="95">
        <v>762342</v>
      </c>
      <c r="G14" s="95">
        <v>11484609</v>
      </c>
      <c r="H14" s="95">
        <f>I14+J14+K14</f>
        <v>25158565</v>
      </c>
      <c r="I14" s="95">
        <v>22919507</v>
      </c>
      <c r="J14" s="95">
        <v>1894762</v>
      </c>
      <c r="K14" s="95">
        <f>L14+M14</f>
        <v>344296</v>
      </c>
      <c r="L14" s="95">
        <v>0</v>
      </c>
      <c r="M14" s="95">
        <v>344296</v>
      </c>
      <c r="N14" s="95">
        <f>O14+P14</f>
        <v>4219147</v>
      </c>
      <c r="O14" s="95">
        <v>3227453</v>
      </c>
      <c r="P14" s="95">
        <v>991694</v>
      </c>
      <c r="Q14" s="95">
        <f>R14+T14</f>
        <v>14019723</v>
      </c>
      <c r="R14" s="95">
        <v>1546083</v>
      </c>
      <c r="S14" s="95"/>
      <c r="T14" s="91">
        <f t="shared" ref="T14:T76" si="9">U14+V14</f>
        <v>12473640</v>
      </c>
      <c r="U14" s="91">
        <v>3172777</v>
      </c>
      <c r="V14" s="91">
        <v>9300863</v>
      </c>
    </row>
    <row r="15" spans="1:22" ht="12" customHeight="1" x14ac:dyDescent="0.2">
      <c r="A15" s="96">
        <v>2</v>
      </c>
      <c r="B15" s="99" t="s">
        <v>57</v>
      </c>
      <c r="C15" s="98" t="s">
        <v>209</v>
      </c>
      <c r="D15" s="95">
        <f t="shared" ref="D15:D77" si="10">E15+H15+N15+Q15</f>
        <v>55859081</v>
      </c>
      <c r="E15" s="95">
        <f t="shared" ref="E15:E80" si="11">F15+G15</f>
        <v>10905953</v>
      </c>
      <c r="F15" s="95">
        <v>766729</v>
      </c>
      <c r="G15" s="95">
        <v>10139224</v>
      </c>
      <c r="H15" s="95">
        <f t="shared" ref="H15:H80" si="12">I15+J15+K15</f>
        <v>26745473</v>
      </c>
      <c r="I15" s="95">
        <v>23687185</v>
      </c>
      <c r="J15" s="95">
        <v>2273938</v>
      </c>
      <c r="K15" s="95">
        <f t="shared" ref="K15:K80" si="13">L15+M15</f>
        <v>784350</v>
      </c>
      <c r="L15" s="95">
        <v>71961</v>
      </c>
      <c r="M15" s="95">
        <v>712389</v>
      </c>
      <c r="N15" s="95">
        <f t="shared" ref="N15:N80" si="14">O15+P15</f>
        <v>3910402</v>
      </c>
      <c r="O15" s="95">
        <v>2991406</v>
      </c>
      <c r="P15" s="95">
        <v>918996</v>
      </c>
      <c r="Q15" s="95">
        <f t="shared" ref="Q15:Q80" si="15">R15+T15</f>
        <v>14297253</v>
      </c>
      <c r="R15" s="91">
        <v>1443080</v>
      </c>
      <c r="S15" s="229"/>
      <c r="T15" s="91">
        <f t="shared" si="9"/>
        <v>12854173</v>
      </c>
      <c r="U15" s="144">
        <v>3209990</v>
      </c>
      <c r="V15" s="91">
        <v>9644183</v>
      </c>
    </row>
    <row r="16" spans="1:22" ht="12" customHeight="1" x14ac:dyDescent="0.2">
      <c r="A16" s="96">
        <v>3</v>
      </c>
      <c r="B16" s="100" t="s">
        <v>58</v>
      </c>
      <c r="C16" s="101" t="s">
        <v>5</v>
      </c>
      <c r="D16" s="95">
        <f t="shared" si="10"/>
        <v>189513300</v>
      </c>
      <c r="E16" s="95">
        <f t="shared" si="11"/>
        <v>43327182</v>
      </c>
      <c r="F16" s="95">
        <v>2405643</v>
      </c>
      <c r="G16" s="95">
        <v>40921539</v>
      </c>
      <c r="H16" s="95">
        <f t="shared" si="12"/>
        <v>85111782</v>
      </c>
      <c r="I16" s="95">
        <v>73940375</v>
      </c>
      <c r="J16" s="95">
        <v>8024626</v>
      </c>
      <c r="K16" s="95">
        <f t="shared" si="13"/>
        <v>3146781</v>
      </c>
      <c r="L16" s="95">
        <v>2334570</v>
      </c>
      <c r="M16" s="95">
        <v>812211</v>
      </c>
      <c r="N16" s="95">
        <f t="shared" si="14"/>
        <v>17406217</v>
      </c>
      <c r="O16" s="95">
        <v>14341499</v>
      </c>
      <c r="P16" s="95">
        <v>3064718</v>
      </c>
      <c r="Q16" s="95">
        <f t="shared" si="15"/>
        <v>43668119</v>
      </c>
      <c r="R16" s="91">
        <v>5288368</v>
      </c>
      <c r="S16" s="229"/>
      <c r="T16" s="91">
        <f t="shared" si="9"/>
        <v>38379751</v>
      </c>
      <c r="U16" s="144">
        <v>9968825</v>
      </c>
      <c r="V16" s="91">
        <v>28410926</v>
      </c>
    </row>
    <row r="17" spans="1:22" ht="12" customHeight="1" x14ac:dyDescent="0.2">
      <c r="A17" s="96">
        <v>4</v>
      </c>
      <c r="B17" s="97" t="s">
        <v>59</v>
      </c>
      <c r="C17" s="98" t="s">
        <v>210</v>
      </c>
      <c r="D17" s="95">
        <f t="shared" si="10"/>
        <v>57710481</v>
      </c>
      <c r="E17" s="95">
        <f t="shared" si="11"/>
        <v>10285745</v>
      </c>
      <c r="F17" s="95">
        <v>836210</v>
      </c>
      <c r="G17" s="95">
        <v>9449535</v>
      </c>
      <c r="H17" s="95">
        <f t="shared" si="12"/>
        <v>28383825</v>
      </c>
      <c r="I17" s="95">
        <v>25527606</v>
      </c>
      <c r="J17" s="95">
        <v>2445249</v>
      </c>
      <c r="K17" s="95">
        <f t="shared" si="13"/>
        <v>410970</v>
      </c>
      <c r="L17" s="95">
        <v>116862</v>
      </c>
      <c r="M17" s="95">
        <v>294108</v>
      </c>
      <c r="N17" s="95">
        <f t="shared" si="14"/>
        <v>3746378</v>
      </c>
      <c r="O17" s="95">
        <v>2889431</v>
      </c>
      <c r="P17" s="95">
        <v>856947</v>
      </c>
      <c r="Q17" s="95">
        <f t="shared" si="15"/>
        <v>15294533</v>
      </c>
      <c r="R17" s="91">
        <v>1327932</v>
      </c>
      <c r="S17" s="229"/>
      <c r="T17" s="91">
        <f t="shared" si="9"/>
        <v>13966601</v>
      </c>
      <c r="U17" s="144">
        <v>3489272</v>
      </c>
      <c r="V17" s="91">
        <v>10477329</v>
      </c>
    </row>
    <row r="18" spans="1:22" ht="12" customHeight="1" x14ac:dyDescent="0.2">
      <c r="A18" s="96">
        <v>5</v>
      </c>
      <c r="B18" s="97" t="s">
        <v>60</v>
      </c>
      <c r="C18" s="98" t="s">
        <v>8</v>
      </c>
      <c r="D18" s="95">
        <f t="shared" si="10"/>
        <v>67034059</v>
      </c>
      <c r="E18" s="95">
        <f t="shared" si="11"/>
        <v>14349330</v>
      </c>
      <c r="F18" s="95">
        <v>913717</v>
      </c>
      <c r="G18" s="95">
        <v>13435613</v>
      </c>
      <c r="H18" s="95">
        <f t="shared" si="12"/>
        <v>30893281</v>
      </c>
      <c r="I18" s="95">
        <v>27820998</v>
      </c>
      <c r="J18" s="95">
        <v>2588090</v>
      </c>
      <c r="K18" s="95">
        <f t="shared" si="13"/>
        <v>484193</v>
      </c>
      <c r="L18" s="95">
        <v>50552</v>
      </c>
      <c r="M18" s="95">
        <v>433641</v>
      </c>
      <c r="N18" s="95">
        <f t="shared" si="14"/>
        <v>5122205</v>
      </c>
      <c r="O18" s="95">
        <v>3972621</v>
      </c>
      <c r="P18" s="95">
        <v>1149584</v>
      </c>
      <c r="Q18" s="95">
        <f t="shared" si="15"/>
        <v>16669243</v>
      </c>
      <c r="R18" s="91">
        <v>1729898</v>
      </c>
      <c r="S18" s="229"/>
      <c r="T18" s="91">
        <f t="shared" si="9"/>
        <v>14939345</v>
      </c>
      <c r="U18" s="144">
        <v>3779818</v>
      </c>
      <c r="V18" s="91">
        <v>11159527</v>
      </c>
    </row>
    <row r="19" spans="1:22" ht="12" customHeight="1" x14ac:dyDescent="0.2">
      <c r="A19" s="96">
        <v>6</v>
      </c>
      <c r="B19" s="100" t="s">
        <v>61</v>
      </c>
      <c r="C19" s="101" t="s">
        <v>62</v>
      </c>
      <c r="D19" s="95">
        <f t="shared" si="10"/>
        <v>512457047</v>
      </c>
      <c r="E19" s="95">
        <f t="shared" si="11"/>
        <v>127738117</v>
      </c>
      <c r="F19" s="95">
        <v>6871271</v>
      </c>
      <c r="G19" s="95">
        <v>120866846</v>
      </c>
      <c r="H19" s="95">
        <f t="shared" si="12"/>
        <v>224293643</v>
      </c>
      <c r="I19" s="95">
        <v>202824080</v>
      </c>
      <c r="J19" s="95">
        <v>20152374</v>
      </c>
      <c r="K19" s="95">
        <f t="shared" si="13"/>
        <v>1317189</v>
      </c>
      <c r="L19" s="95">
        <v>428848</v>
      </c>
      <c r="M19" s="95">
        <v>888341</v>
      </c>
      <c r="N19" s="95">
        <f t="shared" si="14"/>
        <v>47337162</v>
      </c>
      <c r="O19" s="95">
        <v>38512620</v>
      </c>
      <c r="P19" s="95">
        <v>8824542</v>
      </c>
      <c r="Q19" s="95">
        <f t="shared" si="15"/>
        <v>113088125</v>
      </c>
      <c r="R19" s="91">
        <v>15344288</v>
      </c>
      <c r="S19" s="229"/>
      <c r="T19" s="91">
        <f t="shared" si="9"/>
        <v>97743837</v>
      </c>
      <c r="U19" s="144">
        <v>25463570</v>
      </c>
      <c r="V19" s="91">
        <v>72280267</v>
      </c>
    </row>
    <row r="20" spans="1:22" ht="12" customHeight="1" x14ac:dyDescent="0.2">
      <c r="A20" s="96">
        <v>7</v>
      </c>
      <c r="B20" s="102" t="s">
        <v>63</v>
      </c>
      <c r="C20" s="103" t="s">
        <v>211</v>
      </c>
      <c r="D20" s="95">
        <f t="shared" si="10"/>
        <v>179917635</v>
      </c>
      <c r="E20" s="95">
        <f t="shared" si="11"/>
        <v>37231819</v>
      </c>
      <c r="F20" s="95">
        <v>2107141</v>
      </c>
      <c r="G20" s="95">
        <v>35124678</v>
      </c>
      <c r="H20" s="95">
        <f t="shared" si="12"/>
        <v>81111868</v>
      </c>
      <c r="I20" s="95">
        <v>73800292</v>
      </c>
      <c r="J20" s="95">
        <v>6752986</v>
      </c>
      <c r="K20" s="95">
        <f t="shared" si="13"/>
        <v>558590</v>
      </c>
      <c r="L20" s="95">
        <v>37914</v>
      </c>
      <c r="M20" s="95">
        <v>520676</v>
      </c>
      <c r="N20" s="95">
        <f t="shared" si="14"/>
        <v>13602690</v>
      </c>
      <c r="O20" s="95">
        <v>10674522</v>
      </c>
      <c r="P20" s="95">
        <v>2928168</v>
      </c>
      <c r="Q20" s="95">
        <f t="shared" si="15"/>
        <v>47971258</v>
      </c>
      <c r="R20" s="91">
        <v>9005224</v>
      </c>
      <c r="S20" s="229"/>
      <c r="T20" s="91">
        <f t="shared" si="9"/>
        <v>38966034</v>
      </c>
      <c r="U20" s="144">
        <v>9892515</v>
      </c>
      <c r="V20" s="91">
        <v>29073519</v>
      </c>
    </row>
    <row r="21" spans="1:22" ht="12" customHeight="1" x14ac:dyDescent="0.2">
      <c r="A21" s="96">
        <v>8</v>
      </c>
      <c r="B21" s="100" t="s">
        <v>64</v>
      </c>
      <c r="C21" s="101" t="s">
        <v>17</v>
      </c>
      <c r="D21" s="95">
        <f t="shared" si="10"/>
        <v>71040825</v>
      </c>
      <c r="E21" s="95">
        <f t="shared" si="11"/>
        <v>14625266</v>
      </c>
      <c r="F21" s="95">
        <v>952618</v>
      </c>
      <c r="G21" s="95">
        <v>13672648</v>
      </c>
      <c r="H21" s="95">
        <f t="shared" si="12"/>
        <v>33100087</v>
      </c>
      <c r="I21" s="95">
        <v>29766597</v>
      </c>
      <c r="J21" s="95">
        <v>2613120</v>
      </c>
      <c r="K21" s="95">
        <f t="shared" si="13"/>
        <v>720370</v>
      </c>
      <c r="L21" s="95">
        <v>198387</v>
      </c>
      <c r="M21" s="95">
        <v>521983</v>
      </c>
      <c r="N21" s="95">
        <f t="shared" si="14"/>
        <v>5431604</v>
      </c>
      <c r="O21" s="95">
        <v>4150376</v>
      </c>
      <c r="P21" s="95">
        <v>1281228</v>
      </c>
      <c r="Q21" s="95">
        <f t="shared" si="15"/>
        <v>17883868</v>
      </c>
      <c r="R21" s="91">
        <v>2171704</v>
      </c>
      <c r="S21" s="229"/>
      <c r="T21" s="91">
        <f t="shared" si="9"/>
        <v>15712164</v>
      </c>
      <c r="U21" s="144">
        <v>3984843</v>
      </c>
      <c r="V21" s="91">
        <v>11727321</v>
      </c>
    </row>
    <row r="22" spans="1:22" ht="12" customHeight="1" x14ac:dyDescent="0.2">
      <c r="A22" s="96">
        <v>9</v>
      </c>
      <c r="B22" s="100" t="s">
        <v>65</v>
      </c>
      <c r="C22" s="101" t="s">
        <v>6</v>
      </c>
      <c r="D22" s="95">
        <f t="shared" si="10"/>
        <v>61336592</v>
      </c>
      <c r="E22" s="95">
        <f t="shared" si="11"/>
        <v>12411974</v>
      </c>
      <c r="F22" s="95">
        <v>865920</v>
      </c>
      <c r="G22" s="95">
        <v>11546054</v>
      </c>
      <c r="H22" s="95">
        <f t="shared" si="12"/>
        <v>29177300</v>
      </c>
      <c r="I22" s="95">
        <v>26446715</v>
      </c>
      <c r="J22" s="95">
        <v>2462663</v>
      </c>
      <c r="K22" s="95">
        <f t="shared" si="13"/>
        <v>267922</v>
      </c>
      <c r="L22" s="95">
        <v>0</v>
      </c>
      <c r="M22" s="95">
        <v>267922</v>
      </c>
      <c r="N22" s="95">
        <f t="shared" si="14"/>
        <v>4503772</v>
      </c>
      <c r="O22" s="95">
        <v>3440554</v>
      </c>
      <c r="P22" s="95">
        <v>1063218</v>
      </c>
      <c r="Q22" s="95">
        <f t="shared" si="15"/>
        <v>15243546</v>
      </c>
      <c r="R22" s="91">
        <v>1195797</v>
      </c>
      <c r="S22" s="229"/>
      <c r="T22" s="91">
        <f t="shared" si="9"/>
        <v>14047749</v>
      </c>
      <c r="U22" s="144">
        <v>3548236</v>
      </c>
      <c r="V22" s="91">
        <v>10499513</v>
      </c>
    </row>
    <row r="23" spans="1:22" ht="12" customHeight="1" x14ac:dyDescent="0.2">
      <c r="A23" s="96">
        <v>10</v>
      </c>
      <c r="B23" s="100" t="s">
        <v>66</v>
      </c>
      <c r="C23" s="101" t="s">
        <v>18</v>
      </c>
      <c r="D23" s="95">
        <f t="shared" si="10"/>
        <v>81253332</v>
      </c>
      <c r="E23" s="95">
        <f t="shared" si="11"/>
        <v>15400099</v>
      </c>
      <c r="F23" s="95">
        <v>1225407</v>
      </c>
      <c r="G23" s="95">
        <v>14174692</v>
      </c>
      <c r="H23" s="95">
        <f t="shared" si="12"/>
        <v>40029009</v>
      </c>
      <c r="I23" s="95">
        <v>37007924</v>
      </c>
      <c r="J23" s="95">
        <v>2872965</v>
      </c>
      <c r="K23" s="95">
        <f t="shared" si="13"/>
        <v>148120</v>
      </c>
      <c r="L23" s="95">
        <v>0</v>
      </c>
      <c r="M23" s="95">
        <v>148120</v>
      </c>
      <c r="N23" s="95">
        <f t="shared" si="14"/>
        <v>7054711</v>
      </c>
      <c r="O23" s="95">
        <v>5453344</v>
      </c>
      <c r="P23" s="95">
        <v>1601367</v>
      </c>
      <c r="Q23" s="95">
        <f t="shared" si="15"/>
        <v>18769513</v>
      </c>
      <c r="R23" s="91">
        <v>547322</v>
      </c>
      <c r="S23" s="229"/>
      <c r="T23" s="91">
        <f t="shared" si="9"/>
        <v>18222191</v>
      </c>
      <c r="U23" s="144">
        <v>4570274</v>
      </c>
      <c r="V23" s="91">
        <v>13651917</v>
      </c>
    </row>
    <row r="24" spans="1:22" ht="12" customHeight="1" x14ac:dyDescent="0.2">
      <c r="A24" s="96">
        <v>11</v>
      </c>
      <c r="B24" s="100" t="s">
        <v>67</v>
      </c>
      <c r="C24" s="101" t="s">
        <v>7</v>
      </c>
      <c r="D24" s="95">
        <f t="shared" si="10"/>
        <v>63017564</v>
      </c>
      <c r="E24" s="95">
        <f t="shared" si="11"/>
        <v>13935451</v>
      </c>
      <c r="F24" s="95">
        <v>863800</v>
      </c>
      <c r="G24" s="95">
        <v>13071651</v>
      </c>
      <c r="H24" s="95">
        <f t="shared" si="12"/>
        <v>28703121</v>
      </c>
      <c r="I24" s="95">
        <v>26413740</v>
      </c>
      <c r="J24" s="95">
        <v>1963855</v>
      </c>
      <c r="K24" s="95">
        <f t="shared" si="13"/>
        <v>325526</v>
      </c>
      <c r="L24" s="95">
        <v>0</v>
      </c>
      <c r="M24" s="95">
        <v>325526</v>
      </c>
      <c r="N24" s="95">
        <f t="shared" si="14"/>
        <v>4769181</v>
      </c>
      <c r="O24" s="95">
        <v>3601024</v>
      </c>
      <c r="P24" s="95">
        <v>1168157</v>
      </c>
      <c r="Q24" s="95">
        <f t="shared" si="15"/>
        <v>15609811</v>
      </c>
      <c r="R24" s="91">
        <v>1547218</v>
      </c>
      <c r="S24" s="229"/>
      <c r="T24" s="91">
        <f t="shared" si="9"/>
        <v>14062593</v>
      </c>
      <c r="U24" s="144">
        <v>3517134</v>
      </c>
      <c r="V24" s="91">
        <v>10545459</v>
      </c>
    </row>
    <row r="25" spans="1:22" ht="12" customHeight="1" x14ac:dyDescent="0.2">
      <c r="A25" s="96">
        <v>12</v>
      </c>
      <c r="B25" s="100" t="s">
        <v>68</v>
      </c>
      <c r="C25" s="101" t="s">
        <v>19</v>
      </c>
      <c r="D25" s="95">
        <f t="shared" si="10"/>
        <v>130294299</v>
      </c>
      <c r="E25" s="95">
        <f t="shared" si="11"/>
        <v>28269683</v>
      </c>
      <c r="F25" s="95">
        <v>1816808</v>
      </c>
      <c r="G25" s="95">
        <v>26452875</v>
      </c>
      <c r="H25" s="95">
        <f t="shared" si="12"/>
        <v>60418269</v>
      </c>
      <c r="I25" s="95">
        <v>54421323</v>
      </c>
      <c r="J25" s="95">
        <v>4867265</v>
      </c>
      <c r="K25" s="95">
        <f t="shared" si="13"/>
        <v>1129681</v>
      </c>
      <c r="L25" s="95">
        <v>633764</v>
      </c>
      <c r="M25" s="95">
        <v>495917</v>
      </c>
      <c r="N25" s="95">
        <f t="shared" si="14"/>
        <v>10332338</v>
      </c>
      <c r="O25" s="95">
        <v>8120375</v>
      </c>
      <c r="P25" s="95">
        <v>2211963</v>
      </c>
      <c r="Q25" s="95">
        <f t="shared" si="15"/>
        <v>31274009</v>
      </c>
      <c r="R25" s="91">
        <v>2937539</v>
      </c>
      <c r="S25" s="229"/>
      <c r="T25" s="91">
        <f t="shared" si="9"/>
        <v>28336470</v>
      </c>
      <c r="U25" s="144">
        <v>7204324</v>
      </c>
      <c r="V25" s="91">
        <v>21132146</v>
      </c>
    </row>
    <row r="26" spans="1:22" ht="12" customHeight="1" x14ac:dyDescent="0.2">
      <c r="A26" s="96">
        <v>13</v>
      </c>
      <c r="B26" s="100" t="s">
        <v>230</v>
      </c>
      <c r="C26" s="98" t="s">
        <v>231</v>
      </c>
      <c r="D26" s="95">
        <f t="shared" si="10"/>
        <v>0</v>
      </c>
      <c r="E26" s="95">
        <f t="shared" si="11"/>
        <v>0</v>
      </c>
      <c r="F26" s="95">
        <v>0</v>
      </c>
      <c r="G26" s="95">
        <v>0</v>
      </c>
      <c r="H26" s="95">
        <f t="shared" si="12"/>
        <v>0</v>
      </c>
      <c r="I26" s="95">
        <v>0</v>
      </c>
      <c r="J26" s="95">
        <v>0</v>
      </c>
      <c r="K26" s="95">
        <f t="shared" si="13"/>
        <v>0</v>
      </c>
      <c r="L26" s="95">
        <v>0</v>
      </c>
      <c r="M26" s="95">
        <v>0</v>
      </c>
      <c r="N26" s="95">
        <f t="shared" si="14"/>
        <v>0</v>
      </c>
      <c r="O26" s="95">
        <v>0</v>
      </c>
      <c r="P26" s="95">
        <v>0</v>
      </c>
      <c r="Q26" s="95">
        <f t="shared" si="15"/>
        <v>0</v>
      </c>
      <c r="R26" s="91">
        <v>0</v>
      </c>
      <c r="S26" s="229"/>
      <c r="T26" s="91">
        <f t="shared" si="9"/>
        <v>0</v>
      </c>
      <c r="U26" s="144">
        <v>0</v>
      </c>
      <c r="V26" s="91">
        <v>0</v>
      </c>
    </row>
    <row r="27" spans="1:22" ht="12" customHeight="1" x14ac:dyDescent="0.2">
      <c r="A27" s="96">
        <v>14</v>
      </c>
      <c r="B27" s="100" t="s">
        <v>69</v>
      </c>
      <c r="C27" s="101" t="s">
        <v>22</v>
      </c>
      <c r="D27" s="95">
        <f t="shared" si="10"/>
        <v>85756695</v>
      </c>
      <c r="E27" s="95">
        <f t="shared" si="11"/>
        <v>20768356</v>
      </c>
      <c r="F27" s="95">
        <v>1092667</v>
      </c>
      <c r="G27" s="95">
        <v>19675689</v>
      </c>
      <c r="H27" s="95">
        <f t="shared" si="12"/>
        <v>39013528</v>
      </c>
      <c r="I27" s="95">
        <v>34379148</v>
      </c>
      <c r="J27" s="95">
        <v>3980112</v>
      </c>
      <c r="K27" s="95">
        <f t="shared" si="13"/>
        <v>654268</v>
      </c>
      <c r="L27" s="95">
        <v>0</v>
      </c>
      <c r="M27" s="95">
        <v>654268</v>
      </c>
      <c r="N27" s="95">
        <f t="shared" si="14"/>
        <v>7130038</v>
      </c>
      <c r="O27" s="95">
        <v>5528503</v>
      </c>
      <c r="P27" s="95">
        <v>1601535</v>
      </c>
      <c r="Q27" s="95">
        <f t="shared" si="15"/>
        <v>18844773</v>
      </c>
      <c r="R27" s="91">
        <v>471773</v>
      </c>
      <c r="S27" s="229"/>
      <c r="T27" s="91">
        <f t="shared" si="9"/>
        <v>18373000</v>
      </c>
      <c r="U27" s="144">
        <v>4731330</v>
      </c>
      <c r="V27" s="91">
        <v>13641670</v>
      </c>
    </row>
    <row r="28" spans="1:22" ht="12" customHeight="1" x14ac:dyDescent="0.2">
      <c r="A28" s="96">
        <v>15</v>
      </c>
      <c r="B28" s="100" t="s">
        <v>70</v>
      </c>
      <c r="C28" s="101" t="s">
        <v>10</v>
      </c>
      <c r="D28" s="95">
        <f t="shared" si="10"/>
        <v>130787809</v>
      </c>
      <c r="E28" s="95">
        <f t="shared" si="11"/>
        <v>35274314</v>
      </c>
      <c r="F28" s="95">
        <v>1601706</v>
      </c>
      <c r="G28" s="95">
        <v>33672608</v>
      </c>
      <c r="H28" s="95">
        <f t="shared" si="12"/>
        <v>55035230</v>
      </c>
      <c r="I28" s="95">
        <v>49155521</v>
      </c>
      <c r="J28" s="95">
        <v>4728837</v>
      </c>
      <c r="K28" s="95">
        <f t="shared" si="13"/>
        <v>1150872</v>
      </c>
      <c r="L28" s="95">
        <v>33791</v>
      </c>
      <c r="M28" s="95">
        <v>1117081</v>
      </c>
      <c r="N28" s="95">
        <f t="shared" si="14"/>
        <v>10264221</v>
      </c>
      <c r="O28" s="95">
        <v>7829845</v>
      </c>
      <c r="P28" s="95">
        <v>2434376</v>
      </c>
      <c r="Q28" s="95">
        <f t="shared" si="15"/>
        <v>30214044</v>
      </c>
      <c r="R28" s="91">
        <v>2634987</v>
      </c>
      <c r="S28" s="229"/>
      <c r="T28" s="91">
        <f t="shared" si="9"/>
        <v>27579057</v>
      </c>
      <c r="U28" s="144">
        <v>6811250</v>
      </c>
      <c r="V28" s="91">
        <v>20767807</v>
      </c>
    </row>
    <row r="29" spans="1:22" ht="12" customHeight="1" x14ac:dyDescent="0.2">
      <c r="A29" s="96">
        <v>16</v>
      </c>
      <c r="B29" s="100" t="s">
        <v>71</v>
      </c>
      <c r="C29" s="101" t="s">
        <v>342</v>
      </c>
      <c r="D29" s="95">
        <f t="shared" si="10"/>
        <v>161072332</v>
      </c>
      <c r="E29" s="95">
        <f t="shared" si="11"/>
        <v>41215550</v>
      </c>
      <c r="F29" s="95">
        <v>1818057</v>
      </c>
      <c r="G29" s="95">
        <v>39397493</v>
      </c>
      <c r="H29" s="95">
        <f t="shared" si="12"/>
        <v>69571956</v>
      </c>
      <c r="I29" s="95">
        <v>63778401</v>
      </c>
      <c r="J29" s="95">
        <v>5352097</v>
      </c>
      <c r="K29" s="95">
        <f t="shared" si="13"/>
        <v>441458</v>
      </c>
      <c r="L29" s="95">
        <v>41944</v>
      </c>
      <c r="M29" s="95">
        <v>399514</v>
      </c>
      <c r="N29" s="95">
        <f t="shared" si="14"/>
        <v>13197943</v>
      </c>
      <c r="O29" s="95">
        <v>10200305</v>
      </c>
      <c r="P29" s="95">
        <v>2997638</v>
      </c>
      <c r="Q29" s="95">
        <f t="shared" si="15"/>
        <v>37086883</v>
      </c>
      <c r="R29" s="91">
        <v>2512300</v>
      </c>
      <c r="S29" s="229"/>
      <c r="T29" s="91">
        <f t="shared" si="9"/>
        <v>34574583</v>
      </c>
      <c r="U29" s="144">
        <v>8735880</v>
      </c>
      <c r="V29" s="91">
        <v>25838703</v>
      </c>
    </row>
    <row r="30" spans="1:22" ht="12" customHeight="1" x14ac:dyDescent="0.2">
      <c r="A30" s="96">
        <v>17</v>
      </c>
      <c r="B30" s="100" t="s">
        <v>72</v>
      </c>
      <c r="C30" s="101" t="s">
        <v>9</v>
      </c>
      <c r="D30" s="95">
        <f t="shared" si="10"/>
        <v>314007051</v>
      </c>
      <c r="E30" s="95">
        <f t="shared" si="11"/>
        <v>73969644</v>
      </c>
      <c r="F30" s="95">
        <v>4288526</v>
      </c>
      <c r="G30" s="95">
        <v>69681118</v>
      </c>
      <c r="H30" s="95">
        <f t="shared" si="12"/>
        <v>140963867</v>
      </c>
      <c r="I30" s="95">
        <v>126116823</v>
      </c>
      <c r="J30" s="95">
        <v>11042972</v>
      </c>
      <c r="K30" s="95">
        <f t="shared" si="13"/>
        <v>3804072</v>
      </c>
      <c r="L30" s="95">
        <v>2529539</v>
      </c>
      <c r="M30" s="95">
        <v>1274533</v>
      </c>
      <c r="N30" s="95">
        <f t="shared" si="14"/>
        <v>26589587</v>
      </c>
      <c r="O30" s="95">
        <v>21477127</v>
      </c>
      <c r="P30" s="95">
        <v>5112460</v>
      </c>
      <c r="Q30" s="95">
        <f t="shared" si="15"/>
        <v>72483953</v>
      </c>
      <c r="R30" s="91">
        <v>9900260</v>
      </c>
      <c r="S30" s="229"/>
      <c r="T30" s="91">
        <f t="shared" si="9"/>
        <v>62583693</v>
      </c>
      <c r="U30" s="144">
        <v>15516268</v>
      </c>
      <c r="V30" s="91">
        <v>47067425</v>
      </c>
    </row>
    <row r="31" spans="1:22" ht="12" customHeight="1" x14ac:dyDescent="0.2">
      <c r="A31" s="96">
        <v>18</v>
      </c>
      <c r="B31" s="97" t="s">
        <v>73</v>
      </c>
      <c r="C31" s="98" t="s">
        <v>11</v>
      </c>
      <c r="D31" s="95">
        <f t="shared" si="10"/>
        <v>54578760</v>
      </c>
      <c r="E31" s="95">
        <f t="shared" si="11"/>
        <v>15173243</v>
      </c>
      <c r="F31" s="95">
        <v>637406</v>
      </c>
      <c r="G31" s="95">
        <v>14535837</v>
      </c>
      <c r="H31" s="95">
        <f t="shared" si="12"/>
        <v>22413785</v>
      </c>
      <c r="I31" s="95">
        <v>19891284</v>
      </c>
      <c r="J31" s="95">
        <v>2380504</v>
      </c>
      <c r="K31" s="95">
        <f t="shared" si="13"/>
        <v>141997</v>
      </c>
      <c r="L31" s="95">
        <v>0</v>
      </c>
      <c r="M31" s="95">
        <v>141997</v>
      </c>
      <c r="N31" s="95">
        <f t="shared" si="14"/>
        <v>4315061</v>
      </c>
      <c r="O31" s="95">
        <v>3292803</v>
      </c>
      <c r="P31" s="95">
        <v>1022258</v>
      </c>
      <c r="Q31" s="95">
        <f t="shared" si="15"/>
        <v>12676671</v>
      </c>
      <c r="R31" s="91">
        <v>1471490</v>
      </c>
      <c r="S31" s="229"/>
      <c r="T31" s="91">
        <f t="shared" si="9"/>
        <v>11205181</v>
      </c>
      <c r="U31" s="144">
        <v>2766857</v>
      </c>
      <c r="V31" s="91">
        <v>8438324</v>
      </c>
    </row>
    <row r="32" spans="1:22" ht="12" customHeight="1" x14ac:dyDescent="0.2">
      <c r="A32" s="96">
        <v>19</v>
      </c>
      <c r="B32" s="97" t="s">
        <v>74</v>
      </c>
      <c r="C32" s="98" t="s">
        <v>212</v>
      </c>
      <c r="D32" s="95">
        <f t="shared" si="10"/>
        <v>42322658</v>
      </c>
      <c r="E32" s="95">
        <f t="shared" si="11"/>
        <v>9206354</v>
      </c>
      <c r="F32" s="95">
        <v>559888</v>
      </c>
      <c r="G32" s="95">
        <v>8646466</v>
      </c>
      <c r="H32" s="95">
        <f t="shared" si="12"/>
        <v>19970911</v>
      </c>
      <c r="I32" s="95">
        <v>17562706</v>
      </c>
      <c r="J32" s="95">
        <v>1473147</v>
      </c>
      <c r="K32" s="95">
        <f t="shared" si="13"/>
        <v>935058</v>
      </c>
      <c r="L32" s="95">
        <v>709567</v>
      </c>
      <c r="M32" s="95">
        <v>225491</v>
      </c>
      <c r="N32" s="95">
        <f t="shared" si="14"/>
        <v>3212325</v>
      </c>
      <c r="O32" s="95">
        <v>2470336</v>
      </c>
      <c r="P32" s="95">
        <v>741989</v>
      </c>
      <c r="Q32" s="95">
        <f t="shared" si="15"/>
        <v>9933068</v>
      </c>
      <c r="R32" s="91">
        <v>952701</v>
      </c>
      <c r="S32" s="229"/>
      <c r="T32" s="91">
        <f t="shared" si="9"/>
        <v>8980367</v>
      </c>
      <c r="U32" s="144">
        <v>2283387</v>
      </c>
      <c r="V32" s="91">
        <v>6696980</v>
      </c>
    </row>
    <row r="33" spans="1:22" ht="12" customHeight="1" x14ac:dyDescent="0.2">
      <c r="A33" s="96">
        <v>20</v>
      </c>
      <c r="B33" s="97" t="s">
        <v>75</v>
      </c>
      <c r="C33" s="98" t="s">
        <v>343</v>
      </c>
      <c r="D33" s="95">
        <f t="shared" si="10"/>
        <v>217523024</v>
      </c>
      <c r="E33" s="95">
        <f t="shared" si="11"/>
        <v>50862843</v>
      </c>
      <c r="F33" s="95">
        <v>2915288</v>
      </c>
      <c r="G33" s="95">
        <v>47947555</v>
      </c>
      <c r="H33" s="95">
        <f t="shared" si="12"/>
        <v>98028211</v>
      </c>
      <c r="I33" s="95">
        <v>88139298</v>
      </c>
      <c r="J33" s="95">
        <v>8409528</v>
      </c>
      <c r="K33" s="95">
        <f t="shared" si="13"/>
        <v>1479385</v>
      </c>
      <c r="L33" s="95">
        <v>299823</v>
      </c>
      <c r="M33" s="95">
        <v>1179562</v>
      </c>
      <c r="N33" s="95">
        <f t="shared" si="14"/>
        <v>17898140</v>
      </c>
      <c r="O33" s="95">
        <v>14139438</v>
      </c>
      <c r="P33" s="95">
        <v>3758702</v>
      </c>
      <c r="Q33" s="95">
        <f t="shared" si="15"/>
        <v>50733830</v>
      </c>
      <c r="R33" s="91">
        <v>4903728</v>
      </c>
      <c r="S33" s="229"/>
      <c r="T33" s="91">
        <f t="shared" si="9"/>
        <v>45830102</v>
      </c>
      <c r="U33" s="144">
        <v>11444242</v>
      </c>
      <c r="V33" s="91">
        <v>34385860</v>
      </c>
    </row>
    <row r="34" spans="1:22" ht="12" customHeight="1" x14ac:dyDescent="0.2">
      <c r="A34" s="96">
        <v>21</v>
      </c>
      <c r="B34" s="97" t="s">
        <v>76</v>
      </c>
      <c r="C34" s="98" t="s">
        <v>38</v>
      </c>
      <c r="D34" s="95">
        <f t="shared" si="10"/>
        <v>194140603</v>
      </c>
      <c r="E34" s="95">
        <f t="shared" si="11"/>
        <v>48602825</v>
      </c>
      <c r="F34" s="95">
        <v>2292184</v>
      </c>
      <c r="G34" s="95">
        <v>46310641</v>
      </c>
      <c r="H34" s="95">
        <f t="shared" si="12"/>
        <v>83864452</v>
      </c>
      <c r="I34" s="95">
        <v>75375992</v>
      </c>
      <c r="J34" s="95">
        <v>7671171</v>
      </c>
      <c r="K34" s="95">
        <f t="shared" si="13"/>
        <v>817289</v>
      </c>
      <c r="L34" s="95">
        <v>221911</v>
      </c>
      <c r="M34" s="95">
        <v>595378</v>
      </c>
      <c r="N34" s="95">
        <f t="shared" si="14"/>
        <v>17784004</v>
      </c>
      <c r="O34" s="95">
        <v>14602442</v>
      </c>
      <c r="P34" s="95">
        <v>3181562</v>
      </c>
      <c r="Q34" s="95">
        <f t="shared" si="15"/>
        <v>43889322</v>
      </c>
      <c r="R34" s="91">
        <v>8233339</v>
      </c>
      <c r="S34" s="229"/>
      <c r="T34" s="91">
        <f t="shared" si="9"/>
        <v>35655983</v>
      </c>
      <c r="U34" s="144">
        <v>9386604</v>
      </c>
      <c r="V34" s="91">
        <v>26269379</v>
      </c>
    </row>
    <row r="35" spans="1:22" ht="12" customHeight="1" x14ac:dyDescent="0.2">
      <c r="A35" s="96">
        <v>22</v>
      </c>
      <c r="B35" s="100" t="s">
        <v>77</v>
      </c>
      <c r="C35" s="101" t="s">
        <v>78</v>
      </c>
      <c r="D35" s="95">
        <f t="shared" si="10"/>
        <v>79740810</v>
      </c>
      <c r="E35" s="95">
        <f t="shared" si="11"/>
        <v>16294493</v>
      </c>
      <c r="F35" s="95">
        <v>1096611</v>
      </c>
      <c r="G35" s="95">
        <v>15197882</v>
      </c>
      <c r="H35" s="95">
        <f t="shared" si="12"/>
        <v>36781100</v>
      </c>
      <c r="I35" s="95">
        <v>33350569</v>
      </c>
      <c r="J35" s="95">
        <v>3160377</v>
      </c>
      <c r="K35" s="95">
        <f t="shared" si="13"/>
        <v>270154</v>
      </c>
      <c r="L35" s="95">
        <v>0</v>
      </c>
      <c r="M35" s="95">
        <v>270154</v>
      </c>
      <c r="N35" s="95">
        <f t="shared" si="14"/>
        <v>6946264</v>
      </c>
      <c r="O35" s="95">
        <v>5534979</v>
      </c>
      <c r="P35" s="95">
        <v>1411285</v>
      </c>
      <c r="Q35" s="95">
        <f t="shared" si="15"/>
        <v>19718953</v>
      </c>
      <c r="R35" s="91">
        <v>2379652</v>
      </c>
      <c r="S35" s="229"/>
      <c r="T35" s="91">
        <f t="shared" si="9"/>
        <v>17339301</v>
      </c>
      <c r="U35" s="144">
        <v>4320669</v>
      </c>
      <c r="V35" s="91">
        <v>13018632</v>
      </c>
    </row>
    <row r="36" spans="1:22" ht="12" customHeight="1" x14ac:dyDescent="0.2">
      <c r="A36" s="96">
        <v>23</v>
      </c>
      <c r="B36" s="100" t="s">
        <v>79</v>
      </c>
      <c r="C36" s="101" t="s">
        <v>80</v>
      </c>
      <c r="D36" s="95">
        <f t="shared" si="10"/>
        <v>0</v>
      </c>
      <c r="E36" s="95">
        <f t="shared" si="11"/>
        <v>0</v>
      </c>
      <c r="F36" s="95">
        <v>0</v>
      </c>
      <c r="G36" s="95">
        <v>0</v>
      </c>
      <c r="H36" s="95">
        <f t="shared" si="12"/>
        <v>0</v>
      </c>
      <c r="I36" s="95">
        <v>0</v>
      </c>
      <c r="J36" s="95">
        <v>0</v>
      </c>
      <c r="K36" s="95">
        <f t="shared" si="13"/>
        <v>0</v>
      </c>
      <c r="L36" s="95">
        <v>0</v>
      </c>
      <c r="M36" s="95">
        <v>0</v>
      </c>
      <c r="N36" s="95">
        <f t="shared" si="14"/>
        <v>0</v>
      </c>
      <c r="O36" s="95">
        <v>0</v>
      </c>
      <c r="P36" s="95">
        <v>0</v>
      </c>
      <c r="Q36" s="95">
        <f t="shared" si="15"/>
        <v>0</v>
      </c>
      <c r="R36" s="91">
        <v>0</v>
      </c>
      <c r="S36" s="229"/>
      <c r="T36" s="91">
        <f t="shared" si="9"/>
        <v>0</v>
      </c>
      <c r="U36" s="144">
        <v>0</v>
      </c>
      <c r="V36" s="91">
        <v>0</v>
      </c>
    </row>
    <row r="37" spans="1:22" ht="12" customHeight="1" x14ac:dyDescent="0.2">
      <c r="A37" s="96">
        <v>24</v>
      </c>
      <c r="B37" s="100" t="s">
        <v>81</v>
      </c>
      <c r="C37" s="101" t="s">
        <v>82</v>
      </c>
      <c r="D37" s="95">
        <f t="shared" si="10"/>
        <v>0</v>
      </c>
      <c r="E37" s="95">
        <f t="shared" si="11"/>
        <v>0</v>
      </c>
      <c r="F37" s="95">
        <v>0</v>
      </c>
      <c r="G37" s="95">
        <v>0</v>
      </c>
      <c r="H37" s="95">
        <f t="shared" si="12"/>
        <v>0</v>
      </c>
      <c r="I37" s="95">
        <v>0</v>
      </c>
      <c r="J37" s="95">
        <v>0</v>
      </c>
      <c r="K37" s="95">
        <f t="shared" si="13"/>
        <v>0</v>
      </c>
      <c r="L37" s="95">
        <v>0</v>
      </c>
      <c r="M37" s="95">
        <v>0</v>
      </c>
      <c r="N37" s="95">
        <f t="shared" si="14"/>
        <v>0</v>
      </c>
      <c r="O37" s="95">
        <v>0</v>
      </c>
      <c r="P37" s="95">
        <v>0</v>
      </c>
      <c r="Q37" s="95">
        <f t="shared" si="15"/>
        <v>0</v>
      </c>
      <c r="R37" s="91">
        <v>0</v>
      </c>
      <c r="S37" s="229"/>
      <c r="T37" s="91">
        <f t="shared" si="9"/>
        <v>0</v>
      </c>
      <c r="U37" s="144">
        <v>0</v>
      </c>
      <c r="V37" s="91">
        <v>0</v>
      </c>
    </row>
    <row r="38" spans="1:22" ht="12" customHeight="1" x14ac:dyDescent="0.2">
      <c r="A38" s="96">
        <v>25</v>
      </c>
      <c r="B38" s="97" t="s">
        <v>83</v>
      </c>
      <c r="C38" s="103" t="s">
        <v>84</v>
      </c>
      <c r="D38" s="95">
        <f t="shared" si="10"/>
        <v>979145356</v>
      </c>
      <c r="E38" s="95">
        <f t="shared" si="11"/>
        <v>234592874</v>
      </c>
      <c r="F38" s="95">
        <v>13512415</v>
      </c>
      <c r="G38" s="95">
        <v>221080459</v>
      </c>
      <c r="H38" s="95">
        <f t="shared" si="12"/>
        <v>438236846</v>
      </c>
      <c r="I38" s="95">
        <v>399060276</v>
      </c>
      <c r="J38" s="95">
        <v>36693114</v>
      </c>
      <c r="K38" s="95">
        <f t="shared" si="13"/>
        <v>2483456</v>
      </c>
      <c r="L38" s="95">
        <v>1930177</v>
      </c>
      <c r="M38" s="95">
        <v>553279</v>
      </c>
      <c r="N38" s="95">
        <f t="shared" si="14"/>
        <v>96392698</v>
      </c>
      <c r="O38" s="95">
        <v>78695610</v>
      </c>
      <c r="P38" s="95">
        <v>17697088</v>
      </c>
      <c r="Q38" s="95">
        <f t="shared" si="15"/>
        <v>209922938</v>
      </c>
      <c r="R38" s="91">
        <v>56905765</v>
      </c>
      <c r="S38" s="229">
        <v>15138498</v>
      </c>
      <c r="T38" s="91">
        <f t="shared" si="9"/>
        <v>153017173</v>
      </c>
      <c r="U38" s="144">
        <v>6066317</v>
      </c>
      <c r="V38" s="91">
        <v>146950856</v>
      </c>
    </row>
    <row r="39" spans="1:22" ht="12" customHeight="1" x14ac:dyDescent="0.2">
      <c r="A39" s="96">
        <v>26</v>
      </c>
      <c r="B39" s="100" t="s">
        <v>85</v>
      </c>
      <c r="C39" s="101" t="s">
        <v>86</v>
      </c>
      <c r="D39" s="95">
        <f t="shared" si="10"/>
        <v>0</v>
      </c>
      <c r="E39" s="95">
        <f t="shared" si="11"/>
        <v>0</v>
      </c>
      <c r="F39" s="95">
        <v>0</v>
      </c>
      <c r="G39" s="95">
        <v>0</v>
      </c>
      <c r="H39" s="95">
        <f t="shared" si="12"/>
        <v>0</v>
      </c>
      <c r="I39" s="95">
        <v>0</v>
      </c>
      <c r="J39" s="95">
        <v>0</v>
      </c>
      <c r="K39" s="95">
        <f t="shared" si="13"/>
        <v>0</v>
      </c>
      <c r="L39" s="95">
        <v>0</v>
      </c>
      <c r="M39" s="95">
        <v>0</v>
      </c>
      <c r="N39" s="95">
        <f t="shared" si="14"/>
        <v>0</v>
      </c>
      <c r="O39" s="95">
        <v>0</v>
      </c>
      <c r="P39" s="95">
        <v>0</v>
      </c>
      <c r="Q39" s="95">
        <f t="shared" si="15"/>
        <v>0</v>
      </c>
      <c r="R39" s="91">
        <v>0</v>
      </c>
      <c r="S39" s="229"/>
      <c r="T39" s="91">
        <f t="shared" si="9"/>
        <v>0</v>
      </c>
      <c r="U39" s="144">
        <v>0</v>
      </c>
      <c r="V39" s="91">
        <v>0</v>
      </c>
    </row>
    <row r="40" spans="1:22" ht="12" customHeight="1" x14ac:dyDescent="0.2">
      <c r="A40" s="96">
        <v>27</v>
      </c>
      <c r="B40" s="99" t="s">
        <v>87</v>
      </c>
      <c r="C40" s="103" t="s">
        <v>88</v>
      </c>
      <c r="D40" s="95">
        <f t="shared" si="10"/>
        <v>45024681</v>
      </c>
      <c r="E40" s="95">
        <f t="shared" si="11"/>
        <v>0</v>
      </c>
      <c r="F40" s="95">
        <v>0</v>
      </c>
      <c r="G40" s="95">
        <v>0</v>
      </c>
      <c r="H40" s="95">
        <f t="shared" si="12"/>
        <v>0</v>
      </c>
      <c r="I40" s="95">
        <v>0</v>
      </c>
      <c r="J40" s="95">
        <v>0</v>
      </c>
      <c r="K40" s="95">
        <f t="shared" si="13"/>
        <v>0</v>
      </c>
      <c r="L40" s="95">
        <v>0</v>
      </c>
      <c r="M40" s="95">
        <v>0</v>
      </c>
      <c r="N40" s="95">
        <f t="shared" si="14"/>
        <v>0</v>
      </c>
      <c r="O40" s="95">
        <v>0</v>
      </c>
      <c r="P40" s="95">
        <v>0</v>
      </c>
      <c r="Q40" s="95">
        <f t="shared" si="15"/>
        <v>45024681</v>
      </c>
      <c r="R40" s="91">
        <v>2536293</v>
      </c>
      <c r="S40" s="229"/>
      <c r="T40" s="91">
        <f t="shared" si="9"/>
        <v>42488388</v>
      </c>
      <c r="U40" s="144">
        <v>42488388</v>
      </c>
      <c r="V40" s="91">
        <v>0</v>
      </c>
    </row>
    <row r="41" spans="1:22" ht="12" customHeight="1" x14ac:dyDescent="0.2">
      <c r="A41" s="96">
        <v>28</v>
      </c>
      <c r="B41" s="99" t="s">
        <v>89</v>
      </c>
      <c r="C41" s="98" t="s">
        <v>39</v>
      </c>
      <c r="D41" s="95">
        <f t="shared" si="10"/>
        <v>249010194</v>
      </c>
      <c r="E41" s="95">
        <f t="shared" si="11"/>
        <v>51265574</v>
      </c>
      <c r="F41" s="95">
        <v>3255614</v>
      </c>
      <c r="G41" s="95">
        <v>48009960</v>
      </c>
      <c r="H41" s="95">
        <f t="shared" si="12"/>
        <v>118737731</v>
      </c>
      <c r="I41" s="95">
        <v>107228293</v>
      </c>
      <c r="J41" s="95">
        <v>9321964</v>
      </c>
      <c r="K41" s="95">
        <f t="shared" si="13"/>
        <v>2187474</v>
      </c>
      <c r="L41" s="95">
        <v>922116</v>
      </c>
      <c r="M41" s="95">
        <v>1265358</v>
      </c>
      <c r="N41" s="95">
        <f t="shared" si="14"/>
        <v>21649184</v>
      </c>
      <c r="O41" s="95">
        <v>17352291</v>
      </c>
      <c r="P41" s="95">
        <v>4296893</v>
      </c>
      <c r="Q41" s="95">
        <f t="shared" si="15"/>
        <v>57357705</v>
      </c>
      <c r="R41" s="91">
        <v>6899427</v>
      </c>
      <c r="S41" s="229"/>
      <c r="T41" s="91">
        <f t="shared" si="9"/>
        <v>50458278</v>
      </c>
      <c r="U41" s="144">
        <v>13153982</v>
      </c>
      <c r="V41" s="91">
        <v>37304296</v>
      </c>
    </row>
    <row r="42" spans="1:22" ht="12" customHeight="1" x14ac:dyDescent="0.2">
      <c r="A42" s="96">
        <v>29</v>
      </c>
      <c r="B42" s="102" t="s">
        <v>90</v>
      </c>
      <c r="C42" s="103" t="s">
        <v>37</v>
      </c>
      <c r="D42" s="95">
        <f t="shared" si="10"/>
        <v>384408398</v>
      </c>
      <c r="E42" s="95">
        <f t="shared" si="11"/>
        <v>87259884</v>
      </c>
      <c r="F42" s="95">
        <v>5270036</v>
      </c>
      <c r="G42" s="95">
        <v>81989848</v>
      </c>
      <c r="H42" s="95">
        <f t="shared" si="12"/>
        <v>171502672</v>
      </c>
      <c r="I42" s="95">
        <v>156317408</v>
      </c>
      <c r="J42" s="95">
        <v>13550538</v>
      </c>
      <c r="K42" s="95">
        <f t="shared" si="13"/>
        <v>1634726</v>
      </c>
      <c r="L42" s="95">
        <v>110333</v>
      </c>
      <c r="M42" s="95">
        <v>1524393</v>
      </c>
      <c r="N42" s="95">
        <f t="shared" si="14"/>
        <v>36515150</v>
      </c>
      <c r="O42" s="95">
        <v>29904248</v>
      </c>
      <c r="P42" s="95">
        <v>6610902</v>
      </c>
      <c r="Q42" s="95">
        <f t="shared" si="15"/>
        <v>89130692</v>
      </c>
      <c r="R42" s="91">
        <v>14209348</v>
      </c>
      <c r="S42" s="229"/>
      <c r="T42" s="91">
        <f t="shared" si="9"/>
        <v>74921344</v>
      </c>
      <c r="U42" s="144">
        <v>21144896</v>
      </c>
      <c r="V42" s="91">
        <v>53776448</v>
      </c>
    </row>
    <row r="43" spans="1:22" ht="12" customHeight="1" x14ac:dyDescent="0.2">
      <c r="A43" s="96">
        <v>30</v>
      </c>
      <c r="B43" s="99" t="s">
        <v>91</v>
      </c>
      <c r="C43" s="98" t="s">
        <v>16</v>
      </c>
      <c r="D43" s="95">
        <f t="shared" si="10"/>
        <v>72619332</v>
      </c>
      <c r="E43" s="95">
        <f t="shared" si="11"/>
        <v>16700765</v>
      </c>
      <c r="F43" s="95">
        <v>795790</v>
      </c>
      <c r="G43" s="95">
        <v>15904975</v>
      </c>
      <c r="H43" s="95">
        <f t="shared" si="12"/>
        <v>32567934</v>
      </c>
      <c r="I43" s="95">
        <v>29711672</v>
      </c>
      <c r="J43" s="95">
        <v>2160460</v>
      </c>
      <c r="K43" s="95">
        <f t="shared" si="13"/>
        <v>695802</v>
      </c>
      <c r="L43" s="95">
        <v>38023</v>
      </c>
      <c r="M43" s="95">
        <v>657779</v>
      </c>
      <c r="N43" s="95">
        <f t="shared" si="14"/>
        <v>5510786</v>
      </c>
      <c r="O43" s="95">
        <v>4220334</v>
      </c>
      <c r="P43" s="95">
        <v>1290452</v>
      </c>
      <c r="Q43" s="95">
        <f t="shared" si="15"/>
        <v>17839847</v>
      </c>
      <c r="R43" s="91">
        <v>1809575</v>
      </c>
      <c r="S43" s="229"/>
      <c r="T43" s="91">
        <f t="shared" si="9"/>
        <v>16030272</v>
      </c>
      <c r="U43" s="144">
        <v>4129261</v>
      </c>
      <c r="V43" s="91">
        <v>11901011</v>
      </c>
    </row>
    <row r="44" spans="1:22" ht="12" customHeight="1" x14ac:dyDescent="0.2">
      <c r="A44" s="96">
        <v>31</v>
      </c>
      <c r="B44" s="100" t="s">
        <v>92</v>
      </c>
      <c r="C44" s="101" t="s">
        <v>21</v>
      </c>
      <c r="D44" s="95">
        <f t="shared" si="10"/>
        <v>262787767</v>
      </c>
      <c r="E44" s="95">
        <f t="shared" si="11"/>
        <v>58793798</v>
      </c>
      <c r="F44" s="95">
        <v>3588541</v>
      </c>
      <c r="G44" s="95">
        <v>55205257</v>
      </c>
      <c r="H44" s="95">
        <f t="shared" si="12"/>
        <v>120635320</v>
      </c>
      <c r="I44" s="95">
        <v>108651574</v>
      </c>
      <c r="J44" s="95">
        <v>9972394</v>
      </c>
      <c r="K44" s="95">
        <f t="shared" si="13"/>
        <v>2011352</v>
      </c>
      <c r="L44" s="95">
        <v>580470</v>
      </c>
      <c r="M44" s="95">
        <v>1430882</v>
      </c>
      <c r="N44" s="95">
        <f t="shared" si="14"/>
        <v>22114043</v>
      </c>
      <c r="O44" s="95">
        <v>17415927</v>
      </c>
      <c r="P44" s="95">
        <v>4698116</v>
      </c>
      <c r="Q44" s="95">
        <f t="shared" si="15"/>
        <v>61244606</v>
      </c>
      <c r="R44" s="91">
        <v>7019250</v>
      </c>
      <c r="S44" s="229"/>
      <c r="T44" s="91">
        <f t="shared" si="9"/>
        <v>54225356</v>
      </c>
      <c r="U44" s="144">
        <v>13656082</v>
      </c>
      <c r="V44" s="91">
        <v>40569274</v>
      </c>
    </row>
    <row r="45" spans="1:22" ht="12" customHeight="1" x14ac:dyDescent="0.2">
      <c r="A45" s="96">
        <v>32</v>
      </c>
      <c r="B45" s="99" t="s">
        <v>93</v>
      </c>
      <c r="C45" s="98" t="s">
        <v>24</v>
      </c>
      <c r="D45" s="95">
        <f t="shared" si="10"/>
        <v>95776584</v>
      </c>
      <c r="E45" s="95">
        <f t="shared" si="11"/>
        <v>22220416</v>
      </c>
      <c r="F45" s="95">
        <v>1268200</v>
      </c>
      <c r="G45" s="95">
        <v>20952216</v>
      </c>
      <c r="H45" s="95">
        <f t="shared" si="12"/>
        <v>43430961</v>
      </c>
      <c r="I45" s="95">
        <v>39155544</v>
      </c>
      <c r="J45" s="95">
        <v>3549706</v>
      </c>
      <c r="K45" s="95">
        <f t="shared" si="13"/>
        <v>725711</v>
      </c>
      <c r="L45" s="95">
        <v>391856</v>
      </c>
      <c r="M45" s="95">
        <v>333855</v>
      </c>
      <c r="N45" s="95">
        <f t="shared" si="14"/>
        <v>7322572</v>
      </c>
      <c r="O45" s="95">
        <v>5584361</v>
      </c>
      <c r="P45" s="95">
        <v>1738211</v>
      </c>
      <c r="Q45" s="95">
        <f t="shared" si="15"/>
        <v>22802635</v>
      </c>
      <c r="R45" s="91">
        <v>1208417</v>
      </c>
      <c r="S45" s="229"/>
      <c r="T45" s="91">
        <f t="shared" si="9"/>
        <v>21594218</v>
      </c>
      <c r="U45" s="144">
        <v>5452662</v>
      </c>
      <c r="V45" s="91">
        <v>16141556</v>
      </c>
    </row>
    <row r="46" spans="1:22" ht="12" customHeight="1" x14ac:dyDescent="0.2">
      <c r="A46" s="96">
        <v>33</v>
      </c>
      <c r="B46" s="97" t="s">
        <v>94</v>
      </c>
      <c r="C46" s="98" t="s">
        <v>213</v>
      </c>
      <c r="D46" s="95">
        <f t="shared" si="10"/>
        <v>249834656</v>
      </c>
      <c r="E46" s="95">
        <f t="shared" si="11"/>
        <v>59212058</v>
      </c>
      <c r="F46" s="95">
        <v>3463923</v>
      </c>
      <c r="G46" s="95">
        <v>55748135</v>
      </c>
      <c r="H46" s="95">
        <f t="shared" si="12"/>
        <v>113001353</v>
      </c>
      <c r="I46" s="95">
        <v>104496317</v>
      </c>
      <c r="J46" s="95">
        <v>6793959</v>
      </c>
      <c r="K46" s="95">
        <f t="shared" si="13"/>
        <v>1711077</v>
      </c>
      <c r="L46" s="95">
        <v>552557</v>
      </c>
      <c r="M46" s="95">
        <v>1158520</v>
      </c>
      <c r="N46" s="95">
        <f t="shared" si="14"/>
        <v>22047907</v>
      </c>
      <c r="O46" s="95">
        <v>17544282</v>
      </c>
      <c r="P46" s="95">
        <v>4503625</v>
      </c>
      <c r="Q46" s="95">
        <f t="shared" si="15"/>
        <v>55573338</v>
      </c>
      <c r="R46" s="91">
        <v>3137805</v>
      </c>
      <c r="S46" s="229"/>
      <c r="T46" s="91">
        <f t="shared" si="9"/>
        <v>52435533</v>
      </c>
      <c r="U46" s="144">
        <v>13276706</v>
      </c>
      <c r="V46" s="91">
        <v>39158827</v>
      </c>
    </row>
    <row r="47" spans="1:22" ht="12" customHeight="1" x14ac:dyDescent="0.2">
      <c r="A47" s="96">
        <v>34</v>
      </c>
      <c r="B47" s="104" t="s">
        <v>95</v>
      </c>
      <c r="C47" s="105" t="s">
        <v>214</v>
      </c>
      <c r="D47" s="95">
        <f t="shared" si="10"/>
        <v>83745187</v>
      </c>
      <c r="E47" s="95">
        <f t="shared" si="11"/>
        <v>18926126</v>
      </c>
      <c r="F47" s="95">
        <v>1144165</v>
      </c>
      <c r="G47" s="95">
        <v>17781961</v>
      </c>
      <c r="H47" s="95">
        <f t="shared" si="12"/>
        <v>38736719</v>
      </c>
      <c r="I47" s="95">
        <v>35248481</v>
      </c>
      <c r="J47" s="95">
        <v>3240311</v>
      </c>
      <c r="K47" s="95">
        <f t="shared" si="13"/>
        <v>247927</v>
      </c>
      <c r="L47" s="95">
        <v>144757</v>
      </c>
      <c r="M47" s="95">
        <v>103170</v>
      </c>
      <c r="N47" s="95">
        <f t="shared" si="14"/>
        <v>6405368</v>
      </c>
      <c r="O47" s="95">
        <v>4904369</v>
      </c>
      <c r="P47" s="95">
        <v>1500999</v>
      </c>
      <c r="Q47" s="95">
        <f t="shared" si="15"/>
        <v>19676974</v>
      </c>
      <c r="R47" s="91">
        <v>1019995</v>
      </c>
      <c r="S47" s="229"/>
      <c r="T47" s="91">
        <f t="shared" si="9"/>
        <v>18656979</v>
      </c>
      <c r="U47" s="144">
        <v>4482001</v>
      </c>
      <c r="V47" s="91">
        <v>14174978</v>
      </c>
    </row>
    <row r="48" spans="1:22" ht="12" customHeight="1" x14ac:dyDescent="0.2">
      <c r="A48" s="96">
        <v>35</v>
      </c>
      <c r="B48" s="97" t="s">
        <v>96</v>
      </c>
      <c r="C48" s="98" t="s">
        <v>215</v>
      </c>
      <c r="D48" s="95">
        <f t="shared" si="10"/>
        <v>51806017</v>
      </c>
      <c r="E48" s="95">
        <f t="shared" si="11"/>
        <v>9948376</v>
      </c>
      <c r="F48" s="95">
        <v>727484</v>
      </c>
      <c r="G48" s="95">
        <v>9220892</v>
      </c>
      <c r="H48" s="95">
        <f t="shared" si="12"/>
        <v>25568443</v>
      </c>
      <c r="I48" s="95">
        <v>22809653</v>
      </c>
      <c r="J48" s="95">
        <v>1855880</v>
      </c>
      <c r="K48" s="95">
        <f t="shared" si="13"/>
        <v>902910</v>
      </c>
      <c r="L48" s="95">
        <v>454786</v>
      </c>
      <c r="M48" s="95">
        <v>448124</v>
      </c>
      <c r="N48" s="95">
        <f t="shared" si="14"/>
        <v>3514743</v>
      </c>
      <c r="O48" s="95">
        <v>2702152</v>
      </c>
      <c r="P48" s="95">
        <v>812591</v>
      </c>
      <c r="Q48" s="95">
        <f t="shared" si="15"/>
        <v>12774455</v>
      </c>
      <c r="R48" s="91">
        <v>707034</v>
      </c>
      <c r="S48" s="229"/>
      <c r="T48" s="91">
        <f t="shared" si="9"/>
        <v>12067421</v>
      </c>
      <c r="U48" s="144">
        <v>2974287</v>
      </c>
      <c r="V48" s="91">
        <v>9093134</v>
      </c>
    </row>
    <row r="49" spans="1:22" ht="12" customHeight="1" x14ac:dyDescent="0.2">
      <c r="A49" s="96">
        <v>36</v>
      </c>
      <c r="B49" s="102" t="s">
        <v>97</v>
      </c>
      <c r="C49" s="103" t="s">
        <v>23</v>
      </c>
      <c r="D49" s="95">
        <f t="shared" si="10"/>
        <v>91578553</v>
      </c>
      <c r="E49" s="95">
        <f t="shared" si="11"/>
        <v>17780987</v>
      </c>
      <c r="F49" s="95">
        <v>1298776</v>
      </c>
      <c r="G49" s="95">
        <v>16482211</v>
      </c>
      <c r="H49" s="95">
        <f t="shared" si="12"/>
        <v>44623823</v>
      </c>
      <c r="I49" s="95">
        <v>40007532</v>
      </c>
      <c r="J49" s="95">
        <v>3999700</v>
      </c>
      <c r="K49" s="95">
        <f t="shared" si="13"/>
        <v>616591</v>
      </c>
      <c r="L49" s="95">
        <v>0</v>
      </c>
      <c r="M49" s="95">
        <v>616591</v>
      </c>
      <c r="N49" s="95">
        <f t="shared" si="14"/>
        <v>6543095</v>
      </c>
      <c r="O49" s="95">
        <v>4999416</v>
      </c>
      <c r="P49" s="95">
        <v>1543679</v>
      </c>
      <c r="Q49" s="95">
        <f t="shared" si="15"/>
        <v>22630648</v>
      </c>
      <c r="R49" s="91">
        <v>1507682</v>
      </c>
      <c r="S49" s="229"/>
      <c r="T49" s="91">
        <f t="shared" si="9"/>
        <v>21122966</v>
      </c>
      <c r="U49" s="144">
        <v>5131316</v>
      </c>
      <c r="V49" s="91">
        <v>15991650</v>
      </c>
    </row>
    <row r="50" spans="1:22" ht="12" customHeight="1" x14ac:dyDescent="0.2">
      <c r="A50" s="96">
        <v>37</v>
      </c>
      <c r="B50" s="100" t="s">
        <v>98</v>
      </c>
      <c r="C50" s="101" t="s">
        <v>20</v>
      </c>
      <c r="D50" s="95">
        <f t="shared" si="10"/>
        <v>40220190</v>
      </c>
      <c r="E50" s="95">
        <f t="shared" si="11"/>
        <v>6672627</v>
      </c>
      <c r="F50" s="95">
        <v>590600</v>
      </c>
      <c r="G50" s="95">
        <v>6082027</v>
      </c>
      <c r="H50" s="95">
        <f t="shared" si="12"/>
        <v>20407908</v>
      </c>
      <c r="I50" s="95">
        <v>18458356</v>
      </c>
      <c r="J50" s="95">
        <v>1715005</v>
      </c>
      <c r="K50" s="95">
        <f t="shared" si="13"/>
        <v>234547</v>
      </c>
      <c r="L50" s="95">
        <v>0</v>
      </c>
      <c r="M50" s="95">
        <v>234547</v>
      </c>
      <c r="N50" s="95">
        <f t="shared" si="14"/>
        <v>2886437</v>
      </c>
      <c r="O50" s="95">
        <v>2152246</v>
      </c>
      <c r="P50" s="95">
        <v>734191</v>
      </c>
      <c r="Q50" s="95">
        <f t="shared" si="15"/>
        <v>10253218</v>
      </c>
      <c r="R50" s="91">
        <v>796400</v>
      </c>
      <c r="S50" s="229"/>
      <c r="T50" s="91">
        <f t="shared" si="9"/>
        <v>9456818</v>
      </c>
      <c r="U50" s="144">
        <v>2422203</v>
      </c>
      <c r="V50" s="91">
        <v>7034615</v>
      </c>
    </row>
    <row r="51" spans="1:22" ht="12" customHeight="1" x14ac:dyDescent="0.2">
      <c r="A51" s="96">
        <v>38</v>
      </c>
      <c r="B51" s="99" t="s">
        <v>99</v>
      </c>
      <c r="C51" s="98" t="s">
        <v>100</v>
      </c>
      <c r="D51" s="95">
        <f t="shared" si="10"/>
        <v>40584230</v>
      </c>
      <c r="E51" s="95">
        <f t="shared" si="11"/>
        <v>672099</v>
      </c>
      <c r="F51" s="95">
        <v>672099</v>
      </c>
      <c r="G51" s="95">
        <v>0</v>
      </c>
      <c r="H51" s="95">
        <f t="shared" si="12"/>
        <v>28436210</v>
      </c>
      <c r="I51" s="95">
        <v>25918121</v>
      </c>
      <c r="J51" s="95">
        <v>2518089</v>
      </c>
      <c r="K51" s="95">
        <f t="shared" si="13"/>
        <v>0</v>
      </c>
      <c r="L51" s="95">
        <v>0</v>
      </c>
      <c r="M51" s="95">
        <v>0</v>
      </c>
      <c r="N51" s="95">
        <f t="shared" si="14"/>
        <v>3808155</v>
      </c>
      <c r="O51" s="95">
        <v>2726490</v>
      </c>
      <c r="P51" s="95">
        <v>1081665</v>
      </c>
      <c r="Q51" s="95">
        <f t="shared" si="15"/>
        <v>7667766</v>
      </c>
      <c r="R51" s="91">
        <v>141048</v>
      </c>
      <c r="S51" s="229"/>
      <c r="T51" s="91">
        <f t="shared" si="9"/>
        <v>7526718</v>
      </c>
      <c r="U51" s="144">
        <v>93405</v>
      </c>
      <c r="V51" s="91">
        <v>7433313</v>
      </c>
    </row>
    <row r="52" spans="1:22" ht="12" customHeight="1" x14ac:dyDescent="0.2">
      <c r="A52" s="96">
        <v>39</v>
      </c>
      <c r="B52" s="100" t="s">
        <v>101</v>
      </c>
      <c r="C52" s="101" t="s">
        <v>102</v>
      </c>
      <c r="D52" s="95">
        <f t="shared" si="10"/>
        <v>348048970</v>
      </c>
      <c r="E52" s="95">
        <f t="shared" si="11"/>
        <v>83869267</v>
      </c>
      <c r="F52" s="95">
        <v>4660824</v>
      </c>
      <c r="G52" s="95">
        <v>79208443</v>
      </c>
      <c r="H52" s="95">
        <f t="shared" si="12"/>
        <v>152991536</v>
      </c>
      <c r="I52" s="95">
        <v>139542506</v>
      </c>
      <c r="J52" s="95">
        <v>11152244</v>
      </c>
      <c r="K52" s="95">
        <f t="shared" si="13"/>
        <v>2296786</v>
      </c>
      <c r="L52" s="95">
        <v>1188894</v>
      </c>
      <c r="M52" s="95">
        <v>1107892</v>
      </c>
      <c r="N52" s="95">
        <f t="shared" si="14"/>
        <v>31961888</v>
      </c>
      <c r="O52" s="95">
        <v>25882763</v>
      </c>
      <c r="P52" s="95">
        <v>6079125</v>
      </c>
      <c r="Q52" s="95">
        <f t="shared" si="15"/>
        <v>79226279</v>
      </c>
      <c r="R52" s="91">
        <v>12202435</v>
      </c>
      <c r="S52" s="229"/>
      <c r="T52" s="91">
        <f t="shared" si="9"/>
        <v>67023844</v>
      </c>
      <c r="U52" s="144">
        <v>17205066</v>
      </c>
      <c r="V52" s="91">
        <v>49818778</v>
      </c>
    </row>
    <row r="53" spans="1:22" ht="12" customHeight="1" x14ac:dyDescent="0.2">
      <c r="A53" s="96">
        <v>40</v>
      </c>
      <c r="B53" s="97" t="s">
        <v>103</v>
      </c>
      <c r="C53" s="98" t="s">
        <v>220</v>
      </c>
      <c r="D53" s="95">
        <f t="shared" si="10"/>
        <v>73275433</v>
      </c>
      <c r="E53" s="95">
        <f t="shared" si="11"/>
        <v>15191781</v>
      </c>
      <c r="F53" s="95">
        <v>1036918</v>
      </c>
      <c r="G53" s="95">
        <v>14154863</v>
      </c>
      <c r="H53" s="95">
        <f t="shared" si="12"/>
        <v>35246458</v>
      </c>
      <c r="I53" s="95">
        <v>31893186</v>
      </c>
      <c r="J53" s="95">
        <v>2551612</v>
      </c>
      <c r="K53" s="95">
        <f t="shared" si="13"/>
        <v>801660</v>
      </c>
      <c r="L53" s="95">
        <v>570338</v>
      </c>
      <c r="M53" s="95">
        <v>231322</v>
      </c>
      <c r="N53" s="95">
        <f t="shared" si="14"/>
        <v>5241260</v>
      </c>
      <c r="O53" s="95">
        <v>4037761</v>
      </c>
      <c r="P53" s="95">
        <v>1203499</v>
      </c>
      <c r="Q53" s="95">
        <f t="shared" si="15"/>
        <v>17595934</v>
      </c>
      <c r="R53" s="91">
        <v>1505944</v>
      </c>
      <c r="S53" s="229"/>
      <c r="T53" s="91">
        <f t="shared" si="9"/>
        <v>16089990</v>
      </c>
      <c r="U53" s="144">
        <v>4029318</v>
      </c>
      <c r="V53" s="91">
        <v>12060672</v>
      </c>
    </row>
    <row r="54" spans="1:22" ht="12" customHeight="1" x14ac:dyDescent="0.2">
      <c r="A54" s="96">
        <v>41</v>
      </c>
      <c r="B54" s="97" t="s">
        <v>104</v>
      </c>
      <c r="C54" s="98" t="s">
        <v>2</v>
      </c>
      <c r="D54" s="95">
        <f t="shared" si="10"/>
        <v>264097074</v>
      </c>
      <c r="E54" s="95">
        <f t="shared" si="11"/>
        <v>59095918</v>
      </c>
      <c r="F54" s="95">
        <v>3772166</v>
      </c>
      <c r="G54" s="95">
        <v>55323752</v>
      </c>
      <c r="H54" s="95">
        <f t="shared" si="12"/>
        <v>123550261</v>
      </c>
      <c r="I54" s="95">
        <v>112291121</v>
      </c>
      <c r="J54" s="95">
        <v>10305395</v>
      </c>
      <c r="K54" s="95">
        <f t="shared" si="13"/>
        <v>953745</v>
      </c>
      <c r="L54" s="95">
        <v>446745</v>
      </c>
      <c r="M54" s="95">
        <v>507000</v>
      </c>
      <c r="N54" s="95">
        <f t="shared" si="14"/>
        <v>23075072</v>
      </c>
      <c r="O54" s="95">
        <v>18526628</v>
      </c>
      <c r="P54" s="95">
        <v>4548444</v>
      </c>
      <c r="Q54" s="95">
        <f t="shared" si="15"/>
        <v>58375823</v>
      </c>
      <c r="R54" s="91">
        <v>1598484</v>
      </c>
      <c r="S54" s="229"/>
      <c r="T54" s="91">
        <f t="shared" si="9"/>
        <v>56777339</v>
      </c>
      <c r="U54" s="144">
        <v>13897810</v>
      </c>
      <c r="V54" s="91">
        <v>42879529</v>
      </c>
    </row>
    <row r="55" spans="1:22" ht="12" customHeight="1" x14ac:dyDescent="0.2">
      <c r="A55" s="96">
        <v>42</v>
      </c>
      <c r="B55" s="100" t="s">
        <v>105</v>
      </c>
      <c r="C55" s="101" t="s">
        <v>3</v>
      </c>
      <c r="D55" s="95">
        <f t="shared" si="10"/>
        <v>56437125</v>
      </c>
      <c r="E55" s="95">
        <f t="shared" si="11"/>
        <v>11795187</v>
      </c>
      <c r="F55" s="95">
        <v>798008</v>
      </c>
      <c r="G55" s="95">
        <v>10997179</v>
      </c>
      <c r="H55" s="95">
        <f t="shared" si="12"/>
        <v>27228317</v>
      </c>
      <c r="I55" s="95">
        <v>24398064</v>
      </c>
      <c r="J55" s="95">
        <v>2119328</v>
      </c>
      <c r="K55" s="95">
        <f t="shared" si="13"/>
        <v>710925</v>
      </c>
      <c r="L55" s="95">
        <v>415406</v>
      </c>
      <c r="M55" s="95">
        <v>295519</v>
      </c>
      <c r="N55" s="95">
        <f t="shared" si="14"/>
        <v>3713184</v>
      </c>
      <c r="O55" s="95">
        <v>2846175</v>
      </c>
      <c r="P55" s="95">
        <v>867009</v>
      </c>
      <c r="Q55" s="95">
        <f t="shared" si="15"/>
        <v>13700437</v>
      </c>
      <c r="R55" s="91">
        <v>645661</v>
      </c>
      <c r="S55" s="229"/>
      <c r="T55" s="91">
        <f t="shared" si="9"/>
        <v>13054776</v>
      </c>
      <c r="U55" s="144">
        <v>3240114</v>
      </c>
      <c r="V55" s="91">
        <v>9814662</v>
      </c>
    </row>
    <row r="56" spans="1:22" ht="12" customHeight="1" x14ac:dyDescent="0.2">
      <c r="A56" s="96">
        <v>43</v>
      </c>
      <c r="B56" s="99" t="s">
        <v>151</v>
      </c>
      <c r="C56" s="98" t="s">
        <v>32</v>
      </c>
      <c r="D56" s="95">
        <f t="shared" si="10"/>
        <v>77233833</v>
      </c>
      <c r="E56" s="95">
        <f t="shared" si="11"/>
        <v>14684606</v>
      </c>
      <c r="F56" s="95">
        <v>1114402</v>
      </c>
      <c r="G56" s="95">
        <v>13570204</v>
      </c>
      <c r="H56" s="95">
        <f t="shared" si="12"/>
        <v>37207248</v>
      </c>
      <c r="I56" s="95">
        <v>33745694</v>
      </c>
      <c r="J56" s="95">
        <v>3083560</v>
      </c>
      <c r="K56" s="95">
        <f t="shared" si="13"/>
        <v>377994</v>
      </c>
      <c r="L56" s="95">
        <v>0</v>
      </c>
      <c r="M56" s="95">
        <v>377994</v>
      </c>
      <c r="N56" s="95">
        <f t="shared" si="14"/>
        <v>5579347</v>
      </c>
      <c r="O56" s="95">
        <v>4308055</v>
      </c>
      <c r="P56" s="95">
        <v>1271292</v>
      </c>
      <c r="Q56" s="95">
        <f t="shared" si="15"/>
        <v>19762632</v>
      </c>
      <c r="R56" s="91">
        <v>3372167</v>
      </c>
      <c r="S56" s="229"/>
      <c r="T56" s="91">
        <f t="shared" si="9"/>
        <v>16390465</v>
      </c>
      <c r="U56" s="144">
        <v>4137588</v>
      </c>
      <c r="V56" s="91">
        <v>12252877</v>
      </c>
    </row>
    <row r="57" spans="1:22" ht="12" customHeight="1" x14ac:dyDescent="0.2">
      <c r="A57" s="96">
        <v>44</v>
      </c>
      <c r="B57" s="100" t="s">
        <v>106</v>
      </c>
      <c r="C57" s="101" t="s">
        <v>216</v>
      </c>
      <c r="D57" s="95">
        <f t="shared" si="10"/>
        <v>90450508</v>
      </c>
      <c r="E57" s="95">
        <f t="shared" si="11"/>
        <v>19248719</v>
      </c>
      <c r="F57" s="95">
        <v>1284977</v>
      </c>
      <c r="G57" s="95">
        <v>17963742</v>
      </c>
      <c r="H57" s="95">
        <f t="shared" si="12"/>
        <v>43365241</v>
      </c>
      <c r="I57" s="95">
        <v>38872638</v>
      </c>
      <c r="J57" s="95">
        <v>3731412</v>
      </c>
      <c r="K57" s="95">
        <f t="shared" si="13"/>
        <v>761191</v>
      </c>
      <c r="L57" s="95">
        <v>454962</v>
      </c>
      <c r="M57" s="95">
        <v>306229</v>
      </c>
      <c r="N57" s="95">
        <f t="shared" si="14"/>
        <v>6812436</v>
      </c>
      <c r="O57" s="95">
        <v>5311521</v>
      </c>
      <c r="P57" s="95">
        <v>1500915</v>
      </c>
      <c r="Q57" s="95">
        <f t="shared" si="15"/>
        <v>21024112</v>
      </c>
      <c r="R57" s="91">
        <v>1013836</v>
      </c>
      <c r="S57" s="229"/>
      <c r="T57" s="91">
        <f t="shared" si="9"/>
        <v>20010276</v>
      </c>
      <c r="U57" s="144">
        <v>4878597</v>
      </c>
      <c r="V57" s="91">
        <v>15131679</v>
      </c>
    </row>
    <row r="58" spans="1:22" ht="12" customHeight="1" x14ac:dyDescent="0.2">
      <c r="A58" s="96">
        <v>45</v>
      </c>
      <c r="B58" s="99" t="s">
        <v>107</v>
      </c>
      <c r="C58" s="98" t="s">
        <v>0</v>
      </c>
      <c r="D58" s="95">
        <f t="shared" si="10"/>
        <v>110467058</v>
      </c>
      <c r="E58" s="95">
        <f t="shared" si="11"/>
        <v>24271935</v>
      </c>
      <c r="F58" s="95">
        <v>1525144</v>
      </c>
      <c r="G58" s="95">
        <v>22746791</v>
      </c>
      <c r="H58" s="95">
        <f t="shared" si="12"/>
        <v>51343754</v>
      </c>
      <c r="I58" s="95">
        <v>46374274</v>
      </c>
      <c r="J58" s="95">
        <v>4395502</v>
      </c>
      <c r="K58" s="95">
        <f t="shared" si="13"/>
        <v>573978</v>
      </c>
      <c r="L58" s="95">
        <v>141076</v>
      </c>
      <c r="M58" s="95">
        <v>432902</v>
      </c>
      <c r="N58" s="95">
        <f t="shared" si="14"/>
        <v>8954953</v>
      </c>
      <c r="O58" s="95">
        <v>7081576</v>
      </c>
      <c r="P58" s="95">
        <v>1873377</v>
      </c>
      <c r="Q58" s="95">
        <f t="shared" si="15"/>
        <v>25896416</v>
      </c>
      <c r="R58" s="91">
        <v>2245939</v>
      </c>
      <c r="S58" s="229"/>
      <c r="T58" s="91">
        <f t="shared" si="9"/>
        <v>23650477</v>
      </c>
      <c r="U58" s="144">
        <v>5885126</v>
      </c>
      <c r="V58" s="91">
        <v>17765351</v>
      </c>
    </row>
    <row r="59" spans="1:22" ht="12" customHeight="1" x14ac:dyDescent="0.2">
      <c r="A59" s="96">
        <v>46</v>
      </c>
      <c r="B59" s="100" t="s">
        <v>108</v>
      </c>
      <c r="C59" s="101" t="s">
        <v>4</v>
      </c>
      <c r="D59" s="95">
        <f t="shared" si="10"/>
        <v>35453818</v>
      </c>
      <c r="E59" s="95">
        <f t="shared" si="11"/>
        <v>5993872</v>
      </c>
      <c r="F59" s="95">
        <v>527023</v>
      </c>
      <c r="G59" s="95">
        <v>5466849</v>
      </c>
      <c r="H59" s="95">
        <f t="shared" si="12"/>
        <v>18102846</v>
      </c>
      <c r="I59" s="95">
        <v>16231814</v>
      </c>
      <c r="J59" s="95">
        <v>1465304</v>
      </c>
      <c r="K59" s="95">
        <f t="shared" si="13"/>
        <v>405728</v>
      </c>
      <c r="L59" s="95">
        <v>43504</v>
      </c>
      <c r="M59" s="95">
        <v>362224</v>
      </c>
      <c r="N59" s="95">
        <f t="shared" si="14"/>
        <v>2557027</v>
      </c>
      <c r="O59" s="95">
        <v>1928990</v>
      </c>
      <c r="P59" s="95">
        <v>628037</v>
      </c>
      <c r="Q59" s="95">
        <f t="shared" si="15"/>
        <v>8800073</v>
      </c>
      <c r="R59" s="91">
        <v>429244</v>
      </c>
      <c r="S59" s="229"/>
      <c r="T59" s="91">
        <f t="shared" si="9"/>
        <v>8370829</v>
      </c>
      <c r="U59" s="144">
        <v>2151477</v>
      </c>
      <c r="V59" s="91">
        <v>6219352</v>
      </c>
    </row>
    <row r="60" spans="1:22" ht="12" customHeight="1" x14ac:dyDescent="0.2">
      <c r="A60" s="96">
        <v>47</v>
      </c>
      <c r="B60" s="99" t="s">
        <v>109</v>
      </c>
      <c r="C60" s="98" t="s">
        <v>1</v>
      </c>
      <c r="D60" s="95">
        <f t="shared" si="10"/>
        <v>70566026</v>
      </c>
      <c r="E60" s="95">
        <f t="shared" si="11"/>
        <v>14933217</v>
      </c>
      <c r="F60" s="95">
        <v>894945</v>
      </c>
      <c r="G60" s="95">
        <v>14038272</v>
      </c>
      <c r="H60" s="95">
        <f t="shared" si="12"/>
        <v>32709324</v>
      </c>
      <c r="I60" s="95">
        <v>29889471</v>
      </c>
      <c r="J60" s="95">
        <v>2673351</v>
      </c>
      <c r="K60" s="95">
        <f t="shared" si="13"/>
        <v>146502</v>
      </c>
      <c r="L60" s="95">
        <v>0</v>
      </c>
      <c r="M60" s="95">
        <v>146502</v>
      </c>
      <c r="N60" s="95">
        <f t="shared" si="14"/>
        <v>4573132</v>
      </c>
      <c r="O60" s="95">
        <v>3524672</v>
      </c>
      <c r="P60" s="95">
        <v>1048460</v>
      </c>
      <c r="Q60" s="95">
        <f t="shared" si="15"/>
        <v>18350353</v>
      </c>
      <c r="R60" s="91">
        <v>1822795</v>
      </c>
      <c r="S60" s="229"/>
      <c r="T60" s="91">
        <f t="shared" si="9"/>
        <v>16527558</v>
      </c>
      <c r="U60" s="144">
        <v>4127786</v>
      </c>
      <c r="V60" s="91">
        <v>12399772</v>
      </c>
    </row>
    <row r="61" spans="1:22" ht="12" customHeight="1" x14ac:dyDescent="0.2">
      <c r="A61" s="96">
        <v>48</v>
      </c>
      <c r="B61" s="100" t="s">
        <v>110</v>
      </c>
      <c r="C61" s="101" t="s">
        <v>217</v>
      </c>
      <c r="D61" s="95">
        <f t="shared" si="10"/>
        <v>108673090</v>
      </c>
      <c r="E61" s="95">
        <f t="shared" si="11"/>
        <v>22697390</v>
      </c>
      <c r="F61" s="95">
        <v>1597523</v>
      </c>
      <c r="G61" s="95">
        <v>21099867</v>
      </c>
      <c r="H61" s="95">
        <f t="shared" si="12"/>
        <v>53009655</v>
      </c>
      <c r="I61" s="95">
        <v>47882790</v>
      </c>
      <c r="J61" s="95">
        <v>4542276</v>
      </c>
      <c r="K61" s="95">
        <f t="shared" si="13"/>
        <v>584589</v>
      </c>
      <c r="L61" s="95">
        <v>120478</v>
      </c>
      <c r="M61" s="95">
        <v>464111</v>
      </c>
      <c r="N61" s="95">
        <f t="shared" si="14"/>
        <v>8336440</v>
      </c>
      <c r="O61" s="95">
        <v>6449731</v>
      </c>
      <c r="P61" s="95">
        <v>1886709</v>
      </c>
      <c r="Q61" s="95">
        <f t="shared" si="15"/>
        <v>24629605</v>
      </c>
      <c r="R61" s="91">
        <v>448625</v>
      </c>
      <c r="S61" s="229"/>
      <c r="T61" s="91">
        <f t="shared" si="9"/>
        <v>24180980</v>
      </c>
      <c r="U61" s="144">
        <v>5982072</v>
      </c>
      <c r="V61" s="91">
        <v>18198908</v>
      </c>
    </row>
    <row r="62" spans="1:22" ht="12" customHeight="1" x14ac:dyDescent="0.2">
      <c r="A62" s="96">
        <v>49</v>
      </c>
      <c r="B62" s="100" t="s">
        <v>111</v>
      </c>
      <c r="C62" s="101" t="s">
        <v>25</v>
      </c>
      <c r="D62" s="95">
        <f t="shared" si="10"/>
        <v>412409062</v>
      </c>
      <c r="E62" s="95">
        <f t="shared" si="11"/>
        <v>93923845</v>
      </c>
      <c r="F62" s="95">
        <v>5500004</v>
      </c>
      <c r="G62" s="95">
        <v>88423841</v>
      </c>
      <c r="H62" s="95">
        <f t="shared" si="12"/>
        <v>184414882</v>
      </c>
      <c r="I62" s="95">
        <v>166609854</v>
      </c>
      <c r="J62" s="95">
        <v>14698978</v>
      </c>
      <c r="K62" s="95">
        <f t="shared" si="13"/>
        <v>3106050</v>
      </c>
      <c r="L62" s="95">
        <v>2052544</v>
      </c>
      <c r="M62" s="95">
        <v>1053506</v>
      </c>
      <c r="N62" s="95">
        <f t="shared" si="14"/>
        <v>35589642</v>
      </c>
      <c r="O62" s="95">
        <v>28523938</v>
      </c>
      <c r="P62" s="95">
        <v>7065704</v>
      </c>
      <c r="Q62" s="95">
        <f t="shared" si="15"/>
        <v>98480693</v>
      </c>
      <c r="R62" s="91">
        <v>13729338</v>
      </c>
      <c r="S62" s="229"/>
      <c r="T62" s="91">
        <f t="shared" si="9"/>
        <v>84751355</v>
      </c>
      <c r="U62" s="144">
        <v>21349856</v>
      </c>
      <c r="V62" s="91">
        <v>63401499</v>
      </c>
    </row>
    <row r="63" spans="1:22" ht="12" customHeight="1" x14ac:dyDescent="0.2">
      <c r="A63" s="96">
        <v>50</v>
      </c>
      <c r="B63" s="100" t="s">
        <v>159</v>
      </c>
      <c r="C63" s="101" t="s">
        <v>52</v>
      </c>
      <c r="D63" s="95">
        <f t="shared" si="10"/>
        <v>78501181</v>
      </c>
      <c r="E63" s="95">
        <f t="shared" si="11"/>
        <v>16491739</v>
      </c>
      <c r="F63" s="95">
        <v>1119980</v>
      </c>
      <c r="G63" s="95">
        <v>15371759</v>
      </c>
      <c r="H63" s="95">
        <f t="shared" si="12"/>
        <v>37316332</v>
      </c>
      <c r="I63" s="95">
        <v>33890012</v>
      </c>
      <c r="J63" s="95">
        <v>3139250</v>
      </c>
      <c r="K63" s="95">
        <f t="shared" si="13"/>
        <v>287070</v>
      </c>
      <c r="L63" s="95">
        <v>47641</v>
      </c>
      <c r="M63" s="95">
        <v>239429</v>
      </c>
      <c r="N63" s="95">
        <f t="shared" si="14"/>
        <v>5690648</v>
      </c>
      <c r="O63" s="95">
        <v>4470630</v>
      </c>
      <c r="P63" s="95">
        <v>1220018</v>
      </c>
      <c r="Q63" s="95">
        <f t="shared" si="15"/>
        <v>19002462</v>
      </c>
      <c r="R63" s="91">
        <v>1324341</v>
      </c>
      <c r="S63" s="229"/>
      <c r="T63" s="91">
        <f t="shared" si="9"/>
        <v>17678121</v>
      </c>
      <c r="U63" s="144">
        <v>4374594</v>
      </c>
      <c r="V63" s="91">
        <v>13303527</v>
      </c>
    </row>
    <row r="64" spans="1:22" ht="12" customHeight="1" x14ac:dyDescent="0.2">
      <c r="A64" s="96">
        <v>51</v>
      </c>
      <c r="B64" s="100" t="s">
        <v>112</v>
      </c>
      <c r="C64" s="101" t="s">
        <v>218</v>
      </c>
      <c r="D64" s="95">
        <f t="shared" si="10"/>
        <v>57219446</v>
      </c>
      <c r="E64" s="95">
        <f t="shared" si="11"/>
        <v>11467135</v>
      </c>
      <c r="F64" s="95">
        <v>793310</v>
      </c>
      <c r="G64" s="95">
        <v>10673825</v>
      </c>
      <c r="H64" s="95">
        <f t="shared" si="12"/>
        <v>27170573</v>
      </c>
      <c r="I64" s="95">
        <v>24904456</v>
      </c>
      <c r="J64" s="95">
        <v>1827853</v>
      </c>
      <c r="K64" s="95">
        <f t="shared" si="13"/>
        <v>438264</v>
      </c>
      <c r="L64" s="95">
        <v>110771</v>
      </c>
      <c r="M64" s="95">
        <v>327493</v>
      </c>
      <c r="N64" s="95">
        <f t="shared" si="14"/>
        <v>4289095</v>
      </c>
      <c r="O64" s="95">
        <v>3220007</v>
      </c>
      <c r="P64" s="95">
        <v>1069088</v>
      </c>
      <c r="Q64" s="95">
        <f t="shared" si="15"/>
        <v>14292643</v>
      </c>
      <c r="R64" s="91">
        <v>1059774</v>
      </c>
      <c r="S64" s="229"/>
      <c r="T64" s="91">
        <f t="shared" si="9"/>
        <v>13232869</v>
      </c>
      <c r="U64" s="144">
        <v>3330694</v>
      </c>
      <c r="V64" s="91">
        <v>9902175</v>
      </c>
    </row>
    <row r="65" spans="1:22" ht="12" customHeight="1" x14ac:dyDescent="0.2">
      <c r="A65" s="96">
        <v>52</v>
      </c>
      <c r="B65" s="99" t="s">
        <v>161</v>
      </c>
      <c r="C65" s="98" t="s">
        <v>219</v>
      </c>
      <c r="D65" s="95">
        <f t="shared" si="10"/>
        <v>64999705</v>
      </c>
      <c r="E65" s="95">
        <f t="shared" si="11"/>
        <v>13995843</v>
      </c>
      <c r="F65" s="95">
        <v>878460</v>
      </c>
      <c r="G65" s="95">
        <v>13117383</v>
      </c>
      <c r="H65" s="95">
        <f t="shared" si="12"/>
        <v>30088274</v>
      </c>
      <c r="I65" s="95">
        <v>27154025</v>
      </c>
      <c r="J65" s="95">
        <v>2584291</v>
      </c>
      <c r="K65" s="95">
        <f t="shared" si="13"/>
        <v>349958</v>
      </c>
      <c r="L65" s="95">
        <v>32989</v>
      </c>
      <c r="M65" s="95">
        <v>316969</v>
      </c>
      <c r="N65" s="95">
        <f t="shared" si="14"/>
        <v>5220695</v>
      </c>
      <c r="O65" s="95">
        <v>4062936</v>
      </c>
      <c r="P65" s="95">
        <v>1157759</v>
      </c>
      <c r="Q65" s="95">
        <f t="shared" si="15"/>
        <v>15694893</v>
      </c>
      <c r="R65" s="91">
        <v>1106130</v>
      </c>
      <c r="S65" s="229"/>
      <c r="T65" s="91">
        <f t="shared" si="9"/>
        <v>14588763</v>
      </c>
      <c r="U65" s="144">
        <v>3636812</v>
      </c>
      <c r="V65" s="91">
        <v>10951951</v>
      </c>
    </row>
    <row r="66" spans="1:22" ht="12" customHeight="1" x14ac:dyDescent="0.2">
      <c r="A66" s="96">
        <v>53</v>
      </c>
      <c r="B66" s="100" t="s">
        <v>222</v>
      </c>
      <c r="C66" s="101" t="s">
        <v>221</v>
      </c>
      <c r="D66" s="95">
        <f t="shared" si="10"/>
        <v>0</v>
      </c>
      <c r="E66" s="95">
        <f t="shared" si="11"/>
        <v>0</v>
      </c>
      <c r="F66" s="95">
        <v>0</v>
      </c>
      <c r="G66" s="95">
        <v>0</v>
      </c>
      <c r="H66" s="95">
        <f t="shared" si="12"/>
        <v>0</v>
      </c>
      <c r="I66" s="95">
        <v>0</v>
      </c>
      <c r="J66" s="95">
        <v>0</v>
      </c>
      <c r="K66" s="95">
        <f t="shared" si="13"/>
        <v>0</v>
      </c>
      <c r="L66" s="95">
        <v>0</v>
      </c>
      <c r="M66" s="95">
        <v>0</v>
      </c>
      <c r="N66" s="95">
        <f t="shared" si="14"/>
        <v>0</v>
      </c>
      <c r="O66" s="95">
        <v>0</v>
      </c>
      <c r="P66" s="95">
        <v>0</v>
      </c>
      <c r="Q66" s="95">
        <f t="shared" si="15"/>
        <v>0</v>
      </c>
      <c r="R66" s="91">
        <v>0</v>
      </c>
      <c r="S66" s="229"/>
      <c r="T66" s="91">
        <f t="shared" si="9"/>
        <v>0</v>
      </c>
      <c r="U66" s="144">
        <v>0</v>
      </c>
      <c r="V66" s="91">
        <v>0</v>
      </c>
    </row>
    <row r="67" spans="1:22" ht="12" customHeight="1" x14ac:dyDescent="0.2">
      <c r="A67" s="96">
        <v>54</v>
      </c>
      <c r="B67" s="106" t="s">
        <v>232</v>
      </c>
      <c r="C67" s="103" t="s">
        <v>233</v>
      </c>
      <c r="D67" s="95">
        <f t="shared" si="10"/>
        <v>0</v>
      </c>
      <c r="E67" s="95">
        <f t="shared" si="11"/>
        <v>0</v>
      </c>
      <c r="F67" s="95">
        <v>0</v>
      </c>
      <c r="G67" s="95">
        <v>0</v>
      </c>
      <c r="H67" s="95">
        <f t="shared" si="12"/>
        <v>0</v>
      </c>
      <c r="I67" s="95">
        <v>0</v>
      </c>
      <c r="J67" s="95">
        <v>0</v>
      </c>
      <c r="K67" s="95">
        <f t="shared" si="13"/>
        <v>0</v>
      </c>
      <c r="L67" s="95">
        <v>0</v>
      </c>
      <c r="M67" s="95">
        <v>0</v>
      </c>
      <c r="N67" s="95">
        <f t="shared" si="14"/>
        <v>0</v>
      </c>
      <c r="O67" s="95">
        <v>0</v>
      </c>
      <c r="P67" s="95">
        <v>0</v>
      </c>
      <c r="Q67" s="95">
        <f t="shared" si="15"/>
        <v>0</v>
      </c>
      <c r="R67" s="91">
        <v>0</v>
      </c>
      <c r="S67" s="229"/>
      <c r="T67" s="91">
        <f t="shared" si="9"/>
        <v>0</v>
      </c>
      <c r="U67" s="144">
        <v>0</v>
      </c>
      <c r="V67" s="91">
        <v>0</v>
      </c>
    </row>
    <row r="68" spans="1:22" ht="12" customHeight="1" x14ac:dyDescent="0.2">
      <c r="A68" s="96">
        <v>55</v>
      </c>
      <c r="B68" s="100" t="s">
        <v>113</v>
      </c>
      <c r="C68" s="101" t="s">
        <v>51</v>
      </c>
      <c r="D68" s="95">
        <f t="shared" si="10"/>
        <v>156961300</v>
      </c>
      <c r="E68" s="95">
        <f t="shared" si="11"/>
        <v>129948340</v>
      </c>
      <c r="F68" s="95">
        <v>0</v>
      </c>
      <c r="G68" s="95">
        <v>129948340</v>
      </c>
      <c r="H68" s="95">
        <f t="shared" si="12"/>
        <v>1537491</v>
      </c>
      <c r="I68" s="95">
        <v>0</v>
      </c>
      <c r="J68" s="95">
        <v>0</v>
      </c>
      <c r="K68" s="95">
        <f t="shared" si="13"/>
        <v>1537491</v>
      </c>
      <c r="L68" s="95">
        <v>995644</v>
      </c>
      <c r="M68" s="95">
        <v>541847</v>
      </c>
      <c r="N68" s="95">
        <f t="shared" si="14"/>
        <v>0</v>
      </c>
      <c r="O68" s="95">
        <v>0</v>
      </c>
      <c r="P68" s="95">
        <v>0</v>
      </c>
      <c r="Q68" s="95">
        <f t="shared" si="15"/>
        <v>25475469</v>
      </c>
      <c r="R68" s="91">
        <v>466570</v>
      </c>
      <c r="S68" s="229"/>
      <c r="T68" s="91">
        <f t="shared" si="9"/>
        <v>25008899</v>
      </c>
      <c r="U68" s="144">
        <v>0</v>
      </c>
      <c r="V68" s="91">
        <v>25008899</v>
      </c>
    </row>
    <row r="69" spans="1:22" ht="12" customHeight="1" x14ac:dyDescent="0.2">
      <c r="A69" s="96">
        <v>56</v>
      </c>
      <c r="B69" s="99" t="s">
        <v>114</v>
      </c>
      <c r="C69" s="101" t="s">
        <v>389</v>
      </c>
      <c r="D69" s="95">
        <f t="shared" si="10"/>
        <v>120117410</v>
      </c>
      <c r="E69" s="95">
        <f t="shared" si="11"/>
        <v>97865587</v>
      </c>
      <c r="F69" s="95">
        <v>0</v>
      </c>
      <c r="G69" s="95">
        <v>97865587</v>
      </c>
      <c r="H69" s="95">
        <f t="shared" si="12"/>
        <v>2436428</v>
      </c>
      <c r="I69" s="95">
        <v>0</v>
      </c>
      <c r="J69" s="95">
        <v>0</v>
      </c>
      <c r="K69" s="95">
        <f t="shared" si="13"/>
        <v>2436428</v>
      </c>
      <c r="L69" s="95">
        <v>1389831</v>
      </c>
      <c r="M69" s="95">
        <v>1046597</v>
      </c>
      <c r="N69" s="95">
        <f t="shared" si="14"/>
        <v>0</v>
      </c>
      <c r="O69" s="95">
        <v>0</v>
      </c>
      <c r="P69" s="95">
        <v>0</v>
      </c>
      <c r="Q69" s="95">
        <f t="shared" si="15"/>
        <v>19815395</v>
      </c>
      <c r="R69" s="91">
        <v>308654</v>
      </c>
      <c r="S69" s="229"/>
      <c r="T69" s="91">
        <f t="shared" si="9"/>
        <v>19506741</v>
      </c>
      <c r="U69" s="144">
        <v>0</v>
      </c>
      <c r="V69" s="91">
        <v>19506741</v>
      </c>
    </row>
    <row r="70" spans="1:22" ht="12" customHeight="1" x14ac:dyDescent="0.2">
      <c r="A70" s="96">
        <v>57</v>
      </c>
      <c r="B70" s="102" t="s">
        <v>115</v>
      </c>
      <c r="C70" s="103" t="s">
        <v>116</v>
      </c>
      <c r="D70" s="95">
        <f t="shared" si="10"/>
        <v>0</v>
      </c>
      <c r="E70" s="95">
        <f t="shared" si="11"/>
        <v>0</v>
      </c>
      <c r="F70" s="95">
        <v>0</v>
      </c>
      <c r="G70" s="95">
        <v>0</v>
      </c>
      <c r="H70" s="95">
        <f t="shared" si="12"/>
        <v>0</v>
      </c>
      <c r="I70" s="95">
        <v>0</v>
      </c>
      <c r="J70" s="95">
        <v>0</v>
      </c>
      <c r="K70" s="95">
        <f t="shared" si="13"/>
        <v>0</v>
      </c>
      <c r="L70" s="95">
        <v>0</v>
      </c>
      <c r="M70" s="95">
        <v>0</v>
      </c>
      <c r="N70" s="95">
        <f t="shared" si="14"/>
        <v>0</v>
      </c>
      <c r="O70" s="95">
        <v>0</v>
      </c>
      <c r="P70" s="95">
        <v>0</v>
      </c>
      <c r="Q70" s="95">
        <f t="shared" si="15"/>
        <v>0</v>
      </c>
      <c r="R70" s="91">
        <v>0</v>
      </c>
      <c r="S70" s="229"/>
      <c r="T70" s="91">
        <f t="shared" si="9"/>
        <v>0</v>
      </c>
      <c r="U70" s="144">
        <v>0</v>
      </c>
      <c r="V70" s="91">
        <v>0</v>
      </c>
    </row>
    <row r="71" spans="1:22" ht="12" customHeight="1" x14ac:dyDescent="0.2">
      <c r="A71" s="96">
        <v>58</v>
      </c>
      <c r="B71" s="99" t="s">
        <v>117</v>
      </c>
      <c r="C71" s="101" t="s">
        <v>390</v>
      </c>
      <c r="D71" s="95">
        <f t="shared" si="10"/>
        <v>247332589</v>
      </c>
      <c r="E71" s="95">
        <f t="shared" si="11"/>
        <v>188501328</v>
      </c>
      <c r="F71" s="95">
        <v>0</v>
      </c>
      <c r="G71" s="95">
        <v>188501328</v>
      </c>
      <c r="H71" s="95">
        <f t="shared" si="12"/>
        <v>2002390</v>
      </c>
      <c r="I71" s="95">
        <v>0</v>
      </c>
      <c r="J71" s="95">
        <v>0</v>
      </c>
      <c r="K71" s="95">
        <f t="shared" si="13"/>
        <v>2002390</v>
      </c>
      <c r="L71" s="95">
        <v>434173</v>
      </c>
      <c r="M71" s="95">
        <v>1568217</v>
      </c>
      <c r="N71" s="95">
        <f t="shared" si="14"/>
        <v>0</v>
      </c>
      <c r="O71" s="95">
        <v>0</v>
      </c>
      <c r="P71" s="95">
        <v>0</v>
      </c>
      <c r="Q71" s="95">
        <f t="shared" si="15"/>
        <v>56828871</v>
      </c>
      <c r="R71" s="91">
        <v>17421568</v>
      </c>
      <c r="S71" s="229"/>
      <c r="T71" s="91">
        <f t="shared" si="9"/>
        <v>39407303</v>
      </c>
      <c r="U71" s="144">
        <v>0</v>
      </c>
      <c r="V71" s="91">
        <v>39407303</v>
      </c>
    </row>
    <row r="72" spans="1:22" ht="12" customHeight="1" x14ac:dyDescent="0.2">
      <c r="A72" s="96">
        <v>59</v>
      </c>
      <c r="B72" s="100" t="s">
        <v>118</v>
      </c>
      <c r="C72" s="101" t="s">
        <v>325</v>
      </c>
      <c r="D72" s="95">
        <f t="shared" si="10"/>
        <v>0</v>
      </c>
      <c r="E72" s="95">
        <f t="shared" si="11"/>
        <v>0</v>
      </c>
      <c r="F72" s="95">
        <v>0</v>
      </c>
      <c r="G72" s="95">
        <v>0</v>
      </c>
      <c r="H72" s="95">
        <f t="shared" si="12"/>
        <v>0</v>
      </c>
      <c r="I72" s="95">
        <v>0</v>
      </c>
      <c r="J72" s="95">
        <v>0</v>
      </c>
      <c r="K72" s="95">
        <f t="shared" si="13"/>
        <v>0</v>
      </c>
      <c r="L72" s="95">
        <v>0</v>
      </c>
      <c r="M72" s="95">
        <v>0</v>
      </c>
      <c r="N72" s="95">
        <f t="shared" si="14"/>
        <v>0</v>
      </c>
      <c r="O72" s="95">
        <v>0</v>
      </c>
      <c r="P72" s="95">
        <v>0</v>
      </c>
      <c r="Q72" s="95">
        <f t="shared" si="15"/>
        <v>0</v>
      </c>
      <c r="R72" s="91">
        <v>0</v>
      </c>
      <c r="S72" s="229"/>
      <c r="T72" s="91">
        <f t="shared" si="9"/>
        <v>0</v>
      </c>
      <c r="U72" s="144">
        <v>0</v>
      </c>
      <c r="V72" s="91">
        <v>0</v>
      </c>
    </row>
    <row r="73" spans="1:22" ht="12" customHeight="1" x14ac:dyDescent="0.2">
      <c r="A73" s="96">
        <v>60</v>
      </c>
      <c r="B73" s="97" t="s">
        <v>119</v>
      </c>
      <c r="C73" s="101" t="s">
        <v>391</v>
      </c>
      <c r="D73" s="95">
        <f t="shared" si="10"/>
        <v>32395780</v>
      </c>
      <c r="E73" s="95">
        <f t="shared" si="11"/>
        <v>0</v>
      </c>
      <c r="F73" s="95">
        <v>0</v>
      </c>
      <c r="G73" s="95">
        <v>0</v>
      </c>
      <c r="H73" s="95">
        <f t="shared" si="12"/>
        <v>0</v>
      </c>
      <c r="I73" s="95">
        <v>0</v>
      </c>
      <c r="J73" s="95">
        <v>0</v>
      </c>
      <c r="K73" s="95">
        <f t="shared" si="13"/>
        <v>0</v>
      </c>
      <c r="L73" s="95">
        <v>0</v>
      </c>
      <c r="M73" s="95">
        <v>0</v>
      </c>
      <c r="N73" s="95">
        <f t="shared" si="14"/>
        <v>0</v>
      </c>
      <c r="O73" s="95">
        <v>0</v>
      </c>
      <c r="P73" s="95">
        <v>0</v>
      </c>
      <c r="Q73" s="95">
        <f t="shared" si="15"/>
        <v>32395780</v>
      </c>
      <c r="R73" s="91">
        <v>11314320</v>
      </c>
      <c r="S73" s="229"/>
      <c r="T73" s="91">
        <f t="shared" si="9"/>
        <v>21081460</v>
      </c>
      <c r="U73" s="144">
        <v>21081460</v>
      </c>
      <c r="V73" s="91">
        <v>0</v>
      </c>
    </row>
    <row r="74" spans="1:22" ht="12" customHeight="1" x14ac:dyDescent="0.2">
      <c r="A74" s="96">
        <v>61</v>
      </c>
      <c r="B74" s="97" t="s">
        <v>120</v>
      </c>
      <c r="C74" s="101" t="s">
        <v>392</v>
      </c>
      <c r="D74" s="95">
        <f t="shared" si="10"/>
        <v>29605335</v>
      </c>
      <c r="E74" s="95">
        <f t="shared" si="11"/>
        <v>0</v>
      </c>
      <c r="F74" s="95">
        <v>0</v>
      </c>
      <c r="G74" s="95">
        <v>0</v>
      </c>
      <c r="H74" s="95">
        <f t="shared" si="12"/>
        <v>0</v>
      </c>
      <c r="I74" s="95">
        <v>0</v>
      </c>
      <c r="J74" s="95">
        <v>0</v>
      </c>
      <c r="K74" s="95">
        <f t="shared" si="13"/>
        <v>0</v>
      </c>
      <c r="L74" s="95">
        <v>0</v>
      </c>
      <c r="M74" s="95">
        <v>0</v>
      </c>
      <c r="N74" s="95">
        <f t="shared" si="14"/>
        <v>0</v>
      </c>
      <c r="O74" s="95">
        <v>0</v>
      </c>
      <c r="P74" s="95">
        <v>0</v>
      </c>
      <c r="Q74" s="95">
        <f t="shared" si="15"/>
        <v>29605335</v>
      </c>
      <c r="R74" s="91">
        <v>11314320</v>
      </c>
      <c r="S74" s="229"/>
      <c r="T74" s="91">
        <f t="shared" si="9"/>
        <v>18291015</v>
      </c>
      <c r="U74" s="144">
        <v>18291015</v>
      </c>
      <c r="V74" s="91">
        <v>0</v>
      </c>
    </row>
    <row r="75" spans="1:22" ht="12" customHeight="1" x14ac:dyDescent="0.2">
      <c r="A75" s="96">
        <v>62</v>
      </c>
      <c r="B75" s="99" t="s">
        <v>121</v>
      </c>
      <c r="C75" s="101" t="s">
        <v>393</v>
      </c>
      <c r="D75" s="95">
        <f t="shared" si="10"/>
        <v>250847534</v>
      </c>
      <c r="E75" s="95">
        <f t="shared" si="11"/>
        <v>4992455</v>
      </c>
      <c r="F75" s="95">
        <v>4992455</v>
      </c>
      <c r="G75" s="95">
        <v>0</v>
      </c>
      <c r="H75" s="95">
        <f t="shared" si="12"/>
        <v>159970913</v>
      </c>
      <c r="I75" s="95">
        <v>146357568</v>
      </c>
      <c r="J75" s="95">
        <v>13613345</v>
      </c>
      <c r="K75" s="95">
        <f t="shared" si="13"/>
        <v>0</v>
      </c>
      <c r="L75" s="95">
        <v>0</v>
      </c>
      <c r="M75" s="95">
        <v>0</v>
      </c>
      <c r="N75" s="95">
        <f t="shared" si="14"/>
        <v>37241760</v>
      </c>
      <c r="O75" s="95">
        <v>30919637</v>
      </c>
      <c r="P75" s="95">
        <v>6322123</v>
      </c>
      <c r="Q75" s="95">
        <f t="shared" si="15"/>
        <v>48642406</v>
      </c>
      <c r="R75" s="91">
        <v>7621184</v>
      </c>
      <c r="S75" s="229"/>
      <c r="T75" s="91">
        <f t="shared" si="9"/>
        <v>41021222</v>
      </c>
      <c r="U75" s="144">
        <v>0</v>
      </c>
      <c r="V75" s="91">
        <v>41021222</v>
      </c>
    </row>
    <row r="76" spans="1:22" ht="12" customHeight="1" x14ac:dyDescent="0.2">
      <c r="A76" s="96">
        <v>63</v>
      </c>
      <c r="B76" s="99" t="s">
        <v>122</v>
      </c>
      <c r="C76" s="98" t="s">
        <v>50</v>
      </c>
      <c r="D76" s="95">
        <f t="shared" si="10"/>
        <v>142689014</v>
      </c>
      <c r="E76" s="95">
        <f t="shared" si="11"/>
        <v>2875210</v>
      </c>
      <c r="F76" s="95">
        <v>2875210</v>
      </c>
      <c r="G76" s="95">
        <v>0</v>
      </c>
      <c r="H76" s="95">
        <f t="shared" si="12"/>
        <v>93322448</v>
      </c>
      <c r="I76" s="95">
        <v>84287700</v>
      </c>
      <c r="J76" s="95">
        <v>9034748</v>
      </c>
      <c r="K76" s="95">
        <f t="shared" si="13"/>
        <v>0</v>
      </c>
      <c r="L76" s="95">
        <v>0</v>
      </c>
      <c r="M76" s="95">
        <v>0</v>
      </c>
      <c r="N76" s="95">
        <f t="shared" si="14"/>
        <v>21403527</v>
      </c>
      <c r="O76" s="95">
        <v>17810302</v>
      </c>
      <c r="P76" s="95">
        <v>3593225</v>
      </c>
      <c r="Q76" s="95">
        <f t="shared" si="15"/>
        <v>25087829</v>
      </c>
      <c r="R76" s="91">
        <v>1143039</v>
      </c>
      <c r="S76" s="229"/>
      <c r="T76" s="91">
        <f t="shared" si="9"/>
        <v>23944790</v>
      </c>
      <c r="U76" s="144">
        <v>0</v>
      </c>
      <c r="V76" s="91">
        <v>23944790</v>
      </c>
    </row>
    <row r="77" spans="1:22" ht="12" customHeight="1" x14ac:dyDescent="0.2">
      <c r="A77" s="96">
        <v>64</v>
      </c>
      <c r="B77" s="99" t="s">
        <v>123</v>
      </c>
      <c r="C77" s="101" t="s">
        <v>394</v>
      </c>
      <c r="D77" s="95">
        <f t="shared" si="10"/>
        <v>325950224</v>
      </c>
      <c r="E77" s="95">
        <f t="shared" si="11"/>
        <v>4685815</v>
      </c>
      <c r="F77" s="95">
        <v>4685815</v>
      </c>
      <c r="G77" s="95">
        <v>0</v>
      </c>
      <c r="H77" s="95">
        <f t="shared" si="12"/>
        <v>206459840</v>
      </c>
      <c r="I77" s="95">
        <v>192110719</v>
      </c>
      <c r="J77" s="95">
        <v>14349121</v>
      </c>
      <c r="K77" s="95">
        <f t="shared" si="13"/>
        <v>0</v>
      </c>
      <c r="L77" s="95">
        <v>0</v>
      </c>
      <c r="M77" s="95">
        <v>0</v>
      </c>
      <c r="N77" s="95">
        <f t="shared" si="14"/>
        <v>50231764</v>
      </c>
      <c r="O77" s="95">
        <v>41815578</v>
      </c>
      <c r="P77" s="95">
        <v>8416186</v>
      </c>
      <c r="Q77" s="95">
        <f t="shared" si="15"/>
        <v>64572805</v>
      </c>
      <c r="R77" s="91">
        <v>11681240</v>
      </c>
      <c r="S77" s="229"/>
      <c r="T77" s="91">
        <f t="shared" ref="T77:T140" si="16">U77+V77</f>
        <v>52891565</v>
      </c>
      <c r="U77" s="144">
        <v>0</v>
      </c>
      <c r="V77" s="91">
        <v>52891565</v>
      </c>
    </row>
    <row r="78" spans="1:22" ht="12" customHeight="1" x14ac:dyDescent="0.2">
      <c r="A78" s="96">
        <v>65</v>
      </c>
      <c r="B78" s="99" t="s">
        <v>124</v>
      </c>
      <c r="C78" s="101" t="s">
        <v>395</v>
      </c>
      <c r="D78" s="95">
        <f t="shared" ref="D78:D141" si="17">E78+H78+N78+Q78</f>
        <v>0</v>
      </c>
      <c r="E78" s="95">
        <f t="shared" si="11"/>
        <v>0</v>
      </c>
      <c r="F78" s="95">
        <v>0</v>
      </c>
      <c r="G78" s="95">
        <v>0</v>
      </c>
      <c r="H78" s="95">
        <f t="shared" si="12"/>
        <v>0</v>
      </c>
      <c r="I78" s="95">
        <v>0</v>
      </c>
      <c r="J78" s="95">
        <v>0</v>
      </c>
      <c r="K78" s="95">
        <f t="shared" si="13"/>
        <v>0</v>
      </c>
      <c r="L78" s="95">
        <v>0</v>
      </c>
      <c r="M78" s="95">
        <v>0</v>
      </c>
      <c r="N78" s="95">
        <f t="shared" si="14"/>
        <v>0</v>
      </c>
      <c r="O78" s="95">
        <v>0</v>
      </c>
      <c r="P78" s="95">
        <v>0</v>
      </c>
      <c r="Q78" s="95">
        <f t="shared" si="15"/>
        <v>0</v>
      </c>
      <c r="R78" s="91">
        <v>0</v>
      </c>
      <c r="S78" s="229"/>
      <c r="T78" s="91">
        <f t="shared" si="16"/>
        <v>0</v>
      </c>
      <c r="U78" s="144">
        <v>0</v>
      </c>
      <c r="V78" s="91">
        <v>0</v>
      </c>
    </row>
    <row r="79" spans="1:22" ht="12" customHeight="1" x14ac:dyDescent="0.2">
      <c r="A79" s="96">
        <v>66</v>
      </c>
      <c r="B79" s="97" t="s">
        <v>125</v>
      </c>
      <c r="C79" s="101" t="s">
        <v>396</v>
      </c>
      <c r="D79" s="95">
        <f t="shared" si="17"/>
        <v>44586724</v>
      </c>
      <c r="E79" s="95">
        <f t="shared" si="11"/>
        <v>0</v>
      </c>
      <c r="F79" s="95">
        <v>0</v>
      </c>
      <c r="G79" s="95">
        <v>0</v>
      </c>
      <c r="H79" s="95">
        <f t="shared" si="12"/>
        <v>0</v>
      </c>
      <c r="I79" s="95">
        <v>0</v>
      </c>
      <c r="J79" s="95">
        <v>0</v>
      </c>
      <c r="K79" s="95">
        <f t="shared" si="13"/>
        <v>0</v>
      </c>
      <c r="L79" s="95">
        <v>0</v>
      </c>
      <c r="M79" s="95">
        <v>0</v>
      </c>
      <c r="N79" s="95">
        <f t="shared" si="14"/>
        <v>0</v>
      </c>
      <c r="O79" s="95">
        <v>0</v>
      </c>
      <c r="P79" s="95">
        <v>0</v>
      </c>
      <c r="Q79" s="95">
        <f t="shared" si="15"/>
        <v>44586724</v>
      </c>
      <c r="R79" s="91">
        <v>0</v>
      </c>
      <c r="S79" s="229"/>
      <c r="T79" s="91">
        <f t="shared" si="16"/>
        <v>44586724</v>
      </c>
      <c r="U79" s="144">
        <v>44586724</v>
      </c>
      <c r="V79" s="91">
        <v>0</v>
      </c>
    </row>
    <row r="80" spans="1:22" ht="12" customHeight="1" x14ac:dyDescent="0.2">
      <c r="A80" s="96">
        <v>67</v>
      </c>
      <c r="B80" s="99" t="s">
        <v>126</v>
      </c>
      <c r="C80" s="101" t="s">
        <v>397</v>
      </c>
      <c r="D80" s="95">
        <f t="shared" si="17"/>
        <v>0</v>
      </c>
      <c r="E80" s="95">
        <f t="shared" si="11"/>
        <v>0</v>
      </c>
      <c r="F80" s="95">
        <v>0</v>
      </c>
      <c r="G80" s="95">
        <v>0</v>
      </c>
      <c r="H80" s="95">
        <f t="shared" si="12"/>
        <v>0</v>
      </c>
      <c r="I80" s="95">
        <v>0</v>
      </c>
      <c r="J80" s="95">
        <v>0</v>
      </c>
      <c r="K80" s="95">
        <f t="shared" si="13"/>
        <v>0</v>
      </c>
      <c r="L80" s="95">
        <v>0</v>
      </c>
      <c r="M80" s="95">
        <v>0</v>
      </c>
      <c r="N80" s="95">
        <f t="shared" si="14"/>
        <v>0</v>
      </c>
      <c r="O80" s="95">
        <v>0</v>
      </c>
      <c r="P80" s="95">
        <v>0</v>
      </c>
      <c r="Q80" s="95">
        <f t="shared" si="15"/>
        <v>0</v>
      </c>
      <c r="R80" s="91">
        <v>0</v>
      </c>
      <c r="S80" s="229"/>
      <c r="T80" s="91">
        <f t="shared" si="16"/>
        <v>0</v>
      </c>
      <c r="U80" s="144">
        <v>0</v>
      </c>
      <c r="V80" s="91">
        <v>0</v>
      </c>
    </row>
    <row r="81" spans="1:22" ht="12" customHeight="1" x14ac:dyDescent="0.2">
      <c r="A81" s="96">
        <v>68</v>
      </c>
      <c r="B81" s="99" t="s">
        <v>127</v>
      </c>
      <c r="C81" s="101" t="s">
        <v>398</v>
      </c>
      <c r="D81" s="95">
        <f t="shared" si="17"/>
        <v>0</v>
      </c>
      <c r="E81" s="95">
        <f t="shared" ref="E81:E144" si="18">F81+G81</f>
        <v>0</v>
      </c>
      <c r="F81" s="95">
        <v>0</v>
      </c>
      <c r="G81" s="95">
        <v>0</v>
      </c>
      <c r="H81" s="95">
        <f t="shared" ref="H81:H144" si="19">I81+J81+K81</f>
        <v>0</v>
      </c>
      <c r="I81" s="95">
        <v>0</v>
      </c>
      <c r="J81" s="95">
        <v>0</v>
      </c>
      <c r="K81" s="95">
        <f t="shared" ref="K81:K144" si="20">L81+M81</f>
        <v>0</v>
      </c>
      <c r="L81" s="95">
        <v>0</v>
      </c>
      <c r="M81" s="95">
        <v>0</v>
      </c>
      <c r="N81" s="95">
        <f t="shared" ref="N81:N144" si="21">O81+P81</f>
        <v>0</v>
      </c>
      <c r="O81" s="95">
        <v>0</v>
      </c>
      <c r="P81" s="95">
        <v>0</v>
      </c>
      <c r="Q81" s="95">
        <f t="shared" ref="Q81:Q144" si="22">R81+T81</f>
        <v>0</v>
      </c>
      <c r="R81" s="91">
        <v>0</v>
      </c>
      <c r="S81" s="229"/>
      <c r="T81" s="91">
        <f t="shared" si="16"/>
        <v>0</v>
      </c>
      <c r="U81" s="144">
        <v>0</v>
      </c>
      <c r="V81" s="91">
        <v>0</v>
      </c>
    </row>
    <row r="82" spans="1:22" ht="12" customHeight="1" x14ac:dyDescent="0.2">
      <c r="A82" s="96">
        <v>69</v>
      </c>
      <c r="B82" s="97" t="s">
        <v>128</v>
      </c>
      <c r="C82" s="101" t="s">
        <v>399</v>
      </c>
      <c r="D82" s="95">
        <f t="shared" si="17"/>
        <v>71643518</v>
      </c>
      <c r="E82" s="95">
        <f t="shared" si="18"/>
        <v>0</v>
      </c>
      <c r="F82" s="95">
        <v>0</v>
      </c>
      <c r="G82" s="95">
        <v>0</v>
      </c>
      <c r="H82" s="95">
        <f t="shared" si="19"/>
        <v>0</v>
      </c>
      <c r="I82" s="95">
        <v>0</v>
      </c>
      <c r="J82" s="95">
        <v>0</v>
      </c>
      <c r="K82" s="95">
        <f t="shared" si="20"/>
        <v>0</v>
      </c>
      <c r="L82" s="95">
        <v>0</v>
      </c>
      <c r="M82" s="95">
        <v>0</v>
      </c>
      <c r="N82" s="95">
        <f t="shared" si="21"/>
        <v>0</v>
      </c>
      <c r="O82" s="95">
        <v>0</v>
      </c>
      <c r="P82" s="95">
        <v>0</v>
      </c>
      <c r="Q82" s="95">
        <f t="shared" si="22"/>
        <v>71643518</v>
      </c>
      <c r="R82" s="91">
        <v>4029784</v>
      </c>
      <c r="S82" s="229"/>
      <c r="T82" s="91">
        <f t="shared" si="16"/>
        <v>67613734</v>
      </c>
      <c r="U82" s="144">
        <v>67613734</v>
      </c>
      <c r="V82" s="91">
        <v>0</v>
      </c>
    </row>
    <row r="83" spans="1:22" ht="12" customHeight="1" x14ac:dyDescent="0.2">
      <c r="A83" s="96">
        <v>70</v>
      </c>
      <c r="B83" s="97" t="s">
        <v>129</v>
      </c>
      <c r="C83" s="101" t="s">
        <v>400</v>
      </c>
      <c r="D83" s="95">
        <f t="shared" si="17"/>
        <v>0</v>
      </c>
      <c r="E83" s="95">
        <f t="shared" si="18"/>
        <v>0</v>
      </c>
      <c r="F83" s="95">
        <v>0</v>
      </c>
      <c r="G83" s="95">
        <v>0</v>
      </c>
      <c r="H83" s="95">
        <f t="shared" si="19"/>
        <v>0</v>
      </c>
      <c r="I83" s="95">
        <v>0</v>
      </c>
      <c r="J83" s="95">
        <v>0</v>
      </c>
      <c r="K83" s="95">
        <f t="shared" si="20"/>
        <v>0</v>
      </c>
      <c r="L83" s="95">
        <v>0</v>
      </c>
      <c r="M83" s="95">
        <v>0</v>
      </c>
      <c r="N83" s="95">
        <f t="shared" si="21"/>
        <v>0</v>
      </c>
      <c r="O83" s="95">
        <v>0</v>
      </c>
      <c r="P83" s="95">
        <v>0</v>
      </c>
      <c r="Q83" s="95">
        <f t="shared" si="22"/>
        <v>0</v>
      </c>
      <c r="R83" s="91">
        <v>0</v>
      </c>
      <c r="S83" s="229"/>
      <c r="T83" s="91">
        <f t="shared" si="16"/>
        <v>0</v>
      </c>
      <c r="U83" s="144">
        <v>0</v>
      </c>
      <c r="V83" s="91">
        <v>0</v>
      </c>
    </row>
    <row r="84" spans="1:22" ht="12" customHeight="1" x14ac:dyDescent="0.2">
      <c r="A84" s="96">
        <v>71</v>
      </c>
      <c r="B84" s="97" t="s">
        <v>130</v>
      </c>
      <c r="C84" s="101" t="s">
        <v>401</v>
      </c>
      <c r="D84" s="95">
        <f t="shared" si="17"/>
        <v>0</v>
      </c>
      <c r="E84" s="95">
        <f t="shared" si="18"/>
        <v>0</v>
      </c>
      <c r="F84" s="95">
        <v>0</v>
      </c>
      <c r="G84" s="95">
        <v>0</v>
      </c>
      <c r="H84" s="95">
        <f t="shared" si="19"/>
        <v>0</v>
      </c>
      <c r="I84" s="95">
        <v>0</v>
      </c>
      <c r="J84" s="95">
        <v>0</v>
      </c>
      <c r="K84" s="95">
        <f t="shared" si="20"/>
        <v>0</v>
      </c>
      <c r="L84" s="95">
        <v>0</v>
      </c>
      <c r="M84" s="95">
        <v>0</v>
      </c>
      <c r="N84" s="95">
        <f t="shared" si="21"/>
        <v>0</v>
      </c>
      <c r="O84" s="95">
        <v>0</v>
      </c>
      <c r="P84" s="95">
        <v>0</v>
      </c>
      <c r="Q84" s="95">
        <f t="shared" si="22"/>
        <v>0</v>
      </c>
      <c r="R84" s="91">
        <v>0</v>
      </c>
      <c r="S84" s="229"/>
      <c r="T84" s="91">
        <f t="shared" si="16"/>
        <v>0</v>
      </c>
      <c r="U84" s="144">
        <v>0</v>
      </c>
      <c r="V84" s="91">
        <v>0</v>
      </c>
    </row>
    <row r="85" spans="1:22" ht="12" customHeight="1" x14ac:dyDescent="0.2">
      <c r="A85" s="96">
        <v>72</v>
      </c>
      <c r="B85" s="100" t="s">
        <v>131</v>
      </c>
      <c r="C85" s="101" t="s">
        <v>132</v>
      </c>
      <c r="D85" s="95">
        <f t="shared" si="17"/>
        <v>305736260</v>
      </c>
      <c r="E85" s="95">
        <f t="shared" si="18"/>
        <v>85267359</v>
      </c>
      <c r="F85" s="95">
        <v>3827123</v>
      </c>
      <c r="G85" s="95">
        <v>81440236</v>
      </c>
      <c r="H85" s="95">
        <f t="shared" si="19"/>
        <v>124291122</v>
      </c>
      <c r="I85" s="95">
        <v>112976250</v>
      </c>
      <c r="J85" s="95">
        <v>9878560</v>
      </c>
      <c r="K85" s="95">
        <f t="shared" si="20"/>
        <v>1436312</v>
      </c>
      <c r="L85" s="95">
        <v>782825</v>
      </c>
      <c r="M85" s="95">
        <v>653487</v>
      </c>
      <c r="N85" s="95">
        <f t="shared" si="21"/>
        <v>31194201</v>
      </c>
      <c r="O85" s="95">
        <v>25795351</v>
      </c>
      <c r="P85" s="95">
        <v>5398850</v>
      </c>
      <c r="Q85" s="95">
        <f t="shared" si="22"/>
        <v>64983578</v>
      </c>
      <c r="R85" s="91">
        <v>6311199</v>
      </c>
      <c r="S85" s="229"/>
      <c r="T85" s="91">
        <f t="shared" si="16"/>
        <v>58672379</v>
      </c>
      <c r="U85" s="144">
        <v>15084147</v>
      </c>
      <c r="V85" s="91">
        <v>43588232</v>
      </c>
    </row>
    <row r="86" spans="1:22" ht="12" customHeight="1" x14ac:dyDescent="0.2">
      <c r="A86" s="96">
        <v>73</v>
      </c>
      <c r="B86" s="97" t="s">
        <v>133</v>
      </c>
      <c r="C86" s="101" t="s">
        <v>402</v>
      </c>
      <c r="D86" s="95">
        <f t="shared" si="17"/>
        <v>496019654</v>
      </c>
      <c r="E86" s="95">
        <f t="shared" si="18"/>
        <v>26020803</v>
      </c>
      <c r="F86" s="95">
        <v>8058091</v>
      </c>
      <c r="G86" s="95">
        <v>17962712</v>
      </c>
      <c r="H86" s="95">
        <f t="shared" si="19"/>
        <v>294540601</v>
      </c>
      <c r="I86" s="95">
        <v>271249842</v>
      </c>
      <c r="J86" s="95">
        <v>23290759</v>
      </c>
      <c r="K86" s="95">
        <f t="shared" si="20"/>
        <v>0</v>
      </c>
      <c r="L86" s="95">
        <v>0</v>
      </c>
      <c r="M86" s="95">
        <v>0</v>
      </c>
      <c r="N86" s="95">
        <f t="shared" si="21"/>
        <v>80976499</v>
      </c>
      <c r="O86" s="95">
        <v>68244924</v>
      </c>
      <c r="P86" s="95">
        <v>12731575</v>
      </c>
      <c r="Q86" s="95">
        <f t="shared" si="22"/>
        <v>94481751</v>
      </c>
      <c r="R86" s="91">
        <v>18913507</v>
      </c>
      <c r="S86" s="229"/>
      <c r="T86" s="91">
        <f t="shared" si="16"/>
        <v>75568244</v>
      </c>
      <c r="U86" s="144">
        <v>0</v>
      </c>
      <c r="V86" s="91">
        <v>75568244</v>
      </c>
    </row>
    <row r="87" spans="1:22" ht="12" customHeight="1" x14ac:dyDescent="0.2">
      <c r="A87" s="96">
        <v>74</v>
      </c>
      <c r="B87" s="100" t="s">
        <v>134</v>
      </c>
      <c r="C87" s="101" t="s">
        <v>35</v>
      </c>
      <c r="D87" s="95">
        <f t="shared" si="17"/>
        <v>254159640</v>
      </c>
      <c r="E87" s="95">
        <f t="shared" si="18"/>
        <v>4938704</v>
      </c>
      <c r="F87" s="95">
        <v>4938704</v>
      </c>
      <c r="G87" s="95">
        <v>0</v>
      </c>
      <c r="H87" s="95">
        <f t="shared" si="19"/>
        <v>161311690</v>
      </c>
      <c r="I87" s="95">
        <v>147466906</v>
      </c>
      <c r="J87" s="95">
        <v>13844784</v>
      </c>
      <c r="K87" s="95">
        <f t="shared" si="20"/>
        <v>0</v>
      </c>
      <c r="L87" s="95">
        <v>0</v>
      </c>
      <c r="M87" s="95">
        <v>0</v>
      </c>
      <c r="N87" s="95">
        <f t="shared" si="21"/>
        <v>36387856</v>
      </c>
      <c r="O87" s="95">
        <v>29668872</v>
      </c>
      <c r="P87" s="95">
        <v>6718984</v>
      </c>
      <c r="Q87" s="95">
        <f t="shared" si="22"/>
        <v>51521390</v>
      </c>
      <c r="R87" s="91">
        <v>2291519</v>
      </c>
      <c r="S87" s="229"/>
      <c r="T87" s="91">
        <f t="shared" si="16"/>
        <v>49229871</v>
      </c>
      <c r="U87" s="144">
        <v>8797127</v>
      </c>
      <c r="V87" s="91">
        <v>40432744</v>
      </c>
    </row>
    <row r="88" spans="1:22" ht="12" customHeight="1" x14ac:dyDescent="0.2">
      <c r="A88" s="96">
        <v>75</v>
      </c>
      <c r="B88" s="102" t="s">
        <v>135</v>
      </c>
      <c r="C88" s="103" t="s">
        <v>413</v>
      </c>
      <c r="D88" s="95">
        <f t="shared" si="17"/>
        <v>330532747</v>
      </c>
      <c r="E88" s="95">
        <f t="shared" si="18"/>
        <v>110153496</v>
      </c>
      <c r="F88" s="95">
        <v>3076567</v>
      </c>
      <c r="G88" s="95">
        <v>107076929</v>
      </c>
      <c r="H88" s="95">
        <f t="shared" si="19"/>
        <v>109970707</v>
      </c>
      <c r="I88" s="95">
        <v>100385181</v>
      </c>
      <c r="J88" s="95">
        <v>8512468</v>
      </c>
      <c r="K88" s="95">
        <f t="shared" si="20"/>
        <v>1073058</v>
      </c>
      <c r="L88" s="95">
        <v>60426</v>
      </c>
      <c r="M88" s="95">
        <v>1012632</v>
      </c>
      <c r="N88" s="95">
        <f t="shared" si="21"/>
        <v>26968418</v>
      </c>
      <c r="O88" s="95">
        <v>22327404</v>
      </c>
      <c r="P88" s="95">
        <v>4641014</v>
      </c>
      <c r="Q88" s="95">
        <f t="shared" si="22"/>
        <v>83440126</v>
      </c>
      <c r="R88" s="91">
        <v>14858900</v>
      </c>
      <c r="S88" s="229"/>
      <c r="T88" s="91">
        <f t="shared" si="16"/>
        <v>68581226</v>
      </c>
      <c r="U88" s="144">
        <v>13377438</v>
      </c>
      <c r="V88" s="91">
        <v>55203788</v>
      </c>
    </row>
    <row r="89" spans="1:22" ht="12" customHeight="1" x14ac:dyDescent="0.2">
      <c r="A89" s="96">
        <v>76</v>
      </c>
      <c r="B89" s="97" t="s">
        <v>136</v>
      </c>
      <c r="C89" s="101" t="s">
        <v>36</v>
      </c>
      <c r="D89" s="95">
        <f t="shared" si="17"/>
        <v>462916122</v>
      </c>
      <c r="E89" s="95">
        <f t="shared" si="18"/>
        <v>8292038</v>
      </c>
      <c r="F89" s="95">
        <v>8292038</v>
      </c>
      <c r="G89" s="95">
        <v>0</v>
      </c>
      <c r="H89" s="95">
        <f t="shared" si="19"/>
        <v>280435477</v>
      </c>
      <c r="I89" s="95">
        <v>256991231</v>
      </c>
      <c r="J89" s="95">
        <v>23444246</v>
      </c>
      <c r="K89" s="95">
        <f t="shared" si="20"/>
        <v>0</v>
      </c>
      <c r="L89" s="95">
        <v>0</v>
      </c>
      <c r="M89" s="95">
        <v>0</v>
      </c>
      <c r="N89" s="95">
        <f t="shared" si="21"/>
        <v>61791832</v>
      </c>
      <c r="O89" s="95">
        <v>50084024</v>
      </c>
      <c r="P89" s="95">
        <v>11707808</v>
      </c>
      <c r="Q89" s="95">
        <f t="shared" si="22"/>
        <v>112396775</v>
      </c>
      <c r="R89" s="91">
        <v>31024528</v>
      </c>
      <c r="S89" s="229">
        <v>9730686</v>
      </c>
      <c r="T89" s="91">
        <f t="shared" si="16"/>
        <v>81372247</v>
      </c>
      <c r="U89" s="144">
        <v>11827819</v>
      </c>
      <c r="V89" s="91">
        <v>69544428</v>
      </c>
    </row>
    <row r="90" spans="1:22" ht="12" customHeight="1" x14ac:dyDescent="0.2">
      <c r="A90" s="96">
        <v>77</v>
      </c>
      <c r="B90" s="102" t="s">
        <v>137</v>
      </c>
      <c r="C90" s="103" t="s">
        <v>49</v>
      </c>
      <c r="D90" s="95">
        <f t="shared" si="17"/>
        <v>312251274</v>
      </c>
      <c r="E90" s="95">
        <f t="shared" si="18"/>
        <v>236623546</v>
      </c>
      <c r="F90" s="95">
        <v>0</v>
      </c>
      <c r="G90" s="95">
        <v>236623546</v>
      </c>
      <c r="H90" s="95">
        <f t="shared" si="19"/>
        <v>3441827</v>
      </c>
      <c r="I90" s="95">
        <v>0</v>
      </c>
      <c r="J90" s="95">
        <v>0</v>
      </c>
      <c r="K90" s="95">
        <f t="shared" si="20"/>
        <v>3441827</v>
      </c>
      <c r="L90" s="95">
        <v>1034279</v>
      </c>
      <c r="M90" s="95">
        <v>2407548</v>
      </c>
      <c r="N90" s="95">
        <f t="shared" si="21"/>
        <v>0</v>
      </c>
      <c r="O90" s="95">
        <v>0</v>
      </c>
      <c r="P90" s="95">
        <v>0</v>
      </c>
      <c r="Q90" s="95">
        <f t="shared" si="22"/>
        <v>72185901</v>
      </c>
      <c r="R90" s="91">
        <v>14220312</v>
      </c>
      <c r="S90" s="229"/>
      <c r="T90" s="91">
        <f t="shared" si="16"/>
        <v>57965589</v>
      </c>
      <c r="U90" s="144">
        <v>10545227</v>
      </c>
      <c r="V90" s="91">
        <v>47420362</v>
      </c>
    </row>
    <row r="91" spans="1:22" ht="12" customHeight="1" x14ac:dyDescent="0.2">
      <c r="A91" s="96">
        <v>78</v>
      </c>
      <c r="B91" s="97" t="s">
        <v>138</v>
      </c>
      <c r="C91" s="101" t="s">
        <v>403</v>
      </c>
      <c r="D91" s="95">
        <f t="shared" si="17"/>
        <v>348101912</v>
      </c>
      <c r="E91" s="95">
        <f t="shared" si="18"/>
        <v>6547810</v>
      </c>
      <c r="F91" s="95">
        <v>6547810</v>
      </c>
      <c r="G91" s="95">
        <v>0</v>
      </c>
      <c r="H91" s="95">
        <f t="shared" si="19"/>
        <v>215335049</v>
      </c>
      <c r="I91" s="95">
        <v>199053411</v>
      </c>
      <c r="J91" s="95">
        <v>16281638</v>
      </c>
      <c r="K91" s="95">
        <f t="shared" si="20"/>
        <v>0</v>
      </c>
      <c r="L91" s="95">
        <v>0</v>
      </c>
      <c r="M91" s="95">
        <v>0</v>
      </c>
      <c r="N91" s="95">
        <f t="shared" si="21"/>
        <v>53656439</v>
      </c>
      <c r="O91" s="95">
        <v>43571799</v>
      </c>
      <c r="P91" s="95">
        <v>10084640</v>
      </c>
      <c r="Q91" s="95">
        <f t="shared" si="22"/>
        <v>72562614</v>
      </c>
      <c r="R91" s="91">
        <v>12875598</v>
      </c>
      <c r="S91" s="229"/>
      <c r="T91" s="91">
        <f t="shared" si="16"/>
        <v>59687016</v>
      </c>
      <c r="U91" s="144">
        <v>5492636</v>
      </c>
      <c r="V91" s="91">
        <v>54194380</v>
      </c>
    </row>
    <row r="92" spans="1:22" ht="12" customHeight="1" x14ac:dyDescent="0.2">
      <c r="A92" s="96">
        <v>79</v>
      </c>
      <c r="B92" s="102" t="s">
        <v>139</v>
      </c>
      <c r="C92" s="103" t="s">
        <v>309</v>
      </c>
      <c r="D92" s="95">
        <f t="shared" si="17"/>
        <v>23476112</v>
      </c>
      <c r="E92" s="95">
        <f t="shared" si="18"/>
        <v>0</v>
      </c>
      <c r="F92" s="95">
        <v>0</v>
      </c>
      <c r="G92" s="95">
        <v>0</v>
      </c>
      <c r="H92" s="95">
        <f t="shared" si="19"/>
        <v>0</v>
      </c>
      <c r="I92" s="95">
        <v>0</v>
      </c>
      <c r="J92" s="95">
        <v>0</v>
      </c>
      <c r="K92" s="95">
        <f t="shared" si="20"/>
        <v>0</v>
      </c>
      <c r="L92" s="95">
        <v>0</v>
      </c>
      <c r="M92" s="95">
        <v>0</v>
      </c>
      <c r="N92" s="95">
        <f t="shared" si="21"/>
        <v>0</v>
      </c>
      <c r="O92" s="95">
        <v>0</v>
      </c>
      <c r="P92" s="95">
        <v>0</v>
      </c>
      <c r="Q92" s="95">
        <f t="shared" si="22"/>
        <v>23476112</v>
      </c>
      <c r="R92" s="91">
        <v>23476112</v>
      </c>
      <c r="S92" s="229"/>
      <c r="T92" s="91">
        <f t="shared" si="16"/>
        <v>0</v>
      </c>
      <c r="U92" s="144">
        <v>0</v>
      </c>
      <c r="V92" s="91">
        <v>0</v>
      </c>
    </row>
    <row r="93" spans="1:22" ht="12" customHeight="1" x14ac:dyDescent="0.2">
      <c r="A93" s="96">
        <v>80</v>
      </c>
      <c r="B93" s="99" t="s">
        <v>140</v>
      </c>
      <c r="C93" s="107" t="s">
        <v>258</v>
      </c>
      <c r="D93" s="95">
        <f t="shared" si="17"/>
        <v>0</v>
      </c>
      <c r="E93" s="95">
        <f t="shared" si="18"/>
        <v>0</v>
      </c>
      <c r="F93" s="95">
        <v>0</v>
      </c>
      <c r="G93" s="95">
        <v>0</v>
      </c>
      <c r="H93" s="95">
        <f t="shared" si="19"/>
        <v>0</v>
      </c>
      <c r="I93" s="95">
        <v>0</v>
      </c>
      <c r="J93" s="95">
        <v>0</v>
      </c>
      <c r="K93" s="95">
        <f t="shared" si="20"/>
        <v>0</v>
      </c>
      <c r="L93" s="95">
        <v>0</v>
      </c>
      <c r="M93" s="95">
        <v>0</v>
      </c>
      <c r="N93" s="95">
        <f t="shared" si="21"/>
        <v>0</v>
      </c>
      <c r="O93" s="95">
        <v>0</v>
      </c>
      <c r="P93" s="95">
        <v>0</v>
      </c>
      <c r="Q93" s="95">
        <f t="shared" si="22"/>
        <v>0</v>
      </c>
      <c r="R93" s="91">
        <v>0</v>
      </c>
      <c r="S93" s="229"/>
      <c r="T93" s="91">
        <f t="shared" si="16"/>
        <v>0</v>
      </c>
      <c r="U93" s="144">
        <v>0</v>
      </c>
      <c r="V93" s="91">
        <v>0</v>
      </c>
    </row>
    <row r="94" spans="1:22" ht="22.5" customHeight="1" x14ac:dyDescent="0.2">
      <c r="A94" s="370">
        <v>81</v>
      </c>
      <c r="B94" s="373" t="s">
        <v>141</v>
      </c>
      <c r="C94" s="101" t="s">
        <v>248</v>
      </c>
      <c r="D94" s="95">
        <f t="shared" si="17"/>
        <v>32783666</v>
      </c>
      <c r="E94" s="95">
        <f t="shared" si="18"/>
        <v>1264579</v>
      </c>
      <c r="F94" s="95">
        <v>1264579</v>
      </c>
      <c r="G94" s="95">
        <v>0</v>
      </c>
      <c r="H94" s="95">
        <f t="shared" si="19"/>
        <v>9114737</v>
      </c>
      <c r="I94" s="95">
        <v>8092999</v>
      </c>
      <c r="J94" s="95">
        <v>1021738</v>
      </c>
      <c r="K94" s="95">
        <f t="shared" si="20"/>
        <v>0</v>
      </c>
      <c r="L94" s="95">
        <v>0</v>
      </c>
      <c r="M94" s="95">
        <v>0</v>
      </c>
      <c r="N94" s="95">
        <f t="shared" si="21"/>
        <v>6713217</v>
      </c>
      <c r="O94" s="95">
        <v>6292290</v>
      </c>
      <c r="P94" s="95">
        <v>420927</v>
      </c>
      <c r="Q94" s="95">
        <f t="shared" si="22"/>
        <v>15691133</v>
      </c>
      <c r="R94" s="95">
        <v>12410997</v>
      </c>
      <c r="S94" s="95"/>
      <c r="T94" s="91">
        <f t="shared" si="16"/>
        <v>3280136</v>
      </c>
      <c r="U94" s="144">
        <v>0</v>
      </c>
      <c r="V94" s="91">
        <v>3280136</v>
      </c>
    </row>
    <row r="95" spans="1:22" ht="36" customHeight="1" x14ac:dyDescent="0.2">
      <c r="A95" s="371"/>
      <c r="B95" s="374"/>
      <c r="C95" s="103" t="s">
        <v>307</v>
      </c>
      <c r="D95" s="95">
        <f t="shared" si="17"/>
        <v>24502151</v>
      </c>
      <c r="E95" s="95">
        <f t="shared" si="18"/>
        <v>1264579</v>
      </c>
      <c r="F95" s="95">
        <v>1264579</v>
      </c>
      <c r="G95" s="95">
        <v>0</v>
      </c>
      <c r="H95" s="95">
        <f t="shared" si="19"/>
        <v>9114737</v>
      </c>
      <c r="I95" s="95">
        <v>8092999</v>
      </c>
      <c r="J95" s="95">
        <v>1021738</v>
      </c>
      <c r="K95" s="95">
        <f t="shared" si="20"/>
        <v>0</v>
      </c>
      <c r="L95" s="95">
        <v>0</v>
      </c>
      <c r="M95" s="95">
        <v>0</v>
      </c>
      <c r="N95" s="95">
        <f t="shared" si="21"/>
        <v>6713217</v>
      </c>
      <c r="O95" s="95">
        <v>6292290</v>
      </c>
      <c r="P95" s="95">
        <v>420927</v>
      </c>
      <c r="Q95" s="95">
        <f t="shared" si="22"/>
        <v>7409618</v>
      </c>
      <c r="R95" s="91">
        <v>4129482</v>
      </c>
      <c r="S95" s="229"/>
      <c r="T95" s="91">
        <f t="shared" si="16"/>
        <v>3280136</v>
      </c>
      <c r="U95" s="144">
        <v>0</v>
      </c>
      <c r="V95" s="91">
        <v>3280136</v>
      </c>
    </row>
    <row r="96" spans="1:22" ht="25.5" customHeight="1" x14ac:dyDescent="0.2">
      <c r="A96" s="371"/>
      <c r="B96" s="374"/>
      <c r="C96" s="103" t="s">
        <v>249</v>
      </c>
      <c r="D96" s="95">
        <f t="shared" si="17"/>
        <v>5176302</v>
      </c>
      <c r="E96" s="95">
        <f t="shared" si="18"/>
        <v>0</v>
      </c>
      <c r="F96" s="95">
        <v>0</v>
      </c>
      <c r="G96" s="95">
        <v>0</v>
      </c>
      <c r="H96" s="95">
        <f t="shared" si="19"/>
        <v>0</v>
      </c>
      <c r="I96" s="95">
        <v>0</v>
      </c>
      <c r="J96" s="95">
        <v>0</v>
      </c>
      <c r="K96" s="95">
        <f t="shared" si="20"/>
        <v>0</v>
      </c>
      <c r="L96" s="95">
        <v>0</v>
      </c>
      <c r="M96" s="95">
        <v>0</v>
      </c>
      <c r="N96" s="95">
        <f t="shared" si="21"/>
        <v>0</v>
      </c>
      <c r="O96" s="95">
        <v>0</v>
      </c>
      <c r="P96" s="95">
        <v>0</v>
      </c>
      <c r="Q96" s="95">
        <f t="shared" si="22"/>
        <v>5176302</v>
      </c>
      <c r="R96" s="91">
        <v>5176302</v>
      </c>
      <c r="S96" s="229"/>
      <c r="T96" s="91">
        <f t="shared" si="16"/>
        <v>0</v>
      </c>
      <c r="U96" s="144">
        <v>0</v>
      </c>
      <c r="V96" s="91">
        <v>0</v>
      </c>
    </row>
    <row r="97" spans="1:22" ht="38.25" customHeight="1" x14ac:dyDescent="0.2">
      <c r="A97" s="372"/>
      <c r="B97" s="375"/>
      <c r="C97" s="108" t="s">
        <v>308</v>
      </c>
      <c r="D97" s="95">
        <f t="shared" si="17"/>
        <v>3105213</v>
      </c>
      <c r="E97" s="95">
        <f t="shared" si="18"/>
        <v>0</v>
      </c>
      <c r="F97" s="95">
        <v>0</v>
      </c>
      <c r="G97" s="95">
        <v>0</v>
      </c>
      <c r="H97" s="95">
        <f t="shared" si="19"/>
        <v>0</v>
      </c>
      <c r="I97" s="95">
        <v>0</v>
      </c>
      <c r="J97" s="95">
        <v>0</v>
      </c>
      <c r="K97" s="95">
        <f t="shared" si="20"/>
        <v>0</v>
      </c>
      <c r="L97" s="95">
        <v>0</v>
      </c>
      <c r="M97" s="95">
        <v>0</v>
      </c>
      <c r="N97" s="95">
        <f t="shared" si="21"/>
        <v>0</v>
      </c>
      <c r="O97" s="95">
        <v>0</v>
      </c>
      <c r="P97" s="95">
        <v>0</v>
      </c>
      <c r="Q97" s="95">
        <f t="shared" si="22"/>
        <v>3105213</v>
      </c>
      <c r="R97" s="91">
        <v>3105213</v>
      </c>
      <c r="S97" s="229"/>
      <c r="T97" s="91">
        <f t="shared" si="16"/>
        <v>0</v>
      </c>
      <c r="U97" s="144">
        <v>0</v>
      </c>
      <c r="V97" s="91">
        <v>0</v>
      </c>
    </row>
    <row r="98" spans="1:22" ht="12" customHeight="1" x14ac:dyDescent="0.2">
      <c r="A98" s="96">
        <v>82</v>
      </c>
      <c r="B98" s="99" t="s">
        <v>142</v>
      </c>
      <c r="C98" s="98" t="s">
        <v>48</v>
      </c>
      <c r="D98" s="95">
        <f t="shared" si="17"/>
        <v>3450696</v>
      </c>
      <c r="E98" s="95">
        <f t="shared" si="18"/>
        <v>0</v>
      </c>
      <c r="F98" s="95">
        <v>0</v>
      </c>
      <c r="G98" s="95">
        <v>0</v>
      </c>
      <c r="H98" s="95">
        <f t="shared" si="19"/>
        <v>0</v>
      </c>
      <c r="I98" s="95">
        <v>0</v>
      </c>
      <c r="J98" s="95">
        <v>0</v>
      </c>
      <c r="K98" s="95">
        <f t="shared" si="20"/>
        <v>0</v>
      </c>
      <c r="L98" s="95">
        <v>0</v>
      </c>
      <c r="M98" s="95">
        <v>0</v>
      </c>
      <c r="N98" s="95">
        <f t="shared" si="21"/>
        <v>0</v>
      </c>
      <c r="O98" s="95">
        <v>0</v>
      </c>
      <c r="P98" s="95">
        <v>0</v>
      </c>
      <c r="Q98" s="95">
        <f t="shared" si="22"/>
        <v>3450696</v>
      </c>
      <c r="R98" s="91">
        <v>3450696</v>
      </c>
      <c r="S98" s="229"/>
      <c r="T98" s="91">
        <f t="shared" si="16"/>
        <v>0</v>
      </c>
      <c r="U98" s="144">
        <v>0</v>
      </c>
      <c r="V98" s="91">
        <v>0</v>
      </c>
    </row>
    <row r="99" spans="1:22" ht="12" customHeight="1" x14ac:dyDescent="0.2">
      <c r="A99" s="96">
        <v>83</v>
      </c>
      <c r="B99" s="99" t="s">
        <v>143</v>
      </c>
      <c r="C99" s="103" t="s">
        <v>144</v>
      </c>
      <c r="D99" s="95">
        <f t="shared" si="17"/>
        <v>14615264</v>
      </c>
      <c r="E99" s="95">
        <f t="shared" si="18"/>
        <v>307095</v>
      </c>
      <c r="F99" s="95">
        <v>307095</v>
      </c>
      <c r="G99" s="95">
        <v>0</v>
      </c>
      <c r="H99" s="95">
        <f t="shared" si="19"/>
        <v>9384814</v>
      </c>
      <c r="I99" s="95">
        <v>8576044</v>
      </c>
      <c r="J99" s="95">
        <v>808770</v>
      </c>
      <c r="K99" s="95">
        <f t="shared" si="20"/>
        <v>0</v>
      </c>
      <c r="L99" s="95">
        <v>0</v>
      </c>
      <c r="M99" s="95">
        <v>0</v>
      </c>
      <c r="N99" s="95">
        <f t="shared" si="21"/>
        <v>1693458</v>
      </c>
      <c r="O99" s="95">
        <v>1441908</v>
      </c>
      <c r="P99" s="95">
        <v>251550</v>
      </c>
      <c r="Q99" s="95">
        <f t="shared" si="22"/>
        <v>3229897</v>
      </c>
      <c r="R99" s="91">
        <v>179450</v>
      </c>
      <c r="S99" s="229"/>
      <c r="T99" s="91">
        <f t="shared" si="16"/>
        <v>3050447</v>
      </c>
      <c r="U99" s="144">
        <v>317837</v>
      </c>
      <c r="V99" s="91">
        <v>2732610</v>
      </c>
    </row>
    <row r="100" spans="1:22" ht="12" customHeight="1" x14ac:dyDescent="0.2">
      <c r="A100" s="96">
        <v>84</v>
      </c>
      <c r="B100" s="100" t="s">
        <v>145</v>
      </c>
      <c r="C100" s="101" t="s">
        <v>146</v>
      </c>
      <c r="D100" s="95">
        <f t="shared" si="17"/>
        <v>96552528</v>
      </c>
      <c r="E100" s="95">
        <f t="shared" si="18"/>
        <v>1793876</v>
      </c>
      <c r="F100" s="95">
        <v>1793876</v>
      </c>
      <c r="G100" s="95">
        <v>0</v>
      </c>
      <c r="H100" s="95">
        <f t="shared" si="19"/>
        <v>58558201</v>
      </c>
      <c r="I100" s="95">
        <v>53146986</v>
      </c>
      <c r="J100" s="95">
        <v>5411215</v>
      </c>
      <c r="K100" s="95">
        <f t="shared" si="20"/>
        <v>0</v>
      </c>
      <c r="L100" s="95">
        <v>0</v>
      </c>
      <c r="M100" s="95">
        <v>0</v>
      </c>
      <c r="N100" s="95">
        <f t="shared" si="21"/>
        <v>12628569</v>
      </c>
      <c r="O100" s="95">
        <v>10136463</v>
      </c>
      <c r="P100" s="95">
        <v>2492106</v>
      </c>
      <c r="Q100" s="95">
        <f t="shared" si="22"/>
        <v>23571882</v>
      </c>
      <c r="R100" s="91">
        <v>4292028</v>
      </c>
      <c r="S100" s="229"/>
      <c r="T100" s="91">
        <f t="shared" si="16"/>
        <v>19279854</v>
      </c>
      <c r="U100" s="144">
        <v>4492124</v>
      </c>
      <c r="V100" s="91">
        <v>14787730</v>
      </c>
    </row>
    <row r="101" spans="1:22" ht="12" customHeight="1" x14ac:dyDescent="0.2">
      <c r="A101" s="96">
        <v>85</v>
      </c>
      <c r="B101" s="99" t="s">
        <v>147</v>
      </c>
      <c r="C101" s="98" t="s">
        <v>27</v>
      </c>
      <c r="D101" s="95">
        <f t="shared" si="17"/>
        <v>49567019</v>
      </c>
      <c r="E101" s="95">
        <f t="shared" si="18"/>
        <v>11109434</v>
      </c>
      <c r="F101" s="95">
        <v>670192</v>
      </c>
      <c r="G101" s="95">
        <v>10439242</v>
      </c>
      <c r="H101" s="95">
        <f t="shared" si="19"/>
        <v>23128542</v>
      </c>
      <c r="I101" s="95">
        <v>20870937</v>
      </c>
      <c r="J101" s="95">
        <v>1970300</v>
      </c>
      <c r="K101" s="95">
        <f t="shared" si="20"/>
        <v>287305</v>
      </c>
      <c r="L101" s="95">
        <v>0</v>
      </c>
      <c r="M101" s="95">
        <v>287305</v>
      </c>
      <c r="N101" s="95">
        <f t="shared" si="21"/>
        <v>3692577</v>
      </c>
      <c r="O101" s="95">
        <v>2789260</v>
      </c>
      <c r="P101" s="95">
        <v>903317</v>
      </c>
      <c r="Q101" s="95">
        <f t="shared" si="22"/>
        <v>11636466</v>
      </c>
      <c r="R101" s="91">
        <v>376845</v>
      </c>
      <c r="S101" s="229"/>
      <c r="T101" s="91">
        <f t="shared" si="16"/>
        <v>11259621</v>
      </c>
      <c r="U101" s="144">
        <v>2716620</v>
      </c>
      <c r="V101" s="91">
        <v>8543001</v>
      </c>
    </row>
    <row r="102" spans="1:22" ht="12" customHeight="1" x14ac:dyDescent="0.2">
      <c r="A102" s="96">
        <v>86</v>
      </c>
      <c r="B102" s="100" t="s">
        <v>148</v>
      </c>
      <c r="C102" s="101" t="s">
        <v>12</v>
      </c>
      <c r="D102" s="95">
        <f t="shared" si="17"/>
        <v>51865289</v>
      </c>
      <c r="E102" s="95">
        <f t="shared" si="18"/>
        <v>12075033</v>
      </c>
      <c r="F102" s="95">
        <v>701364</v>
      </c>
      <c r="G102" s="95">
        <v>11373669</v>
      </c>
      <c r="H102" s="95">
        <f t="shared" si="19"/>
        <v>23592459</v>
      </c>
      <c r="I102" s="95">
        <v>21683726</v>
      </c>
      <c r="J102" s="95">
        <v>1778812</v>
      </c>
      <c r="K102" s="95">
        <f t="shared" si="20"/>
        <v>129921</v>
      </c>
      <c r="L102" s="95">
        <v>66748</v>
      </c>
      <c r="M102" s="95">
        <v>63173</v>
      </c>
      <c r="N102" s="95">
        <f t="shared" si="21"/>
        <v>4134338</v>
      </c>
      <c r="O102" s="95">
        <v>3189181</v>
      </c>
      <c r="P102" s="95">
        <v>945157</v>
      </c>
      <c r="Q102" s="95">
        <f t="shared" si="22"/>
        <v>12063459</v>
      </c>
      <c r="R102" s="91">
        <v>459392</v>
      </c>
      <c r="S102" s="229"/>
      <c r="T102" s="91">
        <f t="shared" si="16"/>
        <v>11604067</v>
      </c>
      <c r="U102" s="144">
        <v>2862125</v>
      </c>
      <c r="V102" s="91">
        <v>8741942</v>
      </c>
    </row>
    <row r="103" spans="1:22" ht="12" customHeight="1" x14ac:dyDescent="0.2">
      <c r="A103" s="96">
        <v>87</v>
      </c>
      <c r="B103" s="100" t="s">
        <v>149</v>
      </c>
      <c r="C103" s="101" t="s">
        <v>26</v>
      </c>
      <c r="D103" s="95">
        <f t="shared" si="17"/>
        <v>151612063</v>
      </c>
      <c r="E103" s="95">
        <f t="shared" si="18"/>
        <v>35759575</v>
      </c>
      <c r="F103" s="95">
        <v>2035709</v>
      </c>
      <c r="G103" s="95">
        <v>33723866</v>
      </c>
      <c r="H103" s="95">
        <f t="shared" si="19"/>
        <v>68017546</v>
      </c>
      <c r="I103" s="95">
        <v>60958435</v>
      </c>
      <c r="J103" s="95">
        <v>5907143</v>
      </c>
      <c r="K103" s="95">
        <f t="shared" si="20"/>
        <v>1151968</v>
      </c>
      <c r="L103" s="95">
        <v>0</v>
      </c>
      <c r="M103" s="95">
        <v>1151968</v>
      </c>
      <c r="N103" s="95">
        <f t="shared" si="21"/>
        <v>14232438</v>
      </c>
      <c r="O103" s="95">
        <v>11329509</v>
      </c>
      <c r="P103" s="95">
        <v>2902929</v>
      </c>
      <c r="Q103" s="95">
        <f t="shared" si="22"/>
        <v>33602504</v>
      </c>
      <c r="R103" s="91">
        <v>1926216</v>
      </c>
      <c r="S103" s="229"/>
      <c r="T103" s="91">
        <f t="shared" si="16"/>
        <v>31676288</v>
      </c>
      <c r="U103" s="144">
        <v>7931916</v>
      </c>
      <c r="V103" s="91">
        <v>23744372</v>
      </c>
    </row>
    <row r="104" spans="1:22" ht="12" customHeight="1" x14ac:dyDescent="0.2">
      <c r="A104" s="96">
        <v>88</v>
      </c>
      <c r="B104" s="99" t="s">
        <v>150</v>
      </c>
      <c r="C104" s="103" t="s">
        <v>42</v>
      </c>
      <c r="D104" s="95">
        <f t="shared" si="17"/>
        <v>62455137</v>
      </c>
      <c r="E104" s="95">
        <f t="shared" si="18"/>
        <v>13425659</v>
      </c>
      <c r="F104" s="95">
        <v>828563</v>
      </c>
      <c r="G104" s="95">
        <v>12597096</v>
      </c>
      <c r="H104" s="95">
        <f t="shared" si="19"/>
        <v>28424113</v>
      </c>
      <c r="I104" s="95">
        <v>25539616</v>
      </c>
      <c r="J104" s="95">
        <v>2608186</v>
      </c>
      <c r="K104" s="95">
        <f t="shared" si="20"/>
        <v>276311</v>
      </c>
      <c r="L104" s="95">
        <v>0</v>
      </c>
      <c r="M104" s="95">
        <v>276311</v>
      </c>
      <c r="N104" s="95">
        <f t="shared" si="21"/>
        <v>4625935</v>
      </c>
      <c r="O104" s="95">
        <v>3577139</v>
      </c>
      <c r="P104" s="95">
        <v>1048796</v>
      </c>
      <c r="Q104" s="95">
        <f t="shared" si="22"/>
        <v>15979430</v>
      </c>
      <c r="R104" s="91">
        <v>1911445</v>
      </c>
      <c r="S104" s="229"/>
      <c r="T104" s="91">
        <f t="shared" si="16"/>
        <v>14067985</v>
      </c>
      <c r="U104" s="144">
        <v>3464110</v>
      </c>
      <c r="V104" s="91">
        <v>10603875</v>
      </c>
    </row>
    <row r="105" spans="1:22" ht="12" customHeight="1" x14ac:dyDescent="0.2">
      <c r="A105" s="96">
        <v>89</v>
      </c>
      <c r="B105" s="97" t="s">
        <v>152</v>
      </c>
      <c r="C105" s="98" t="s">
        <v>28</v>
      </c>
      <c r="D105" s="95">
        <f t="shared" si="17"/>
        <v>202405861</v>
      </c>
      <c r="E105" s="95">
        <f t="shared" si="18"/>
        <v>55678498</v>
      </c>
      <c r="F105" s="95">
        <v>2515349</v>
      </c>
      <c r="G105" s="95">
        <v>53163149</v>
      </c>
      <c r="H105" s="95">
        <f t="shared" si="19"/>
        <v>83529058</v>
      </c>
      <c r="I105" s="95">
        <v>75025052</v>
      </c>
      <c r="J105" s="95">
        <v>7079406</v>
      </c>
      <c r="K105" s="95">
        <f t="shared" si="20"/>
        <v>1424600</v>
      </c>
      <c r="L105" s="95">
        <v>348322</v>
      </c>
      <c r="M105" s="95">
        <v>1076278</v>
      </c>
      <c r="N105" s="95">
        <f t="shared" si="21"/>
        <v>17923515</v>
      </c>
      <c r="O105" s="95">
        <v>14212440</v>
      </c>
      <c r="P105" s="95">
        <v>3711075</v>
      </c>
      <c r="Q105" s="95">
        <f t="shared" si="22"/>
        <v>45274790</v>
      </c>
      <c r="R105" s="91">
        <v>2735880</v>
      </c>
      <c r="S105" s="229"/>
      <c r="T105" s="91">
        <f t="shared" si="16"/>
        <v>42538910</v>
      </c>
      <c r="U105" s="144">
        <v>10187568</v>
      </c>
      <c r="V105" s="91">
        <v>32351342</v>
      </c>
    </row>
    <row r="106" spans="1:22" ht="12" customHeight="1" x14ac:dyDescent="0.2">
      <c r="A106" s="96">
        <v>90</v>
      </c>
      <c r="B106" s="97" t="s">
        <v>153</v>
      </c>
      <c r="C106" s="98" t="s">
        <v>29</v>
      </c>
      <c r="D106" s="95">
        <f t="shared" si="17"/>
        <v>143884415</v>
      </c>
      <c r="E106" s="95">
        <f t="shared" si="18"/>
        <v>33567162</v>
      </c>
      <c r="F106" s="95">
        <v>1903012</v>
      </c>
      <c r="G106" s="95">
        <v>31664150</v>
      </c>
      <c r="H106" s="95">
        <f t="shared" si="19"/>
        <v>63715161</v>
      </c>
      <c r="I106" s="95">
        <v>57592916</v>
      </c>
      <c r="J106" s="95">
        <v>5429628</v>
      </c>
      <c r="K106" s="95">
        <f t="shared" si="20"/>
        <v>692617</v>
      </c>
      <c r="L106" s="95">
        <v>0</v>
      </c>
      <c r="M106" s="95">
        <v>692617</v>
      </c>
      <c r="N106" s="95">
        <f t="shared" si="21"/>
        <v>11599585</v>
      </c>
      <c r="O106" s="95">
        <v>9081485</v>
      </c>
      <c r="P106" s="95">
        <v>2518100</v>
      </c>
      <c r="Q106" s="95">
        <f t="shared" si="22"/>
        <v>35002507</v>
      </c>
      <c r="R106" s="91">
        <v>3371039</v>
      </c>
      <c r="S106" s="229"/>
      <c r="T106" s="91">
        <f t="shared" si="16"/>
        <v>31631468</v>
      </c>
      <c r="U106" s="144">
        <v>7819157</v>
      </c>
      <c r="V106" s="91">
        <v>23812311</v>
      </c>
    </row>
    <row r="107" spans="1:22" ht="12" customHeight="1" x14ac:dyDescent="0.2">
      <c r="A107" s="96">
        <v>91</v>
      </c>
      <c r="B107" s="100" t="s">
        <v>154</v>
      </c>
      <c r="C107" s="101" t="s">
        <v>14</v>
      </c>
      <c r="D107" s="95">
        <f t="shared" si="17"/>
        <v>48254941</v>
      </c>
      <c r="E107" s="95">
        <f t="shared" si="18"/>
        <v>11193412</v>
      </c>
      <c r="F107" s="95">
        <v>633643</v>
      </c>
      <c r="G107" s="95">
        <v>10559769</v>
      </c>
      <c r="H107" s="95">
        <f t="shared" si="19"/>
        <v>22080440</v>
      </c>
      <c r="I107" s="95">
        <v>19869919</v>
      </c>
      <c r="J107" s="95">
        <v>1680190</v>
      </c>
      <c r="K107" s="95">
        <f t="shared" si="20"/>
        <v>530331</v>
      </c>
      <c r="L107" s="95">
        <v>103808</v>
      </c>
      <c r="M107" s="95">
        <v>426523</v>
      </c>
      <c r="N107" s="95">
        <f t="shared" si="21"/>
        <v>3648280</v>
      </c>
      <c r="O107" s="95">
        <v>2803072</v>
      </c>
      <c r="P107" s="95">
        <v>845208</v>
      </c>
      <c r="Q107" s="95">
        <f t="shared" si="22"/>
        <v>11332809</v>
      </c>
      <c r="R107" s="91">
        <v>586442</v>
      </c>
      <c r="S107" s="229"/>
      <c r="T107" s="91">
        <f t="shared" si="16"/>
        <v>10746367</v>
      </c>
      <c r="U107" s="144">
        <v>2674168</v>
      </c>
      <c r="V107" s="91">
        <v>8072199</v>
      </c>
    </row>
    <row r="108" spans="1:22" ht="12" customHeight="1" x14ac:dyDescent="0.2">
      <c r="A108" s="96">
        <v>92</v>
      </c>
      <c r="B108" s="102" t="s">
        <v>155</v>
      </c>
      <c r="C108" s="103" t="s">
        <v>30</v>
      </c>
      <c r="D108" s="95">
        <f t="shared" si="17"/>
        <v>75795906</v>
      </c>
      <c r="E108" s="95">
        <f t="shared" si="18"/>
        <v>17393415</v>
      </c>
      <c r="F108" s="95">
        <v>1031228</v>
      </c>
      <c r="G108" s="95">
        <v>16362187</v>
      </c>
      <c r="H108" s="95">
        <f t="shared" si="19"/>
        <v>33984908</v>
      </c>
      <c r="I108" s="95">
        <v>31047760</v>
      </c>
      <c r="J108" s="95">
        <v>2567219</v>
      </c>
      <c r="K108" s="95">
        <f t="shared" si="20"/>
        <v>369929</v>
      </c>
      <c r="L108" s="95">
        <v>0</v>
      </c>
      <c r="M108" s="95">
        <v>369929</v>
      </c>
      <c r="N108" s="95">
        <f t="shared" si="21"/>
        <v>5631790</v>
      </c>
      <c r="O108" s="95">
        <v>4455584</v>
      </c>
      <c r="P108" s="95">
        <v>1176206</v>
      </c>
      <c r="Q108" s="95">
        <f t="shared" si="22"/>
        <v>18785793</v>
      </c>
      <c r="R108" s="91">
        <v>1377818</v>
      </c>
      <c r="S108" s="229"/>
      <c r="T108" s="91">
        <f t="shared" si="16"/>
        <v>17407975</v>
      </c>
      <c r="U108" s="144">
        <v>4257157</v>
      </c>
      <c r="V108" s="91">
        <v>13150818</v>
      </c>
    </row>
    <row r="109" spans="1:22" ht="12" customHeight="1" x14ac:dyDescent="0.2">
      <c r="A109" s="96">
        <v>93</v>
      </c>
      <c r="B109" s="97" t="s">
        <v>156</v>
      </c>
      <c r="C109" s="98" t="s">
        <v>15</v>
      </c>
      <c r="D109" s="95">
        <f t="shared" si="17"/>
        <v>71831614</v>
      </c>
      <c r="E109" s="95">
        <f t="shared" si="18"/>
        <v>16819047</v>
      </c>
      <c r="F109" s="95">
        <v>958172</v>
      </c>
      <c r="G109" s="95">
        <v>15860875</v>
      </c>
      <c r="H109" s="95">
        <f t="shared" si="19"/>
        <v>32193808</v>
      </c>
      <c r="I109" s="95">
        <v>29239860</v>
      </c>
      <c r="J109" s="95">
        <v>2510227</v>
      </c>
      <c r="K109" s="95">
        <f t="shared" si="20"/>
        <v>443721</v>
      </c>
      <c r="L109" s="95">
        <v>208566</v>
      </c>
      <c r="M109" s="95">
        <v>235155</v>
      </c>
      <c r="N109" s="95">
        <f t="shared" si="21"/>
        <v>5608738</v>
      </c>
      <c r="O109" s="95">
        <v>4359708</v>
      </c>
      <c r="P109" s="95">
        <v>1249030</v>
      </c>
      <c r="Q109" s="95">
        <f t="shared" si="22"/>
        <v>17210021</v>
      </c>
      <c r="R109" s="91">
        <v>1315728</v>
      </c>
      <c r="S109" s="229"/>
      <c r="T109" s="91">
        <f t="shared" si="16"/>
        <v>15894293</v>
      </c>
      <c r="U109" s="144">
        <v>4020788</v>
      </c>
      <c r="V109" s="91">
        <v>11873505</v>
      </c>
    </row>
    <row r="110" spans="1:22" ht="12" customHeight="1" x14ac:dyDescent="0.2">
      <c r="A110" s="96">
        <v>94</v>
      </c>
      <c r="B110" s="99" t="s">
        <v>157</v>
      </c>
      <c r="C110" s="98" t="s">
        <v>13</v>
      </c>
      <c r="D110" s="95">
        <f t="shared" si="17"/>
        <v>94542995</v>
      </c>
      <c r="E110" s="95">
        <f t="shared" si="18"/>
        <v>22099542</v>
      </c>
      <c r="F110" s="95">
        <v>1171226</v>
      </c>
      <c r="G110" s="95">
        <v>20928316</v>
      </c>
      <c r="H110" s="95">
        <f t="shared" si="19"/>
        <v>39239151</v>
      </c>
      <c r="I110" s="95">
        <v>35649046</v>
      </c>
      <c r="J110" s="95">
        <v>3104449</v>
      </c>
      <c r="K110" s="95">
        <f t="shared" si="20"/>
        <v>485656</v>
      </c>
      <c r="L110" s="95">
        <v>17309</v>
      </c>
      <c r="M110" s="95">
        <v>468347</v>
      </c>
      <c r="N110" s="95">
        <f t="shared" si="21"/>
        <v>7714113</v>
      </c>
      <c r="O110" s="95">
        <v>6134043</v>
      </c>
      <c r="P110" s="95">
        <v>1580070</v>
      </c>
      <c r="Q110" s="95">
        <f t="shared" si="22"/>
        <v>25490189</v>
      </c>
      <c r="R110" s="91">
        <v>5728042</v>
      </c>
      <c r="S110" s="229"/>
      <c r="T110" s="91">
        <f t="shared" si="16"/>
        <v>19762147</v>
      </c>
      <c r="U110" s="144">
        <v>4820285</v>
      </c>
      <c r="V110" s="91">
        <v>14941862</v>
      </c>
    </row>
    <row r="111" spans="1:22" ht="12" customHeight="1" x14ac:dyDescent="0.2">
      <c r="A111" s="96">
        <v>95</v>
      </c>
      <c r="B111" s="100" t="s">
        <v>158</v>
      </c>
      <c r="C111" s="101" t="s">
        <v>31</v>
      </c>
      <c r="D111" s="95">
        <f t="shared" si="17"/>
        <v>56655017</v>
      </c>
      <c r="E111" s="95">
        <f t="shared" si="18"/>
        <v>12930090</v>
      </c>
      <c r="F111" s="95">
        <v>738765</v>
      </c>
      <c r="G111" s="95">
        <v>12191325</v>
      </c>
      <c r="H111" s="95">
        <f t="shared" si="19"/>
        <v>25537286</v>
      </c>
      <c r="I111" s="95">
        <v>22936846</v>
      </c>
      <c r="J111" s="95">
        <v>2149140</v>
      </c>
      <c r="K111" s="95">
        <f t="shared" si="20"/>
        <v>451300</v>
      </c>
      <c r="L111" s="95">
        <v>0</v>
      </c>
      <c r="M111" s="95">
        <v>451300</v>
      </c>
      <c r="N111" s="95">
        <f t="shared" si="21"/>
        <v>4199587</v>
      </c>
      <c r="O111" s="95">
        <v>3241055</v>
      </c>
      <c r="P111" s="95">
        <v>958532</v>
      </c>
      <c r="Q111" s="95">
        <f t="shared" si="22"/>
        <v>13988054</v>
      </c>
      <c r="R111" s="91">
        <v>1382842</v>
      </c>
      <c r="S111" s="229"/>
      <c r="T111" s="91">
        <f t="shared" si="16"/>
        <v>12605212</v>
      </c>
      <c r="U111" s="144">
        <v>3169882</v>
      </c>
      <c r="V111" s="91">
        <v>9435330</v>
      </c>
    </row>
    <row r="112" spans="1:22" ht="12" customHeight="1" x14ac:dyDescent="0.2">
      <c r="A112" s="96">
        <v>96</v>
      </c>
      <c r="B112" s="97" t="s">
        <v>160</v>
      </c>
      <c r="C112" s="98" t="s">
        <v>33</v>
      </c>
      <c r="D112" s="95">
        <f t="shared" si="17"/>
        <v>140516864</v>
      </c>
      <c r="E112" s="95">
        <f t="shared" si="18"/>
        <v>31448502</v>
      </c>
      <c r="F112" s="95">
        <v>1991566</v>
      </c>
      <c r="G112" s="95">
        <v>29456936</v>
      </c>
      <c r="H112" s="95">
        <f t="shared" si="19"/>
        <v>64051315</v>
      </c>
      <c r="I112" s="95">
        <v>59786328</v>
      </c>
      <c r="J112" s="95">
        <v>3782301</v>
      </c>
      <c r="K112" s="95">
        <f t="shared" si="20"/>
        <v>482686</v>
      </c>
      <c r="L112" s="95">
        <v>39159</v>
      </c>
      <c r="M112" s="95">
        <v>443527</v>
      </c>
      <c r="N112" s="95">
        <f t="shared" si="21"/>
        <v>11778618</v>
      </c>
      <c r="O112" s="95">
        <v>9244670</v>
      </c>
      <c r="P112" s="95">
        <v>2533948</v>
      </c>
      <c r="Q112" s="95">
        <f t="shared" si="22"/>
        <v>33238429</v>
      </c>
      <c r="R112" s="91">
        <v>1891403</v>
      </c>
      <c r="S112" s="229"/>
      <c r="T112" s="91">
        <f t="shared" si="16"/>
        <v>31347026</v>
      </c>
      <c r="U112" s="144">
        <v>7858207</v>
      </c>
      <c r="V112" s="91">
        <v>23488819</v>
      </c>
    </row>
    <row r="113" spans="1:22" ht="12" customHeight="1" x14ac:dyDescent="0.2">
      <c r="A113" s="96">
        <v>97</v>
      </c>
      <c r="B113" s="97" t="s">
        <v>162</v>
      </c>
      <c r="C113" s="101" t="s">
        <v>163</v>
      </c>
      <c r="D113" s="95">
        <f t="shared" si="17"/>
        <v>2396172</v>
      </c>
      <c r="E113" s="95">
        <f t="shared" si="18"/>
        <v>0</v>
      </c>
      <c r="F113" s="95">
        <v>0</v>
      </c>
      <c r="G113" s="95">
        <v>0</v>
      </c>
      <c r="H113" s="95">
        <f t="shared" si="19"/>
        <v>0</v>
      </c>
      <c r="I113" s="95">
        <v>0</v>
      </c>
      <c r="J113" s="95">
        <v>0</v>
      </c>
      <c r="K113" s="95">
        <f t="shared" si="20"/>
        <v>0</v>
      </c>
      <c r="L113" s="95">
        <v>0</v>
      </c>
      <c r="M113" s="95">
        <v>0</v>
      </c>
      <c r="N113" s="95">
        <f t="shared" si="21"/>
        <v>0</v>
      </c>
      <c r="O113" s="95">
        <v>0</v>
      </c>
      <c r="P113" s="95">
        <v>0</v>
      </c>
      <c r="Q113" s="95">
        <f t="shared" si="22"/>
        <v>2396172</v>
      </c>
      <c r="R113" s="91">
        <v>2396172</v>
      </c>
      <c r="S113" s="229"/>
      <c r="T113" s="91">
        <f t="shared" si="16"/>
        <v>0</v>
      </c>
      <c r="U113" s="144">
        <v>0</v>
      </c>
      <c r="V113" s="91">
        <v>0</v>
      </c>
    </row>
    <row r="114" spans="1:22" ht="12" customHeight="1" x14ac:dyDescent="0.2">
      <c r="A114" s="96">
        <v>98</v>
      </c>
      <c r="B114" s="97" t="s">
        <v>164</v>
      </c>
      <c r="C114" s="98" t="s">
        <v>165</v>
      </c>
      <c r="D114" s="95">
        <f t="shared" si="17"/>
        <v>0</v>
      </c>
      <c r="E114" s="95">
        <f t="shared" si="18"/>
        <v>0</v>
      </c>
      <c r="F114" s="95">
        <v>0</v>
      </c>
      <c r="G114" s="95">
        <v>0</v>
      </c>
      <c r="H114" s="95">
        <f t="shared" si="19"/>
        <v>0</v>
      </c>
      <c r="I114" s="95">
        <v>0</v>
      </c>
      <c r="J114" s="95">
        <v>0</v>
      </c>
      <c r="K114" s="95">
        <f t="shared" si="20"/>
        <v>0</v>
      </c>
      <c r="L114" s="95">
        <v>0</v>
      </c>
      <c r="M114" s="95">
        <v>0</v>
      </c>
      <c r="N114" s="95">
        <f t="shared" si="21"/>
        <v>0</v>
      </c>
      <c r="O114" s="95">
        <v>0</v>
      </c>
      <c r="P114" s="95">
        <v>0</v>
      </c>
      <c r="Q114" s="95">
        <f t="shared" si="22"/>
        <v>0</v>
      </c>
      <c r="R114" s="91">
        <v>0</v>
      </c>
      <c r="S114" s="229"/>
      <c r="T114" s="91">
        <f t="shared" si="16"/>
        <v>0</v>
      </c>
      <c r="U114" s="144">
        <v>0</v>
      </c>
      <c r="V114" s="91">
        <v>0</v>
      </c>
    </row>
    <row r="115" spans="1:22" ht="12" customHeight="1" x14ac:dyDescent="0.2">
      <c r="A115" s="96">
        <v>99</v>
      </c>
      <c r="B115" s="100" t="s">
        <v>166</v>
      </c>
      <c r="C115" s="101" t="s">
        <v>167</v>
      </c>
      <c r="D115" s="95">
        <f t="shared" si="17"/>
        <v>0</v>
      </c>
      <c r="E115" s="95">
        <f t="shared" si="18"/>
        <v>0</v>
      </c>
      <c r="F115" s="95">
        <v>0</v>
      </c>
      <c r="G115" s="95">
        <v>0</v>
      </c>
      <c r="H115" s="95">
        <f t="shared" si="19"/>
        <v>0</v>
      </c>
      <c r="I115" s="95">
        <v>0</v>
      </c>
      <c r="J115" s="95">
        <v>0</v>
      </c>
      <c r="K115" s="95">
        <f t="shared" si="20"/>
        <v>0</v>
      </c>
      <c r="L115" s="95">
        <v>0</v>
      </c>
      <c r="M115" s="95">
        <v>0</v>
      </c>
      <c r="N115" s="95">
        <f t="shared" si="21"/>
        <v>0</v>
      </c>
      <c r="O115" s="95">
        <v>0</v>
      </c>
      <c r="P115" s="95">
        <v>0</v>
      </c>
      <c r="Q115" s="95">
        <f t="shared" si="22"/>
        <v>0</v>
      </c>
      <c r="R115" s="91">
        <v>0</v>
      </c>
      <c r="S115" s="229"/>
      <c r="T115" s="91">
        <f t="shared" si="16"/>
        <v>0</v>
      </c>
      <c r="U115" s="144">
        <v>0</v>
      </c>
      <c r="V115" s="91">
        <v>0</v>
      </c>
    </row>
    <row r="116" spans="1:22" ht="12" customHeight="1" x14ac:dyDescent="0.2">
      <c r="A116" s="96">
        <v>100</v>
      </c>
      <c r="B116" s="100" t="s">
        <v>168</v>
      </c>
      <c r="C116" s="101" t="s">
        <v>169</v>
      </c>
      <c r="D116" s="95">
        <f t="shared" si="17"/>
        <v>0</v>
      </c>
      <c r="E116" s="95">
        <f t="shared" si="18"/>
        <v>0</v>
      </c>
      <c r="F116" s="95">
        <v>0</v>
      </c>
      <c r="G116" s="95">
        <v>0</v>
      </c>
      <c r="H116" s="95">
        <f t="shared" si="19"/>
        <v>0</v>
      </c>
      <c r="I116" s="95">
        <v>0</v>
      </c>
      <c r="J116" s="95">
        <v>0</v>
      </c>
      <c r="K116" s="95">
        <f t="shared" si="20"/>
        <v>0</v>
      </c>
      <c r="L116" s="95">
        <v>0</v>
      </c>
      <c r="M116" s="95">
        <v>0</v>
      </c>
      <c r="N116" s="95">
        <f t="shared" si="21"/>
        <v>0</v>
      </c>
      <c r="O116" s="95">
        <v>0</v>
      </c>
      <c r="P116" s="95">
        <v>0</v>
      </c>
      <c r="Q116" s="95">
        <f t="shared" si="22"/>
        <v>0</v>
      </c>
      <c r="R116" s="91">
        <v>0</v>
      </c>
      <c r="S116" s="229"/>
      <c r="T116" s="91">
        <f t="shared" si="16"/>
        <v>0</v>
      </c>
      <c r="U116" s="144">
        <v>0</v>
      </c>
      <c r="V116" s="91">
        <v>0</v>
      </c>
    </row>
    <row r="117" spans="1:22" ht="12" customHeight="1" x14ac:dyDescent="0.2">
      <c r="A117" s="96">
        <v>101</v>
      </c>
      <c r="B117" s="100" t="s">
        <v>170</v>
      </c>
      <c r="C117" s="101" t="s">
        <v>171</v>
      </c>
      <c r="D117" s="95">
        <f t="shared" si="17"/>
        <v>0</v>
      </c>
      <c r="E117" s="95">
        <f t="shared" si="18"/>
        <v>0</v>
      </c>
      <c r="F117" s="95">
        <v>0</v>
      </c>
      <c r="G117" s="95">
        <v>0</v>
      </c>
      <c r="H117" s="95">
        <f t="shared" si="19"/>
        <v>0</v>
      </c>
      <c r="I117" s="95">
        <v>0</v>
      </c>
      <c r="J117" s="95">
        <v>0</v>
      </c>
      <c r="K117" s="95">
        <f t="shared" si="20"/>
        <v>0</v>
      </c>
      <c r="L117" s="95">
        <v>0</v>
      </c>
      <c r="M117" s="95">
        <v>0</v>
      </c>
      <c r="N117" s="95">
        <f t="shared" si="21"/>
        <v>0</v>
      </c>
      <c r="O117" s="95">
        <v>0</v>
      </c>
      <c r="P117" s="95">
        <v>0</v>
      </c>
      <c r="Q117" s="95">
        <f t="shared" si="22"/>
        <v>0</v>
      </c>
      <c r="R117" s="91">
        <v>0</v>
      </c>
      <c r="S117" s="229"/>
      <c r="T117" s="91">
        <f t="shared" si="16"/>
        <v>0</v>
      </c>
      <c r="U117" s="144">
        <v>0</v>
      </c>
      <c r="V117" s="91">
        <v>0</v>
      </c>
    </row>
    <row r="118" spans="1:22" ht="12" customHeight="1" x14ac:dyDescent="0.2">
      <c r="A118" s="96">
        <v>102</v>
      </c>
      <c r="B118" s="100" t="s">
        <v>172</v>
      </c>
      <c r="C118" s="101" t="s">
        <v>173</v>
      </c>
      <c r="D118" s="95">
        <f t="shared" si="17"/>
        <v>0</v>
      </c>
      <c r="E118" s="95">
        <f t="shared" si="18"/>
        <v>0</v>
      </c>
      <c r="F118" s="95">
        <v>0</v>
      </c>
      <c r="G118" s="95">
        <v>0</v>
      </c>
      <c r="H118" s="95">
        <f t="shared" si="19"/>
        <v>0</v>
      </c>
      <c r="I118" s="95">
        <v>0</v>
      </c>
      <c r="J118" s="95">
        <v>0</v>
      </c>
      <c r="K118" s="95">
        <f t="shared" si="20"/>
        <v>0</v>
      </c>
      <c r="L118" s="95">
        <v>0</v>
      </c>
      <c r="M118" s="95">
        <v>0</v>
      </c>
      <c r="N118" s="95">
        <f t="shared" si="21"/>
        <v>0</v>
      </c>
      <c r="O118" s="95">
        <v>0</v>
      </c>
      <c r="P118" s="95">
        <v>0</v>
      </c>
      <c r="Q118" s="95">
        <f t="shared" si="22"/>
        <v>0</v>
      </c>
      <c r="R118" s="91">
        <v>0</v>
      </c>
      <c r="S118" s="229"/>
      <c r="T118" s="91">
        <f t="shared" si="16"/>
        <v>0</v>
      </c>
      <c r="U118" s="144">
        <v>0</v>
      </c>
      <c r="V118" s="91">
        <v>0</v>
      </c>
    </row>
    <row r="119" spans="1:22" ht="12" customHeight="1" x14ac:dyDescent="0.2">
      <c r="A119" s="96">
        <v>103</v>
      </c>
      <c r="B119" s="100" t="s">
        <v>174</v>
      </c>
      <c r="C119" s="101" t="s">
        <v>175</v>
      </c>
      <c r="D119" s="95">
        <f t="shared" si="17"/>
        <v>10129740</v>
      </c>
      <c r="E119" s="95">
        <f t="shared" si="18"/>
        <v>0</v>
      </c>
      <c r="F119" s="95">
        <v>0</v>
      </c>
      <c r="G119" s="95">
        <v>0</v>
      </c>
      <c r="H119" s="95">
        <f t="shared" si="19"/>
        <v>0</v>
      </c>
      <c r="I119" s="95">
        <v>0</v>
      </c>
      <c r="J119" s="95">
        <v>0</v>
      </c>
      <c r="K119" s="95">
        <f t="shared" si="20"/>
        <v>0</v>
      </c>
      <c r="L119" s="95">
        <v>0</v>
      </c>
      <c r="M119" s="95">
        <v>0</v>
      </c>
      <c r="N119" s="95">
        <f t="shared" si="21"/>
        <v>0</v>
      </c>
      <c r="O119" s="95">
        <v>0</v>
      </c>
      <c r="P119" s="95">
        <v>0</v>
      </c>
      <c r="Q119" s="95">
        <f t="shared" si="22"/>
        <v>10129740</v>
      </c>
      <c r="R119" s="91">
        <v>10129740</v>
      </c>
      <c r="S119" s="229"/>
      <c r="T119" s="91">
        <f t="shared" si="16"/>
        <v>0</v>
      </c>
      <c r="U119" s="144">
        <v>0</v>
      </c>
      <c r="V119" s="91">
        <v>0</v>
      </c>
    </row>
    <row r="120" spans="1:22" ht="12" customHeight="1" x14ac:dyDescent="0.2">
      <c r="A120" s="96">
        <v>104</v>
      </c>
      <c r="B120" s="109" t="s">
        <v>176</v>
      </c>
      <c r="C120" s="110" t="s">
        <v>177</v>
      </c>
      <c r="D120" s="95">
        <f t="shared" si="17"/>
        <v>0</v>
      </c>
      <c r="E120" s="95">
        <f t="shared" si="18"/>
        <v>0</v>
      </c>
      <c r="F120" s="95">
        <v>0</v>
      </c>
      <c r="G120" s="95">
        <v>0</v>
      </c>
      <c r="H120" s="95">
        <f t="shared" si="19"/>
        <v>0</v>
      </c>
      <c r="I120" s="95">
        <v>0</v>
      </c>
      <c r="J120" s="95">
        <v>0</v>
      </c>
      <c r="K120" s="95">
        <f t="shared" si="20"/>
        <v>0</v>
      </c>
      <c r="L120" s="95">
        <v>0</v>
      </c>
      <c r="M120" s="95">
        <v>0</v>
      </c>
      <c r="N120" s="95">
        <f t="shared" si="21"/>
        <v>0</v>
      </c>
      <c r="O120" s="95">
        <v>0</v>
      </c>
      <c r="P120" s="95">
        <v>0</v>
      </c>
      <c r="Q120" s="95">
        <f t="shared" si="22"/>
        <v>0</v>
      </c>
      <c r="R120" s="91">
        <v>0</v>
      </c>
      <c r="S120" s="229"/>
      <c r="T120" s="91">
        <f t="shared" si="16"/>
        <v>0</v>
      </c>
      <c r="U120" s="144">
        <v>0</v>
      </c>
      <c r="V120" s="91">
        <v>0</v>
      </c>
    </row>
    <row r="121" spans="1:22" ht="12" customHeight="1" x14ac:dyDescent="0.2">
      <c r="A121" s="96">
        <v>105</v>
      </c>
      <c r="B121" s="99" t="s">
        <v>178</v>
      </c>
      <c r="C121" s="98" t="s">
        <v>179</v>
      </c>
      <c r="D121" s="95">
        <f t="shared" si="17"/>
        <v>0</v>
      </c>
      <c r="E121" s="95">
        <f t="shared" si="18"/>
        <v>0</v>
      </c>
      <c r="F121" s="95">
        <v>0</v>
      </c>
      <c r="G121" s="95">
        <v>0</v>
      </c>
      <c r="H121" s="95">
        <f t="shared" si="19"/>
        <v>0</v>
      </c>
      <c r="I121" s="95">
        <v>0</v>
      </c>
      <c r="J121" s="95">
        <v>0</v>
      </c>
      <c r="K121" s="95">
        <f t="shared" si="20"/>
        <v>0</v>
      </c>
      <c r="L121" s="95">
        <v>0</v>
      </c>
      <c r="M121" s="95">
        <v>0</v>
      </c>
      <c r="N121" s="95">
        <f t="shared" si="21"/>
        <v>0</v>
      </c>
      <c r="O121" s="95">
        <v>0</v>
      </c>
      <c r="P121" s="95">
        <v>0</v>
      </c>
      <c r="Q121" s="95">
        <f t="shared" si="22"/>
        <v>0</v>
      </c>
      <c r="R121" s="91">
        <v>0</v>
      </c>
      <c r="S121" s="229"/>
      <c r="T121" s="91">
        <f t="shared" si="16"/>
        <v>0</v>
      </c>
      <c r="U121" s="144">
        <v>0</v>
      </c>
      <c r="V121" s="91">
        <v>0</v>
      </c>
    </row>
    <row r="122" spans="1:22" ht="12" customHeight="1" x14ac:dyDescent="0.2">
      <c r="A122" s="96">
        <v>106</v>
      </c>
      <c r="B122" s="100" t="s">
        <v>180</v>
      </c>
      <c r="C122" s="101" t="s">
        <v>181</v>
      </c>
      <c r="D122" s="95">
        <f t="shared" si="17"/>
        <v>0</v>
      </c>
      <c r="E122" s="95">
        <f t="shared" si="18"/>
        <v>0</v>
      </c>
      <c r="F122" s="95">
        <v>0</v>
      </c>
      <c r="G122" s="95">
        <v>0</v>
      </c>
      <c r="H122" s="95">
        <f t="shared" si="19"/>
        <v>0</v>
      </c>
      <c r="I122" s="95">
        <v>0</v>
      </c>
      <c r="J122" s="95">
        <v>0</v>
      </c>
      <c r="K122" s="95">
        <f t="shared" si="20"/>
        <v>0</v>
      </c>
      <c r="L122" s="95">
        <v>0</v>
      </c>
      <c r="M122" s="95">
        <v>0</v>
      </c>
      <c r="N122" s="95">
        <f t="shared" si="21"/>
        <v>0</v>
      </c>
      <c r="O122" s="95">
        <v>0</v>
      </c>
      <c r="P122" s="95">
        <v>0</v>
      </c>
      <c r="Q122" s="95">
        <f t="shared" si="22"/>
        <v>0</v>
      </c>
      <c r="R122" s="91">
        <v>0</v>
      </c>
      <c r="S122" s="229"/>
      <c r="T122" s="91">
        <f t="shared" si="16"/>
        <v>0</v>
      </c>
      <c r="U122" s="144">
        <v>0</v>
      </c>
      <c r="V122" s="91">
        <v>0</v>
      </c>
    </row>
    <row r="123" spans="1:22" ht="12" customHeight="1" x14ac:dyDescent="0.2">
      <c r="A123" s="96">
        <v>107</v>
      </c>
      <c r="B123" s="97" t="s">
        <v>182</v>
      </c>
      <c r="C123" s="111" t="s">
        <v>183</v>
      </c>
      <c r="D123" s="95">
        <f t="shared" si="17"/>
        <v>0</v>
      </c>
      <c r="E123" s="95">
        <f t="shared" si="18"/>
        <v>0</v>
      </c>
      <c r="F123" s="95">
        <v>0</v>
      </c>
      <c r="G123" s="95">
        <v>0</v>
      </c>
      <c r="H123" s="95">
        <f t="shared" si="19"/>
        <v>0</v>
      </c>
      <c r="I123" s="95">
        <v>0</v>
      </c>
      <c r="J123" s="95">
        <v>0</v>
      </c>
      <c r="K123" s="95">
        <f t="shared" si="20"/>
        <v>0</v>
      </c>
      <c r="L123" s="95">
        <v>0</v>
      </c>
      <c r="M123" s="95">
        <v>0</v>
      </c>
      <c r="N123" s="95">
        <f t="shared" si="21"/>
        <v>0</v>
      </c>
      <c r="O123" s="95">
        <v>0</v>
      </c>
      <c r="P123" s="95">
        <v>0</v>
      </c>
      <c r="Q123" s="95">
        <f t="shared" si="22"/>
        <v>0</v>
      </c>
      <c r="R123" s="91">
        <v>0</v>
      </c>
      <c r="S123" s="229"/>
      <c r="T123" s="91">
        <f t="shared" si="16"/>
        <v>0</v>
      </c>
      <c r="U123" s="144">
        <v>0</v>
      </c>
      <c r="V123" s="91">
        <v>0</v>
      </c>
    </row>
    <row r="124" spans="1:22" ht="12" customHeight="1" x14ac:dyDescent="0.2">
      <c r="A124" s="96">
        <v>108</v>
      </c>
      <c r="B124" s="100" t="s">
        <v>184</v>
      </c>
      <c r="C124" s="107" t="s">
        <v>261</v>
      </c>
      <c r="D124" s="95">
        <f t="shared" si="17"/>
        <v>0</v>
      </c>
      <c r="E124" s="95">
        <f t="shared" si="18"/>
        <v>0</v>
      </c>
      <c r="F124" s="95">
        <v>0</v>
      </c>
      <c r="G124" s="95">
        <v>0</v>
      </c>
      <c r="H124" s="95">
        <f t="shared" si="19"/>
        <v>0</v>
      </c>
      <c r="I124" s="95">
        <v>0</v>
      </c>
      <c r="J124" s="95">
        <v>0</v>
      </c>
      <c r="K124" s="95">
        <f t="shared" si="20"/>
        <v>0</v>
      </c>
      <c r="L124" s="95">
        <v>0</v>
      </c>
      <c r="M124" s="95">
        <v>0</v>
      </c>
      <c r="N124" s="95">
        <f t="shared" si="21"/>
        <v>0</v>
      </c>
      <c r="O124" s="95">
        <v>0</v>
      </c>
      <c r="P124" s="95">
        <v>0</v>
      </c>
      <c r="Q124" s="95">
        <f t="shared" si="22"/>
        <v>0</v>
      </c>
      <c r="R124" s="91">
        <v>0</v>
      </c>
      <c r="S124" s="229"/>
      <c r="T124" s="91">
        <f t="shared" si="16"/>
        <v>0</v>
      </c>
      <c r="U124" s="144">
        <v>0</v>
      </c>
      <c r="V124" s="91">
        <v>0</v>
      </c>
    </row>
    <row r="125" spans="1:22" ht="12" customHeight="1" x14ac:dyDescent="0.2">
      <c r="A125" s="96">
        <v>109</v>
      </c>
      <c r="B125" s="99" t="s">
        <v>185</v>
      </c>
      <c r="C125" s="101" t="s">
        <v>404</v>
      </c>
      <c r="D125" s="95">
        <f t="shared" si="17"/>
        <v>0</v>
      </c>
      <c r="E125" s="95">
        <f t="shared" si="18"/>
        <v>0</v>
      </c>
      <c r="F125" s="95">
        <v>0</v>
      </c>
      <c r="G125" s="95">
        <v>0</v>
      </c>
      <c r="H125" s="95">
        <f t="shared" si="19"/>
        <v>0</v>
      </c>
      <c r="I125" s="95">
        <v>0</v>
      </c>
      <c r="J125" s="95">
        <v>0</v>
      </c>
      <c r="K125" s="95">
        <f t="shared" si="20"/>
        <v>0</v>
      </c>
      <c r="L125" s="95">
        <v>0</v>
      </c>
      <c r="M125" s="95">
        <v>0</v>
      </c>
      <c r="N125" s="95">
        <f t="shared" si="21"/>
        <v>0</v>
      </c>
      <c r="O125" s="95">
        <v>0</v>
      </c>
      <c r="P125" s="95">
        <v>0</v>
      </c>
      <c r="Q125" s="95">
        <f t="shared" si="22"/>
        <v>0</v>
      </c>
      <c r="R125" s="91">
        <v>0</v>
      </c>
      <c r="S125" s="229"/>
      <c r="T125" s="91">
        <f t="shared" si="16"/>
        <v>0</v>
      </c>
      <c r="U125" s="144">
        <v>0</v>
      </c>
      <c r="V125" s="91">
        <v>0</v>
      </c>
    </row>
    <row r="126" spans="1:22" ht="12" customHeight="1" x14ac:dyDescent="0.2">
      <c r="A126" s="96">
        <v>110</v>
      </c>
      <c r="B126" s="112" t="s">
        <v>329</v>
      </c>
      <c r="C126" s="107" t="s">
        <v>317</v>
      </c>
      <c r="D126" s="95">
        <f t="shared" si="17"/>
        <v>0</v>
      </c>
      <c r="E126" s="95">
        <f t="shared" si="18"/>
        <v>0</v>
      </c>
      <c r="F126" s="95">
        <v>0</v>
      </c>
      <c r="G126" s="95">
        <v>0</v>
      </c>
      <c r="H126" s="95">
        <f t="shared" si="19"/>
        <v>0</v>
      </c>
      <c r="I126" s="95">
        <v>0</v>
      </c>
      <c r="J126" s="95">
        <v>0</v>
      </c>
      <c r="K126" s="95">
        <f t="shared" si="20"/>
        <v>0</v>
      </c>
      <c r="L126" s="95">
        <v>0</v>
      </c>
      <c r="M126" s="95">
        <v>0</v>
      </c>
      <c r="N126" s="95">
        <f t="shared" si="21"/>
        <v>0</v>
      </c>
      <c r="O126" s="95">
        <v>0</v>
      </c>
      <c r="P126" s="95">
        <v>0</v>
      </c>
      <c r="Q126" s="95">
        <f t="shared" si="22"/>
        <v>0</v>
      </c>
      <c r="R126" s="91">
        <v>0</v>
      </c>
      <c r="S126" s="229"/>
      <c r="T126" s="91">
        <f t="shared" si="16"/>
        <v>0</v>
      </c>
      <c r="U126" s="144">
        <v>0</v>
      </c>
      <c r="V126" s="91">
        <v>0</v>
      </c>
    </row>
    <row r="127" spans="1:22" ht="12" customHeight="1" x14ac:dyDescent="0.2">
      <c r="A127" s="96">
        <v>111</v>
      </c>
      <c r="B127" s="53" t="s">
        <v>418</v>
      </c>
      <c r="C127" s="15" t="s">
        <v>419</v>
      </c>
      <c r="D127" s="95">
        <f t="shared" si="17"/>
        <v>0</v>
      </c>
      <c r="E127" s="95">
        <f t="shared" si="18"/>
        <v>0</v>
      </c>
      <c r="F127" s="95">
        <v>0</v>
      </c>
      <c r="G127" s="95">
        <v>0</v>
      </c>
      <c r="H127" s="95">
        <f t="shared" si="19"/>
        <v>0</v>
      </c>
      <c r="I127" s="95">
        <v>0</v>
      </c>
      <c r="J127" s="95">
        <v>0</v>
      </c>
      <c r="K127" s="95">
        <f t="shared" si="20"/>
        <v>0</v>
      </c>
      <c r="L127" s="95">
        <v>0</v>
      </c>
      <c r="M127" s="95">
        <v>0</v>
      </c>
      <c r="N127" s="95">
        <f t="shared" si="21"/>
        <v>0</v>
      </c>
      <c r="O127" s="95">
        <v>0</v>
      </c>
      <c r="P127" s="95">
        <v>0</v>
      </c>
      <c r="Q127" s="95">
        <f t="shared" si="22"/>
        <v>0</v>
      </c>
      <c r="R127" s="91">
        <v>0</v>
      </c>
      <c r="S127" s="229"/>
      <c r="T127" s="91">
        <f t="shared" si="16"/>
        <v>0</v>
      </c>
      <c r="U127" s="144">
        <v>0</v>
      </c>
      <c r="V127" s="91">
        <v>0</v>
      </c>
    </row>
    <row r="128" spans="1:22" ht="12" customHeight="1" x14ac:dyDescent="0.2">
      <c r="A128" s="96">
        <v>112</v>
      </c>
      <c r="B128" s="99" t="s">
        <v>186</v>
      </c>
      <c r="C128" s="107" t="s">
        <v>320</v>
      </c>
      <c r="D128" s="95">
        <f t="shared" si="17"/>
        <v>0</v>
      </c>
      <c r="E128" s="95">
        <f t="shared" si="18"/>
        <v>0</v>
      </c>
      <c r="F128" s="95">
        <v>0</v>
      </c>
      <c r="G128" s="95">
        <v>0</v>
      </c>
      <c r="H128" s="95">
        <f t="shared" si="19"/>
        <v>0</v>
      </c>
      <c r="I128" s="95">
        <v>0</v>
      </c>
      <c r="J128" s="95">
        <v>0</v>
      </c>
      <c r="K128" s="95">
        <f t="shared" si="20"/>
        <v>0</v>
      </c>
      <c r="L128" s="95">
        <v>0</v>
      </c>
      <c r="M128" s="95">
        <v>0</v>
      </c>
      <c r="N128" s="95">
        <f t="shared" si="21"/>
        <v>0</v>
      </c>
      <c r="O128" s="95">
        <v>0</v>
      </c>
      <c r="P128" s="95">
        <v>0</v>
      </c>
      <c r="Q128" s="95">
        <f t="shared" si="22"/>
        <v>0</v>
      </c>
      <c r="R128" s="91">
        <v>0</v>
      </c>
      <c r="S128" s="229"/>
      <c r="T128" s="91">
        <f t="shared" si="16"/>
        <v>0</v>
      </c>
      <c r="U128" s="144">
        <v>0</v>
      </c>
      <c r="V128" s="91">
        <v>0</v>
      </c>
    </row>
    <row r="129" spans="1:22" ht="12" customHeight="1" x14ac:dyDescent="0.2">
      <c r="A129" s="96">
        <v>113</v>
      </c>
      <c r="B129" s="100" t="s">
        <v>187</v>
      </c>
      <c r="C129" s="101" t="s">
        <v>188</v>
      </c>
      <c r="D129" s="95">
        <f t="shared" si="17"/>
        <v>2776680</v>
      </c>
      <c r="E129" s="95">
        <f t="shared" si="18"/>
        <v>0</v>
      </c>
      <c r="F129" s="95">
        <v>0</v>
      </c>
      <c r="G129" s="95">
        <v>0</v>
      </c>
      <c r="H129" s="95">
        <f t="shared" si="19"/>
        <v>0</v>
      </c>
      <c r="I129" s="95">
        <v>0</v>
      </c>
      <c r="J129" s="95">
        <v>0</v>
      </c>
      <c r="K129" s="95">
        <f t="shared" si="20"/>
        <v>0</v>
      </c>
      <c r="L129" s="95">
        <v>0</v>
      </c>
      <c r="M129" s="95">
        <v>0</v>
      </c>
      <c r="N129" s="95">
        <f t="shared" si="21"/>
        <v>0</v>
      </c>
      <c r="O129" s="95">
        <v>0</v>
      </c>
      <c r="P129" s="95">
        <v>0</v>
      </c>
      <c r="Q129" s="95">
        <f t="shared" si="22"/>
        <v>2776680</v>
      </c>
      <c r="R129" s="91">
        <v>2776680</v>
      </c>
      <c r="S129" s="229"/>
      <c r="T129" s="91">
        <f t="shared" si="16"/>
        <v>0</v>
      </c>
      <c r="U129" s="144">
        <v>0</v>
      </c>
      <c r="V129" s="91">
        <v>0</v>
      </c>
    </row>
    <row r="130" spans="1:22" ht="12" customHeight="1" x14ac:dyDescent="0.2">
      <c r="A130" s="96">
        <v>114</v>
      </c>
      <c r="B130" s="100" t="s">
        <v>189</v>
      </c>
      <c r="C130" s="113" t="s">
        <v>306</v>
      </c>
      <c r="D130" s="95">
        <f t="shared" si="17"/>
        <v>0</v>
      </c>
      <c r="E130" s="95">
        <f t="shared" si="18"/>
        <v>0</v>
      </c>
      <c r="F130" s="95">
        <v>0</v>
      </c>
      <c r="G130" s="95">
        <v>0</v>
      </c>
      <c r="H130" s="95">
        <f t="shared" si="19"/>
        <v>0</v>
      </c>
      <c r="I130" s="95">
        <v>0</v>
      </c>
      <c r="J130" s="95">
        <v>0</v>
      </c>
      <c r="K130" s="95">
        <f t="shared" si="20"/>
        <v>0</v>
      </c>
      <c r="L130" s="95">
        <v>0</v>
      </c>
      <c r="M130" s="95">
        <v>0</v>
      </c>
      <c r="N130" s="95">
        <f t="shared" si="21"/>
        <v>0</v>
      </c>
      <c r="O130" s="95">
        <v>0</v>
      </c>
      <c r="P130" s="95">
        <v>0</v>
      </c>
      <c r="Q130" s="95">
        <f t="shared" si="22"/>
        <v>0</v>
      </c>
      <c r="R130" s="91">
        <v>0</v>
      </c>
      <c r="S130" s="229"/>
      <c r="T130" s="91">
        <f t="shared" si="16"/>
        <v>0</v>
      </c>
      <c r="U130" s="144">
        <v>0</v>
      </c>
      <c r="V130" s="91">
        <v>0</v>
      </c>
    </row>
    <row r="131" spans="1:22" ht="12" customHeight="1" x14ac:dyDescent="0.2">
      <c r="A131" s="96">
        <v>115</v>
      </c>
      <c r="B131" s="100" t="s">
        <v>190</v>
      </c>
      <c r="C131" s="101" t="s">
        <v>225</v>
      </c>
      <c r="D131" s="95">
        <f t="shared" si="17"/>
        <v>154785085</v>
      </c>
      <c r="E131" s="95">
        <f t="shared" si="18"/>
        <v>0</v>
      </c>
      <c r="F131" s="95">
        <v>0</v>
      </c>
      <c r="G131" s="95">
        <v>0</v>
      </c>
      <c r="H131" s="95">
        <f t="shared" si="19"/>
        <v>0</v>
      </c>
      <c r="I131" s="95">
        <v>0</v>
      </c>
      <c r="J131" s="95">
        <v>0</v>
      </c>
      <c r="K131" s="95">
        <f t="shared" si="20"/>
        <v>0</v>
      </c>
      <c r="L131" s="95">
        <v>0</v>
      </c>
      <c r="M131" s="95">
        <v>0</v>
      </c>
      <c r="N131" s="95">
        <f t="shared" si="21"/>
        <v>0</v>
      </c>
      <c r="O131" s="95">
        <v>0</v>
      </c>
      <c r="P131" s="95">
        <v>0</v>
      </c>
      <c r="Q131" s="95">
        <f t="shared" si="22"/>
        <v>154785085</v>
      </c>
      <c r="R131" s="91">
        <v>154785085</v>
      </c>
      <c r="S131" s="229">
        <v>22723799</v>
      </c>
      <c r="T131" s="91">
        <f t="shared" si="16"/>
        <v>0</v>
      </c>
      <c r="U131" s="144">
        <v>0</v>
      </c>
      <c r="V131" s="91">
        <v>0</v>
      </c>
    </row>
    <row r="132" spans="1:22" ht="12" customHeight="1" x14ac:dyDescent="0.2">
      <c r="A132" s="96">
        <v>116</v>
      </c>
      <c r="B132" s="100" t="s">
        <v>191</v>
      </c>
      <c r="C132" s="101" t="s">
        <v>192</v>
      </c>
      <c r="D132" s="95">
        <f t="shared" si="17"/>
        <v>266487039</v>
      </c>
      <c r="E132" s="95">
        <f t="shared" si="18"/>
        <v>0</v>
      </c>
      <c r="F132" s="95">
        <v>0</v>
      </c>
      <c r="G132" s="95">
        <v>0</v>
      </c>
      <c r="H132" s="95">
        <f t="shared" si="19"/>
        <v>0</v>
      </c>
      <c r="I132" s="95">
        <v>0</v>
      </c>
      <c r="J132" s="95">
        <v>0</v>
      </c>
      <c r="K132" s="95">
        <f t="shared" si="20"/>
        <v>0</v>
      </c>
      <c r="L132" s="95">
        <v>0</v>
      </c>
      <c r="M132" s="95">
        <v>0</v>
      </c>
      <c r="N132" s="95">
        <f t="shared" si="21"/>
        <v>0</v>
      </c>
      <c r="O132" s="95">
        <v>0</v>
      </c>
      <c r="P132" s="95">
        <v>0</v>
      </c>
      <c r="Q132" s="95">
        <f t="shared" si="22"/>
        <v>266487039</v>
      </c>
      <c r="R132" s="91">
        <v>266487039</v>
      </c>
      <c r="S132" s="229"/>
      <c r="T132" s="91">
        <f t="shared" si="16"/>
        <v>0</v>
      </c>
      <c r="U132" s="144">
        <v>0</v>
      </c>
      <c r="V132" s="91">
        <v>0</v>
      </c>
    </row>
    <row r="133" spans="1:22" ht="12" customHeight="1" x14ac:dyDescent="0.2">
      <c r="A133" s="96">
        <v>117</v>
      </c>
      <c r="B133" s="100" t="s">
        <v>193</v>
      </c>
      <c r="C133" s="101" t="s">
        <v>40</v>
      </c>
      <c r="D133" s="95">
        <f t="shared" si="17"/>
        <v>58382515</v>
      </c>
      <c r="E133" s="95">
        <f t="shared" si="18"/>
        <v>0</v>
      </c>
      <c r="F133" s="95">
        <v>0</v>
      </c>
      <c r="G133" s="95">
        <v>0</v>
      </c>
      <c r="H133" s="95">
        <f t="shared" si="19"/>
        <v>0</v>
      </c>
      <c r="I133" s="95">
        <v>0</v>
      </c>
      <c r="J133" s="95">
        <v>0</v>
      </c>
      <c r="K133" s="95">
        <f t="shared" si="20"/>
        <v>0</v>
      </c>
      <c r="L133" s="95">
        <v>0</v>
      </c>
      <c r="M133" s="95">
        <v>0</v>
      </c>
      <c r="N133" s="95">
        <f t="shared" si="21"/>
        <v>0</v>
      </c>
      <c r="O133" s="95">
        <v>0</v>
      </c>
      <c r="P133" s="95">
        <v>0</v>
      </c>
      <c r="Q133" s="95">
        <f t="shared" si="22"/>
        <v>58382515</v>
      </c>
      <c r="R133" s="91">
        <v>58382515</v>
      </c>
      <c r="S133" s="229"/>
      <c r="T133" s="91">
        <f t="shared" si="16"/>
        <v>0</v>
      </c>
      <c r="U133" s="144">
        <v>0</v>
      </c>
      <c r="V133" s="91">
        <v>0</v>
      </c>
    </row>
    <row r="134" spans="1:22" ht="12" customHeight="1" x14ac:dyDescent="0.2">
      <c r="A134" s="96">
        <v>118</v>
      </c>
      <c r="B134" s="97" t="s">
        <v>194</v>
      </c>
      <c r="C134" s="98" t="s">
        <v>45</v>
      </c>
      <c r="D134" s="95">
        <f t="shared" si="17"/>
        <v>74021645</v>
      </c>
      <c r="E134" s="95">
        <f t="shared" si="18"/>
        <v>0</v>
      </c>
      <c r="F134" s="95">
        <v>0</v>
      </c>
      <c r="G134" s="95">
        <v>0</v>
      </c>
      <c r="H134" s="95">
        <f t="shared" si="19"/>
        <v>0</v>
      </c>
      <c r="I134" s="95">
        <v>0</v>
      </c>
      <c r="J134" s="95">
        <v>0</v>
      </c>
      <c r="K134" s="95">
        <f t="shared" si="20"/>
        <v>0</v>
      </c>
      <c r="L134" s="95">
        <v>0</v>
      </c>
      <c r="M134" s="95">
        <v>0</v>
      </c>
      <c r="N134" s="95">
        <f t="shared" si="21"/>
        <v>0</v>
      </c>
      <c r="O134" s="95">
        <v>0</v>
      </c>
      <c r="P134" s="95">
        <v>0</v>
      </c>
      <c r="Q134" s="95">
        <f t="shared" si="22"/>
        <v>74021645</v>
      </c>
      <c r="R134" s="91">
        <v>74021645</v>
      </c>
      <c r="S134" s="229"/>
      <c r="T134" s="91">
        <f t="shared" si="16"/>
        <v>0</v>
      </c>
      <c r="U134" s="144">
        <v>0</v>
      </c>
      <c r="V134" s="91">
        <v>0</v>
      </c>
    </row>
    <row r="135" spans="1:22" ht="12" customHeight="1" x14ac:dyDescent="0.2">
      <c r="A135" s="96">
        <v>119</v>
      </c>
      <c r="B135" s="97" t="s">
        <v>195</v>
      </c>
      <c r="C135" s="101" t="s">
        <v>227</v>
      </c>
      <c r="D135" s="95">
        <f t="shared" si="17"/>
        <v>37890284</v>
      </c>
      <c r="E135" s="95">
        <f t="shared" si="18"/>
        <v>0</v>
      </c>
      <c r="F135" s="95">
        <v>0</v>
      </c>
      <c r="G135" s="95">
        <v>0</v>
      </c>
      <c r="H135" s="95">
        <f t="shared" si="19"/>
        <v>0</v>
      </c>
      <c r="I135" s="95">
        <v>0</v>
      </c>
      <c r="J135" s="95">
        <v>0</v>
      </c>
      <c r="K135" s="95">
        <f t="shared" si="20"/>
        <v>0</v>
      </c>
      <c r="L135" s="95">
        <v>0</v>
      </c>
      <c r="M135" s="95">
        <v>0</v>
      </c>
      <c r="N135" s="95">
        <f t="shared" si="21"/>
        <v>0</v>
      </c>
      <c r="O135" s="95">
        <v>0</v>
      </c>
      <c r="P135" s="95">
        <v>0</v>
      </c>
      <c r="Q135" s="95">
        <f t="shared" si="22"/>
        <v>37890284</v>
      </c>
      <c r="R135" s="91">
        <v>37890284</v>
      </c>
      <c r="S135" s="229"/>
      <c r="T135" s="91">
        <f t="shared" si="16"/>
        <v>0</v>
      </c>
      <c r="U135" s="144">
        <v>0</v>
      </c>
      <c r="V135" s="91">
        <v>0</v>
      </c>
    </row>
    <row r="136" spans="1:22" ht="12" customHeight="1" x14ac:dyDescent="0.2">
      <c r="A136" s="96">
        <v>120</v>
      </c>
      <c r="B136" s="102" t="s">
        <v>196</v>
      </c>
      <c r="C136" s="103" t="s">
        <v>47</v>
      </c>
      <c r="D136" s="95">
        <f t="shared" si="17"/>
        <v>30865450</v>
      </c>
      <c r="E136" s="95">
        <f t="shared" si="18"/>
        <v>0</v>
      </c>
      <c r="F136" s="95">
        <v>0</v>
      </c>
      <c r="G136" s="95">
        <v>0</v>
      </c>
      <c r="H136" s="95">
        <f t="shared" si="19"/>
        <v>0</v>
      </c>
      <c r="I136" s="95">
        <v>0</v>
      </c>
      <c r="J136" s="95">
        <v>0</v>
      </c>
      <c r="K136" s="95">
        <f t="shared" si="20"/>
        <v>0</v>
      </c>
      <c r="L136" s="95">
        <v>0</v>
      </c>
      <c r="M136" s="95">
        <v>0</v>
      </c>
      <c r="N136" s="95">
        <f t="shared" si="21"/>
        <v>0</v>
      </c>
      <c r="O136" s="95">
        <v>0</v>
      </c>
      <c r="P136" s="95">
        <v>0</v>
      </c>
      <c r="Q136" s="95">
        <f t="shared" si="22"/>
        <v>30865450</v>
      </c>
      <c r="R136" s="91">
        <v>30865450</v>
      </c>
      <c r="S136" s="229"/>
      <c r="T136" s="91">
        <f t="shared" si="16"/>
        <v>0</v>
      </c>
      <c r="U136" s="144">
        <v>0</v>
      </c>
      <c r="V136" s="91">
        <v>0</v>
      </c>
    </row>
    <row r="137" spans="1:22" ht="12" customHeight="1" x14ac:dyDescent="0.2">
      <c r="A137" s="96">
        <v>121</v>
      </c>
      <c r="B137" s="100" t="s">
        <v>197</v>
      </c>
      <c r="C137" s="101" t="s">
        <v>46</v>
      </c>
      <c r="D137" s="95">
        <f t="shared" si="17"/>
        <v>55725869</v>
      </c>
      <c r="E137" s="95">
        <f t="shared" si="18"/>
        <v>0</v>
      </c>
      <c r="F137" s="95">
        <v>0</v>
      </c>
      <c r="G137" s="95">
        <v>0</v>
      </c>
      <c r="H137" s="95">
        <f t="shared" si="19"/>
        <v>0</v>
      </c>
      <c r="I137" s="95">
        <v>0</v>
      </c>
      <c r="J137" s="95">
        <v>0</v>
      </c>
      <c r="K137" s="95">
        <f t="shared" si="20"/>
        <v>0</v>
      </c>
      <c r="L137" s="95">
        <v>0</v>
      </c>
      <c r="M137" s="95">
        <v>0</v>
      </c>
      <c r="N137" s="95">
        <f t="shared" si="21"/>
        <v>0</v>
      </c>
      <c r="O137" s="95">
        <v>0</v>
      </c>
      <c r="P137" s="95">
        <v>0</v>
      </c>
      <c r="Q137" s="95">
        <f t="shared" si="22"/>
        <v>55725869</v>
      </c>
      <c r="R137" s="91">
        <v>55725869</v>
      </c>
      <c r="S137" s="229"/>
      <c r="T137" s="91">
        <f t="shared" si="16"/>
        <v>0</v>
      </c>
      <c r="U137" s="144">
        <v>0</v>
      </c>
      <c r="V137" s="91">
        <v>0</v>
      </c>
    </row>
    <row r="138" spans="1:22" ht="12" customHeight="1" x14ac:dyDescent="0.2">
      <c r="A138" s="96">
        <v>122</v>
      </c>
      <c r="B138" s="100" t="s">
        <v>198</v>
      </c>
      <c r="C138" s="101" t="s">
        <v>199</v>
      </c>
      <c r="D138" s="95">
        <f t="shared" si="17"/>
        <v>0</v>
      </c>
      <c r="E138" s="95">
        <f t="shared" si="18"/>
        <v>0</v>
      </c>
      <c r="F138" s="95">
        <v>0</v>
      </c>
      <c r="G138" s="95">
        <v>0</v>
      </c>
      <c r="H138" s="95">
        <f t="shared" si="19"/>
        <v>0</v>
      </c>
      <c r="I138" s="95">
        <v>0</v>
      </c>
      <c r="J138" s="95">
        <v>0</v>
      </c>
      <c r="K138" s="95">
        <f t="shared" si="20"/>
        <v>0</v>
      </c>
      <c r="L138" s="95">
        <v>0</v>
      </c>
      <c r="M138" s="95">
        <v>0</v>
      </c>
      <c r="N138" s="95">
        <f t="shared" si="21"/>
        <v>0</v>
      </c>
      <c r="O138" s="95">
        <v>0</v>
      </c>
      <c r="P138" s="95">
        <v>0</v>
      </c>
      <c r="Q138" s="95">
        <f t="shared" si="22"/>
        <v>0</v>
      </c>
      <c r="R138" s="91">
        <v>0</v>
      </c>
      <c r="S138" s="229"/>
      <c r="T138" s="91">
        <f t="shared" si="16"/>
        <v>0</v>
      </c>
      <c r="U138" s="144">
        <v>0</v>
      </c>
      <c r="V138" s="91">
        <v>0</v>
      </c>
    </row>
    <row r="139" spans="1:22" ht="12" customHeight="1" x14ac:dyDescent="0.2">
      <c r="A139" s="96">
        <v>123</v>
      </c>
      <c r="B139" s="100" t="s">
        <v>200</v>
      </c>
      <c r="C139" s="233" t="s">
        <v>468</v>
      </c>
      <c r="D139" s="95">
        <f t="shared" si="17"/>
        <v>30875598</v>
      </c>
      <c r="E139" s="95">
        <f t="shared" si="18"/>
        <v>0</v>
      </c>
      <c r="F139" s="95">
        <v>0</v>
      </c>
      <c r="G139" s="95">
        <v>0</v>
      </c>
      <c r="H139" s="95">
        <f t="shared" si="19"/>
        <v>0</v>
      </c>
      <c r="I139" s="95">
        <v>0</v>
      </c>
      <c r="J139" s="95">
        <v>0</v>
      </c>
      <c r="K139" s="95">
        <f t="shared" si="20"/>
        <v>0</v>
      </c>
      <c r="L139" s="95">
        <v>0</v>
      </c>
      <c r="M139" s="95">
        <v>0</v>
      </c>
      <c r="N139" s="95">
        <f t="shared" si="21"/>
        <v>0</v>
      </c>
      <c r="O139" s="95">
        <v>0</v>
      </c>
      <c r="P139" s="95">
        <v>0</v>
      </c>
      <c r="Q139" s="95">
        <f t="shared" si="22"/>
        <v>30875598</v>
      </c>
      <c r="R139" s="91">
        <v>30875598</v>
      </c>
      <c r="S139" s="229"/>
      <c r="T139" s="91">
        <f t="shared" si="16"/>
        <v>0</v>
      </c>
      <c r="U139" s="144">
        <v>0</v>
      </c>
      <c r="V139" s="91">
        <v>0</v>
      </c>
    </row>
    <row r="140" spans="1:22" ht="12" customHeight="1" x14ac:dyDescent="0.2">
      <c r="A140" s="96">
        <v>124</v>
      </c>
      <c r="B140" s="102" t="s">
        <v>201</v>
      </c>
      <c r="C140" s="103" t="s">
        <v>226</v>
      </c>
      <c r="D140" s="95">
        <f t="shared" si="17"/>
        <v>175555301</v>
      </c>
      <c r="E140" s="95">
        <f t="shared" si="18"/>
        <v>3433161</v>
      </c>
      <c r="F140" s="95">
        <v>3433161</v>
      </c>
      <c r="G140" s="95">
        <v>0</v>
      </c>
      <c r="H140" s="95">
        <f t="shared" si="19"/>
        <v>113014408</v>
      </c>
      <c r="I140" s="95">
        <v>104174373</v>
      </c>
      <c r="J140" s="95">
        <v>8840035</v>
      </c>
      <c r="K140" s="95">
        <f t="shared" si="20"/>
        <v>0</v>
      </c>
      <c r="L140" s="95">
        <v>0</v>
      </c>
      <c r="M140" s="95">
        <v>0</v>
      </c>
      <c r="N140" s="95">
        <f t="shared" si="21"/>
        <v>27510067</v>
      </c>
      <c r="O140" s="95">
        <v>22918944</v>
      </c>
      <c r="P140" s="95">
        <v>4591123</v>
      </c>
      <c r="Q140" s="95">
        <f t="shared" si="22"/>
        <v>31597665</v>
      </c>
      <c r="R140" s="91">
        <v>2627750</v>
      </c>
      <c r="S140" s="229"/>
      <c r="T140" s="91">
        <f t="shared" si="16"/>
        <v>28969915</v>
      </c>
      <c r="U140" s="144">
        <v>0</v>
      </c>
      <c r="V140" s="91">
        <v>28969915</v>
      </c>
    </row>
    <row r="141" spans="1:22" ht="12" customHeight="1" x14ac:dyDescent="0.2">
      <c r="A141" s="96">
        <v>125</v>
      </c>
      <c r="B141" s="99" t="s">
        <v>202</v>
      </c>
      <c r="C141" s="233" t="s">
        <v>459</v>
      </c>
      <c r="D141" s="95">
        <f t="shared" si="17"/>
        <v>296685933</v>
      </c>
      <c r="E141" s="95">
        <f t="shared" si="18"/>
        <v>55110825</v>
      </c>
      <c r="F141" s="95">
        <v>4578888</v>
      </c>
      <c r="G141" s="95">
        <v>50531937</v>
      </c>
      <c r="H141" s="95">
        <f t="shared" si="19"/>
        <v>145181501</v>
      </c>
      <c r="I141" s="95">
        <v>132994593</v>
      </c>
      <c r="J141" s="95">
        <v>11705300</v>
      </c>
      <c r="K141" s="95">
        <f t="shared" si="20"/>
        <v>481608</v>
      </c>
      <c r="L141" s="95">
        <v>0</v>
      </c>
      <c r="M141" s="95">
        <v>481608</v>
      </c>
      <c r="N141" s="95">
        <f t="shared" si="21"/>
        <v>34864442</v>
      </c>
      <c r="O141" s="95">
        <v>29029526</v>
      </c>
      <c r="P141" s="95">
        <v>5834916</v>
      </c>
      <c r="Q141" s="95">
        <f t="shared" si="22"/>
        <v>61529165</v>
      </c>
      <c r="R141" s="91">
        <v>9366871</v>
      </c>
      <c r="S141" s="229"/>
      <c r="T141" s="91">
        <f t="shared" ref="T141:T150" si="23">U141+V141</f>
        <v>52162294</v>
      </c>
      <c r="U141" s="144">
        <v>4441768</v>
      </c>
      <c r="V141" s="91">
        <v>47720526</v>
      </c>
    </row>
    <row r="142" spans="1:22" ht="12" customHeight="1" x14ac:dyDescent="0.2">
      <c r="A142" s="96">
        <v>126</v>
      </c>
      <c r="B142" s="100" t="s">
        <v>203</v>
      </c>
      <c r="C142" s="101" t="s">
        <v>204</v>
      </c>
      <c r="D142" s="95">
        <f t="shared" ref="D142:D150" si="24">E142+H142+N142+Q142</f>
        <v>3716232</v>
      </c>
      <c r="E142" s="95">
        <f t="shared" si="18"/>
        <v>0</v>
      </c>
      <c r="F142" s="95">
        <v>0</v>
      </c>
      <c r="G142" s="95">
        <v>0</v>
      </c>
      <c r="H142" s="95">
        <f t="shared" si="19"/>
        <v>0</v>
      </c>
      <c r="I142" s="95">
        <v>0</v>
      </c>
      <c r="J142" s="95">
        <v>0</v>
      </c>
      <c r="K142" s="95">
        <f t="shared" si="20"/>
        <v>0</v>
      </c>
      <c r="L142" s="95">
        <v>0</v>
      </c>
      <c r="M142" s="95">
        <v>0</v>
      </c>
      <c r="N142" s="95">
        <f t="shared" si="21"/>
        <v>0</v>
      </c>
      <c r="O142" s="95">
        <v>0</v>
      </c>
      <c r="P142" s="95">
        <v>0</v>
      </c>
      <c r="Q142" s="95">
        <f t="shared" si="22"/>
        <v>3716232</v>
      </c>
      <c r="R142" s="91">
        <v>3716232</v>
      </c>
      <c r="S142" s="229"/>
      <c r="T142" s="91">
        <f t="shared" si="23"/>
        <v>0</v>
      </c>
      <c r="U142" s="144">
        <v>0</v>
      </c>
      <c r="V142" s="91">
        <v>0</v>
      </c>
    </row>
    <row r="143" spans="1:22" ht="12" customHeight="1" x14ac:dyDescent="0.2">
      <c r="A143" s="96">
        <v>127</v>
      </c>
      <c r="B143" s="97" t="s">
        <v>205</v>
      </c>
      <c r="C143" s="98" t="s">
        <v>206</v>
      </c>
      <c r="D143" s="95">
        <f t="shared" si="24"/>
        <v>31706562</v>
      </c>
      <c r="E143" s="95">
        <f t="shared" si="18"/>
        <v>0</v>
      </c>
      <c r="F143" s="95">
        <v>0</v>
      </c>
      <c r="G143" s="95">
        <v>0</v>
      </c>
      <c r="H143" s="95">
        <f t="shared" si="19"/>
        <v>0</v>
      </c>
      <c r="I143" s="95">
        <v>0</v>
      </c>
      <c r="J143" s="95">
        <v>0</v>
      </c>
      <c r="K143" s="95">
        <f t="shared" si="20"/>
        <v>0</v>
      </c>
      <c r="L143" s="95">
        <v>0</v>
      </c>
      <c r="M143" s="95">
        <v>0</v>
      </c>
      <c r="N143" s="95">
        <f t="shared" si="21"/>
        <v>0</v>
      </c>
      <c r="O143" s="95">
        <v>0</v>
      </c>
      <c r="P143" s="95">
        <v>0</v>
      </c>
      <c r="Q143" s="95">
        <f t="shared" si="22"/>
        <v>31706562</v>
      </c>
      <c r="R143" s="91">
        <v>31706562</v>
      </c>
      <c r="S143" s="229"/>
      <c r="T143" s="91">
        <f t="shared" si="23"/>
        <v>0</v>
      </c>
      <c r="U143" s="144">
        <v>0</v>
      </c>
      <c r="V143" s="91">
        <v>0</v>
      </c>
    </row>
    <row r="144" spans="1:22" ht="12" customHeight="1" x14ac:dyDescent="0.2">
      <c r="A144" s="96">
        <v>128</v>
      </c>
      <c r="B144" s="114" t="s">
        <v>207</v>
      </c>
      <c r="C144" s="115" t="s">
        <v>208</v>
      </c>
      <c r="D144" s="95">
        <f t="shared" si="24"/>
        <v>0</v>
      </c>
      <c r="E144" s="95">
        <f t="shared" si="18"/>
        <v>0</v>
      </c>
      <c r="F144" s="95">
        <v>0</v>
      </c>
      <c r="G144" s="95">
        <v>0</v>
      </c>
      <c r="H144" s="95">
        <f t="shared" si="19"/>
        <v>0</v>
      </c>
      <c r="I144" s="95">
        <v>0</v>
      </c>
      <c r="J144" s="95">
        <v>0</v>
      </c>
      <c r="K144" s="95">
        <f t="shared" si="20"/>
        <v>0</v>
      </c>
      <c r="L144" s="95">
        <v>0</v>
      </c>
      <c r="M144" s="95">
        <v>0</v>
      </c>
      <c r="N144" s="95">
        <f t="shared" si="21"/>
        <v>0</v>
      </c>
      <c r="O144" s="95">
        <v>0</v>
      </c>
      <c r="P144" s="95">
        <v>0</v>
      </c>
      <c r="Q144" s="95">
        <f t="shared" si="22"/>
        <v>0</v>
      </c>
      <c r="R144" s="91">
        <v>0</v>
      </c>
      <c r="S144" s="229"/>
      <c r="T144" s="91">
        <f t="shared" si="23"/>
        <v>0</v>
      </c>
      <c r="U144" s="144">
        <v>0</v>
      </c>
      <c r="V144" s="91">
        <v>0</v>
      </c>
    </row>
    <row r="145" spans="1:22" ht="12" customHeight="1" x14ac:dyDescent="0.2">
      <c r="A145" s="96">
        <v>129</v>
      </c>
      <c r="B145" s="116" t="s">
        <v>251</v>
      </c>
      <c r="C145" s="117" t="s">
        <v>252</v>
      </c>
      <c r="D145" s="95">
        <f t="shared" si="24"/>
        <v>0</v>
      </c>
      <c r="E145" s="95">
        <f t="shared" ref="E145:E150" si="25">F145+G145</f>
        <v>0</v>
      </c>
      <c r="F145" s="95">
        <v>0</v>
      </c>
      <c r="G145" s="95">
        <v>0</v>
      </c>
      <c r="H145" s="95">
        <f t="shared" ref="H145:H150" si="26">I145+J145+K145</f>
        <v>0</v>
      </c>
      <c r="I145" s="95">
        <v>0</v>
      </c>
      <c r="J145" s="95">
        <v>0</v>
      </c>
      <c r="K145" s="95">
        <f t="shared" ref="K145:K150" si="27">L145+M145</f>
        <v>0</v>
      </c>
      <c r="L145" s="95">
        <v>0</v>
      </c>
      <c r="M145" s="95">
        <v>0</v>
      </c>
      <c r="N145" s="95">
        <f t="shared" ref="N145:N150" si="28">O145+P145</f>
        <v>0</v>
      </c>
      <c r="O145" s="95">
        <v>0</v>
      </c>
      <c r="P145" s="95">
        <v>0</v>
      </c>
      <c r="Q145" s="95">
        <f t="shared" ref="Q145:Q150" si="29">R145+T145</f>
        <v>0</v>
      </c>
      <c r="R145" s="91">
        <v>0</v>
      </c>
      <c r="S145" s="229"/>
      <c r="T145" s="91">
        <f t="shared" si="23"/>
        <v>0</v>
      </c>
      <c r="U145" s="144">
        <v>0</v>
      </c>
      <c r="V145" s="91">
        <v>0</v>
      </c>
    </row>
    <row r="146" spans="1:22" ht="12" customHeight="1" x14ac:dyDescent="0.2">
      <c r="A146" s="96">
        <v>130</v>
      </c>
      <c r="B146" s="118" t="s">
        <v>253</v>
      </c>
      <c r="C146" s="119" t="s">
        <v>254</v>
      </c>
      <c r="D146" s="95">
        <f t="shared" si="24"/>
        <v>0</v>
      </c>
      <c r="E146" s="95">
        <f t="shared" si="25"/>
        <v>0</v>
      </c>
      <c r="F146" s="95">
        <v>0</v>
      </c>
      <c r="G146" s="95">
        <v>0</v>
      </c>
      <c r="H146" s="95">
        <f t="shared" si="26"/>
        <v>0</v>
      </c>
      <c r="I146" s="95">
        <v>0</v>
      </c>
      <c r="J146" s="95">
        <v>0</v>
      </c>
      <c r="K146" s="95">
        <f t="shared" si="27"/>
        <v>0</v>
      </c>
      <c r="L146" s="95">
        <v>0</v>
      </c>
      <c r="M146" s="95">
        <v>0</v>
      </c>
      <c r="N146" s="95">
        <f t="shared" si="28"/>
        <v>0</v>
      </c>
      <c r="O146" s="95">
        <v>0</v>
      </c>
      <c r="P146" s="95">
        <v>0</v>
      </c>
      <c r="Q146" s="95">
        <f t="shared" si="29"/>
        <v>0</v>
      </c>
      <c r="R146" s="91">
        <v>0</v>
      </c>
      <c r="S146" s="229"/>
      <c r="T146" s="91">
        <f t="shared" si="23"/>
        <v>0</v>
      </c>
      <c r="U146" s="144">
        <v>0</v>
      </c>
      <c r="V146" s="91">
        <v>0</v>
      </c>
    </row>
    <row r="147" spans="1:22" ht="12" customHeight="1" x14ac:dyDescent="0.2">
      <c r="A147" s="96">
        <v>131</v>
      </c>
      <c r="B147" s="120" t="s">
        <v>255</v>
      </c>
      <c r="C147" s="140" t="s">
        <v>416</v>
      </c>
      <c r="D147" s="95">
        <f t="shared" si="24"/>
        <v>0</v>
      </c>
      <c r="E147" s="95">
        <f t="shared" si="25"/>
        <v>0</v>
      </c>
      <c r="F147" s="95">
        <v>0</v>
      </c>
      <c r="G147" s="95">
        <v>0</v>
      </c>
      <c r="H147" s="95">
        <f t="shared" si="26"/>
        <v>0</v>
      </c>
      <c r="I147" s="95">
        <v>0</v>
      </c>
      <c r="J147" s="95">
        <v>0</v>
      </c>
      <c r="K147" s="95">
        <f t="shared" si="27"/>
        <v>0</v>
      </c>
      <c r="L147" s="95">
        <v>0</v>
      </c>
      <c r="M147" s="95">
        <v>0</v>
      </c>
      <c r="N147" s="95">
        <f t="shared" si="28"/>
        <v>0</v>
      </c>
      <c r="O147" s="95">
        <v>0</v>
      </c>
      <c r="P147" s="95">
        <v>0</v>
      </c>
      <c r="Q147" s="95">
        <f t="shared" si="29"/>
        <v>0</v>
      </c>
      <c r="R147" s="91">
        <v>0</v>
      </c>
      <c r="S147" s="229"/>
      <c r="T147" s="91">
        <f t="shared" si="23"/>
        <v>0</v>
      </c>
      <c r="U147" s="144">
        <v>0</v>
      </c>
      <c r="V147" s="91">
        <v>0</v>
      </c>
    </row>
    <row r="148" spans="1:22" x14ac:dyDescent="0.2">
      <c r="A148" s="96">
        <v>132</v>
      </c>
      <c r="B148" s="121" t="s">
        <v>259</v>
      </c>
      <c r="C148" s="122" t="s">
        <v>260</v>
      </c>
      <c r="D148" s="95">
        <f t="shared" si="24"/>
        <v>0</v>
      </c>
      <c r="E148" s="95">
        <f t="shared" si="25"/>
        <v>0</v>
      </c>
      <c r="F148" s="95">
        <v>0</v>
      </c>
      <c r="G148" s="95">
        <v>0</v>
      </c>
      <c r="H148" s="95">
        <f t="shared" si="26"/>
        <v>0</v>
      </c>
      <c r="I148" s="95">
        <v>0</v>
      </c>
      <c r="J148" s="95">
        <v>0</v>
      </c>
      <c r="K148" s="95">
        <f t="shared" si="27"/>
        <v>0</v>
      </c>
      <c r="L148" s="95">
        <v>0</v>
      </c>
      <c r="M148" s="95">
        <v>0</v>
      </c>
      <c r="N148" s="95">
        <f t="shared" si="28"/>
        <v>0</v>
      </c>
      <c r="O148" s="95">
        <v>0</v>
      </c>
      <c r="P148" s="95">
        <v>0</v>
      </c>
      <c r="Q148" s="95">
        <f t="shared" si="29"/>
        <v>0</v>
      </c>
      <c r="R148" s="91">
        <v>0</v>
      </c>
      <c r="S148" s="229"/>
      <c r="T148" s="91">
        <f t="shared" si="23"/>
        <v>0</v>
      </c>
      <c r="U148" s="144">
        <v>0</v>
      </c>
      <c r="V148" s="91">
        <v>0</v>
      </c>
    </row>
    <row r="149" spans="1:22" x14ac:dyDescent="0.2">
      <c r="A149" s="96">
        <v>133</v>
      </c>
      <c r="B149" s="123" t="s">
        <v>311</v>
      </c>
      <c r="C149" s="124" t="s">
        <v>310</v>
      </c>
      <c r="D149" s="95">
        <f t="shared" si="24"/>
        <v>0</v>
      </c>
      <c r="E149" s="95">
        <f t="shared" si="25"/>
        <v>0</v>
      </c>
      <c r="F149" s="95">
        <v>0</v>
      </c>
      <c r="G149" s="95">
        <v>0</v>
      </c>
      <c r="H149" s="95">
        <f t="shared" si="26"/>
        <v>0</v>
      </c>
      <c r="I149" s="95">
        <v>0</v>
      </c>
      <c r="J149" s="95">
        <v>0</v>
      </c>
      <c r="K149" s="95">
        <f t="shared" si="27"/>
        <v>0</v>
      </c>
      <c r="L149" s="95">
        <v>0</v>
      </c>
      <c r="M149" s="95">
        <v>0</v>
      </c>
      <c r="N149" s="95">
        <f t="shared" si="28"/>
        <v>0</v>
      </c>
      <c r="O149" s="95">
        <v>0</v>
      </c>
      <c r="P149" s="95">
        <v>0</v>
      </c>
      <c r="Q149" s="95">
        <f t="shared" si="29"/>
        <v>0</v>
      </c>
      <c r="R149" s="95">
        <v>0</v>
      </c>
      <c r="S149" s="95"/>
      <c r="T149" s="91">
        <f t="shared" si="23"/>
        <v>0</v>
      </c>
      <c r="U149" s="144">
        <v>0</v>
      </c>
      <c r="V149" s="91">
        <v>0</v>
      </c>
    </row>
    <row r="150" spans="1:22" x14ac:dyDescent="0.2">
      <c r="A150" s="96">
        <v>134</v>
      </c>
      <c r="B150" s="123" t="s">
        <v>319</v>
      </c>
      <c r="C150" s="124" t="s">
        <v>316</v>
      </c>
      <c r="D150" s="95">
        <f t="shared" si="24"/>
        <v>0</v>
      </c>
      <c r="E150" s="95">
        <f t="shared" si="25"/>
        <v>0</v>
      </c>
      <c r="F150" s="95">
        <v>0</v>
      </c>
      <c r="G150" s="95">
        <v>0</v>
      </c>
      <c r="H150" s="95">
        <f t="shared" si="26"/>
        <v>0</v>
      </c>
      <c r="I150" s="95">
        <v>0</v>
      </c>
      <c r="J150" s="95">
        <v>0</v>
      </c>
      <c r="K150" s="95">
        <f t="shared" si="27"/>
        <v>0</v>
      </c>
      <c r="L150" s="95">
        <v>0</v>
      </c>
      <c r="M150" s="95">
        <v>0</v>
      </c>
      <c r="N150" s="95">
        <f t="shared" si="28"/>
        <v>0</v>
      </c>
      <c r="O150" s="95">
        <v>0</v>
      </c>
      <c r="P150" s="95">
        <v>0</v>
      </c>
      <c r="Q150" s="95">
        <f t="shared" si="29"/>
        <v>0</v>
      </c>
      <c r="R150" s="95">
        <v>0</v>
      </c>
      <c r="S150" s="95"/>
      <c r="T150" s="91">
        <f t="shared" si="23"/>
        <v>0</v>
      </c>
      <c r="U150" s="144">
        <v>0</v>
      </c>
      <c r="V150" s="91">
        <v>0</v>
      </c>
    </row>
    <row r="151" spans="1:22" x14ac:dyDescent="0.2">
      <c r="A151" s="96">
        <v>135</v>
      </c>
      <c r="B151" s="53" t="s">
        <v>411</v>
      </c>
      <c r="C151" s="15" t="s">
        <v>412</v>
      </c>
      <c r="D151" s="95"/>
      <c r="E151" s="95"/>
      <c r="F151" s="95">
        <v>0</v>
      </c>
      <c r="G151" s="95">
        <v>0</v>
      </c>
      <c r="H151" s="95"/>
      <c r="I151" s="95">
        <v>0</v>
      </c>
      <c r="J151" s="95">
        <v>0</v>
      </c>
      <c r="K151" s="95"/>
      <c r="L151" s="95">
        <v>0</v>
      </c>
      <c r="M151" s="95">
        <v>0</v>
      </c>
      <c r="N151" s="95"/>
      <c r="O151" s="95">
        <v>0</v>
      </c>
      <c r="P151" s="95">
        <v>0</v>
      </c>
      <c r="Q151" s="95"/>
      <c r="R151" s="95">
        <v>0</v>
      </c>
      <c r="S151" s="95"/>
      <c r="T151" s="134"/>
      <c r="U151" s="144">
        <v>0</v>
      </c>
      <c r="V151" s="134">
        <v>0</v>
      </c>
    </row>
    <row r="152" spans="1:22" x14ac:dyDescent="0.2">
      <c r="Q152" s="76"/>
    </row>
    <row r="154" spans="1:22" x14ac:dyDescent="0.2">
      <c r="T154" s="26"/>
      <c r="U154" s="26"/>
      <c r="V154" s="26"/>
    </row>
  </sheetData>
  <mergeCells count="41">
    <mergeCell ref="F8:F9"/>
    <mergeCell ref="G8:G9"/>
    <mergeCell ref="A13:C13"/>
    <mergeCell ref="A94:A97"/>
    <mergeCell ref="B94:B97"/>
    <mergeCell ref="A10:C10"/>
    <mergeCell ref="E7:E9"/>
    <mergeCell ref="A11:C11"/>
    <mergeCell ref="A12:C12"/>
    <mergeCell ref="A1:V1"/>
    <mergeCell ref="A3:A9"/>
    <mergeCell ref="B3:B9"/>
    <mergeCell ref="C3:C9"/>
    <mergeCell ref="D3:V3"/>
    <mergeCell ref="D4:D9"/>
    <mergeCell ref="E4:P4"/>
    <mergeCell ref="Q4:V4"/>
    <mergeCell ref="E5:G6"/>
    <mergeCell ref="H5:M5"/>
    <mergeCell ref="N5:P6"/>
    <mergeCell ref="Q5:Q9"/>
    <mergeCell ref="V8:V9"/>
    <mergeCell ref="R6:S7"/>
    <mergeCell ref="F7:G7"/>
    <mergeCell ref="I7:I9"/>
    <mergeCell ref="R5:V5"/>
    <mergeCell ref="H6:H9"/>
    <mergeCell ref="I6:M6"/>
    <mergeCell ref="T6:V7"/>
    <mergeCell ref="O8:O9"/>
    <mergeCell ref="P8:P9"/>
    <mergeCell ref="T8:T9"/>
    <mergeCell ref="U8:U9"/>
    <mergeCell ref="K7:M7"/>
    <mergeCell ref="N7:N9"/>
    <mergeCell ref="K8:K9"/>
    <mergeCell ref="L8:M8"/>
    <mergeCell ref="O7:P7"/>
    <mergeCell ref="R8:R9"/>
    <mergeCell ref="S8:S9"/>
    <mergeCell ref="J7:J9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49"/>
  <sheetViews>
    <sheetView zoomScale="90" zoomScaleNormal="90" workbookViewId="0">
      <pane xSplit="3" ySplit="11" topLeftCell="D132" activePane="bottomRight" state="frozen"/>
      <selection pane="topRight" activeCell="D1" sqref="D1"/>
      <selection pane="bottomLeft" activeCell="A11" sqref="A11"/>
      <selection pane="bottomRight" activeCell="D16" sqref="D16"/>
    </sheetView>
  </sheetViews>
  <sheetFormatPr defaultColWidth="9.140625" defaultRowHeight="12.75" x14ac:dyDescent="0.2"/>
  <cols>
    <col min="1" max="1" width="5.5703125" style="153" customWidth="1"/>
    <col min="2" max="2" width="9.42578125" style="153" customWidth="1"/>
    <col min="3" max="3" width="36.7109375" style="175" customWidth="1"/>
    <col min="4" max="4" width="16.28515625" style="153" customWidth="1"/>
    <col min="5" max="5" width="14.28515625" style="152" customWidth="1"/>
    <col min="6" max="6" width="14.7109375" style="153" customWidth="1"/>
    <col min="7" max="7" width="11.28515625" style="153" customWidth="1"/>
    <col min="8" max="8" width="12.140625" style="153" customWidth="1"/>
    <col min="9" max="9" width="13.42578125" style="153" customWidth="1"/>
    <col min="10" max="10" width="10" style="153" customWidth="1"/>
    <col min="11" max="12" width="12" style="153" customWidth="1"/>
    <col min="13" max="13" width="9.5703125" style="153" customWidth="1"/>
    <col min="14" max="14" width="14.7109375" style="153" customWidth="1"/>
    <col min="15" max="15" width="14.85546875" style="153" customWidth="1"/>
    <col min="16" max="16" width="10.7109375" style="153" customWidth="1"/>
    <col min="17" max="17" width="14" style="149" customWidth="1"/>
    <col min="18" max="18" width="12" style="153" customWidth="1"/>
    <col min="19" max="19" width="11.42578125" style="153" customWidth="1"/>
    <col min="20" max="16384" width="9.140625" style="153"/>
  </cols>
  <sheetData>
    <row r="1" spans="1:19" s="149" customFormat="1" ht="15.75" customHeight="1" x14ac:dyDescent="0.2">
      <c r="A1" s="392" t="s">
        <v>433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</row>
    <row r="3" spans="1:19" s="6" customFormat="1" ht="29.25" customHeight="1" x14ac:dyDescent="0.2">
      <c r="A3" s="399" t="s">
        <v>333</v>
      </c>
      <c r="B3" s="399" t="s">
        <v>334</v>
      </c>
      <c r="C3" s="399" t="s">
        <v>335</v>
      </c>
      <c r="D3" s="402" t="s">
        <v>324</v>
      </c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4"/>
    </row>
    <row r="4" spans="1:19" s="6" customFormat="1" ht="16.5" customHeight="1" x14ac:dyDescent="0.2">
      <c r="A4" s="400"/>
      <c r="B4" s="400"/>
      <c r="C4" s="400"/>
      <c r="D4" s="399" t="s">
        <v>229</v>
      </c>
      <c r="E4" s="380" t="s">
        <v>274</v>
      </c>
      <c r="F4" s="396"/>
      <c r="G4" s="397"/>
      <c r="H4" s="380" t="s">
        <v>336</v>
      </c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7"/>
    </row>
    <row r="5" spans="1:19" s="6" customFormat="1" ht="17.25" customHeight="1" x14ac:dyDescent="0.2">
      <c r="A5" s="400"/>
      <c r="B5" s="400"/>
      <c r="C5" s="400"/>
      <c r="D5" s="400"/>
      <c r="E5" s="405" t="s">
        <v>331</v>
      </c>
      <c r="F5" s="179" t="s">
        <v>340</v>
      </c>
      <c r="G5" s="399" t="s">
        <v>341</v>
      </c>
      <c r="H5" s="380" t="s">
        <v>337</v>
      </c>
      <c r="I5" s="381"/>
      <c r="J5" s="382"/>
      <c r="K5" s="380" t="s">
        <v>312</v>
      </c>
      <c r="L5" s="381"/>
      <c r="M5" s="382"/>
      <c r="N5" s="380" t="s">
        <v>313</v>
      </c>
      <c r="O5" s="381"/>
      <c r="P5" s="382"/>
      <c r="Q5" s="380" t="s">
        <v>338</v>
      </c>
      <c r="R5" s="381"/>
      <c r="S5" s="382"/>
    </row>
    <row r="6" spans="1:19" s="6" customFormat="1" ht="24" customHeight="1" x14ac:dyDescent="0.2">
      <c r="A6" s="400"/>
      <c r="B6" s="400"/>
      <c r="C6" s="400"/>
      <c r="D6" s="400"/>
      <c r="E6" s="406"/>
      <c r="F6" s="399" t="s">
        <v>339</v>
      </c>
      <c r="G6" s="400"/>
      <c r="H6" s="383" t="s">
        <v>273</v>
      </c>
      <c r="I6" s="385" t="s">
        <v>274</v>
      </c>
      <c r="J6" s="382"/>
      <c r="K6" s="383" t="s">
        <v>273</v>
      </c>
      <c r="L6" s="385" t="s">
        <v>274</v>
      </c>
      <c r="M6" s="382"/>
      <c r="N6" s="383" t="s">
        <v>273</v>
      </c>
      <c r="O6" s="385" t="s">
        <v>274</v>
      </c>
      <c r="P6" s="382"/>
      <c r="Q6" s="383" t="s">
        <v>273</v>
      </c>
      <c r="R6" s="385" t="s">
        <v>274</v>
      </c>
      <c r="S6" s="382"/>
    </row>
    <row r="7" spans="1:19" s="6" customFormat="1" ht="59.25" customHeight="1" x14ac:dyDescent="0.2">
      <c r="A7" s="401"/>
      <c r="B7" s="401"/>
      <c r="C7" s="401"/>
      <c r="D7" s="401"/>
      <c r="E7" s="407"/>
      <c r="F7" s="401"/>
      <c r="G7" s="401"/>
      <c r="H7" s="384"/>
      <c r="I7" s="231" t="s">
        <v>331</v>
      </c>
      <c r="J7" s="230" t="s">
        <v>341</v>
      </c>
      <c r="K7" s="384"/>
      <c r="L7" s="231" t="s">
        <v>331</v>
      </c>
      <c r="M7" s="230" t="s">
        <v>341</v>
      </c>
      <c r="N7" s="384"/>
      <c r="O7" s="231" t="s">
        <v>331</v>
      </c>
      <c r="P7" s="230" t="s">
        <v>341</v>
      </c>
      <c r="Q7" s="384"/>
      <c r="R7" s="231" t="s">
        <v>331</v>
      </c>
      <c r="S7" s="230" t="s">
        <v>341</v>
      </c>
    </row>
    <row r="8" spans="1:19" s="149" customFormat="1" x14ac:dyDescent="0.2">
      <c r="A8" s="398" t="s">
        <v>229</v>
      </c>
      <c r="B8" s="398"/>
      <c r="C8" s="398"/>
      <c r="D8" s="150">
        <f t="shared" ref="D8:S8" si="0">SUM(D9:D11)</f>
        <v>3258195712</v>
      </c>
      <c r="E8" s="150">
        <f t="shared" si="0"/>
        <v>3253499337</v>
      </c>
      <c r="F8" s="150">
        <f t="shared" si="0"/>
        <v>203567631</v>
      </c>
      <c r="G8" s="150">
        <f t="shared" si="0"/>
        <v>4696375</v>
      </c>
      <c r="H8" s="150">
        <f t="shared" si="0"/>
        <v>449660458</v>
      </c>
      <c r="I8" s="150">
        <f t="shared" si="0"/>
        <v>449641278</v>
      </c>
      <c r="J8" s="150">
        <f t="shared" si="0"/>
        <v>19180</v>
      </c>
      <c r="K8" s="150">
        <f t="shared" si="0"/>
        <v>388201138</v>
      </c>
      <c r="L8" s="150">
        <f t="shared" si="0"/>
        <v>388192802</v>
      </c>
      <c r="M8" s="150">
        <f t="shared" si="0"/>
        <v>8336</v>
      </c>
      <c r="N8" s="150">
        <f t="shared" si="0"/>
        <v>2258840608</v>
      </c>
      <c r="O8" s="150">
        <f t="shared" si="0"/>
        <v>2258571761</v>
      </c>
      <c r="P8" s="150">
        <f t="shared" si="0"/>
        <v>268847</v>
      </c>
      <c r="Q8" s="150">
        <f t="shared" si="0"/>
        <v>150046127</v>
      </c>
      <c r="R8" s="150">
        <f t="shared" si="0"/>
        <v>145646115</v>
      </c>
      <c r="S8" s="150">
        <f t="shared" si="0"/>
        <v>4400012</v>
      </c>
    </row>
    <row r="9" spans="1:19" x14ac:dyDescent="0.2">
      <c r="A9" s="393" t="s">
        <v>53</v>
      </c>
      <c r="B9" s="394"/>
      <c r="C9" s="395"/>
      <c r="D9" s="151">
        <v>11447381</v>
      </c>
      <c r="E9" s="151">
        <v>11447381</v>
      </c>
      <c r="F9" s="150"/>
      <c r="G9" s="150"/>
      <c r="H9" s="150"/>
      <c r="I9" s="146"/>
      <c r="J9" s="151"/>
      <c r="K9" s="151"/>
      <c r="L9" s="145"/>
      <c r="M9" s="151"/>
      <c r="N9" s="151"/>
      <c r="O9" s="145"/>
      <c r="P9" s="151"/>
      <c r="Q9" s="150"/>
      <c r="R9" s="151"/>
      <c r="S9" s="151"/>
    </row>
    <row r="10" spans="1:19" x14ac:dyDescent="0.2">
      <c r="A10" s="393" t="s">
        <v>279</v>
      </c>
      <c r="B10" s="394"/>
      <c r="C10" s="394"/>
      <c r="D10" s="151"/>
      <c r="E10" s="151"/>
      <c r="F10" s="150"/>
      <c r="G10" s="150"/>
      <c r="H10" s="150"/>
      <c r="I10" s="146"/>
      <c r="J10" s="151"/>
      <c r="K10" s="151"/>
      <c r="L10" s="145"/>
      <c r="M10" s="151"/>
      <c r="N10" s="151"/>
      <c r="O10" s="145"/>
      <c r="P10" s="151"/>
      <c r="Q10" s="150"/>
      <c r="R10" s="151"/>
      <c r="S10" s="151"/>
    </row>
    <row r="11" spans="1:19" s="149" customFormat="1" ht="12.75" customHeight="1" x14ac:dyDescent="0.2">
      <c r="A11" s="393" t="s">
        <v>223</v>
      </c>
      <c r="B11" s="394"/>
      <c r="C11" s="395"/>
      <c r="D11" s="150">
        <f t="shared" ref="D11:S11" si="1">SUM(D12:D149)-D92</f>
        <v>3246748331</v>
      </c>
      <c r="E11" s="150">
        <f t="shared" si="1"/>
        <v>3242051956</v>
      </c>
      <c r="F11" s="150">
        <f t="shared" si="1"/>
        <v>203567631</v>
      </c>
      <c r="G11" s="150">
        <f t="shared" si="1"/>
        <v>4696375</v>
      </c>
      <c r="H11" s="150">
        <f t="shared" si="1"/>
        <v>449660458</v>
      </c>
      <c r="I11" s="150">
        <f t="shared" si="1"/>
        <v>449641278</v>
      </c>
      <c r="J11" s="150">
        <f t="shared" si="1"/>
        <v>19180</v>
      </c>
      <c r="K11" s="150">
        <f t="shared" si="1"/>
        <v>388201138</v>
      </c>
      <c r="L11" s="150">
        <f t="shared" si="1"/>
        <v>388192802</v>
      </c>
      <c r="M11" s="150">
        <f t="shared" si="1"/>
        <v>8336</v>
      </c>
      <c r="N11" s="150">
        <f t="shared" si="1"/>
        <v>2258840608</v>
      </c>
      <c r="O11" s="150">
        <f t="shared" si="1"/>
        <v>2258571761</v>
      </c>
      <c r="P11" s="150">
        <f t="shared" si="1"/>
        <v>268847</v>
      </c>
      <c r="Q11" s="150">
        <f t="shared" si="1"/>
        <v>150046127</v>
      </c>
      <c r="R11" s="150">
        <f t="shared" si="1"/>
        <v>145646115</v>
      </c>
      <c r="S11" s="150">
        <f t="shared" si="1"/>
        <v>4400012</v>
      </c>
    </row>
    <row r="12" spans="1:19" x14ac:dyDescent="0.2">
      <c r="A12" s="154">
        <v>1</v>
      </c>
      <c r="B12" s="155" t="s">
        <v>56</v>
      </c>
      <c r="C12" s="156" t="s">
        <v>41</v>
      </c>
      <c r="D12" s="151">
        <f>E12+G12</f>
        <v>16671842</v>
      </c>
      <c r="E12" s="151">
        <f t="shared" ref="E12:E15" si="2">I12+L12+O12+R12</f>
        <v>16671842</v>
      </c>
      <c r="F12" s="151">
        <v>522944</v>
      </c>
      <c r="G12" s="151"/>
      <c r="H12" s="145">
        <f>I12+J12</f>
        <v>1889003</v>
      </c>
      <c r="I12" s="145">
        <v>1889003</v>
      </c>
      <c r="J12" s="147"/>
      <c r="K12" s="145">
        <f>L12+M12</f>
        <v>2011318</v>
      </c>
      <c r="L12" s="145">
        <v>2011318</v>
      </c>
      <c r="M12" s="145"/>
      <c r="N12" s="145">
        <f>O12+P12</f>
        <v>11373831</v>
      </c>
      <c r="O12" s="145">
        <v>11373831</v>
      </c>
      <c r="P12" s="145"/>
      <c r="Q12" s="145">
        <f>R12+S12</f>
        <v>1397690</v>
      </c>
      <c r="R12" s="145">
        <v>1397690</v>
      </c>
      <c r="S12" s="145"/>
    </row>
    <row r="13" spans="1:19" x14ac:dyDescent="0.2">
      <c r="A13" s="154">
        <v>2</v>
      </c>
      <c r="B13" s="157" t="s">
        <v>57</v>
      </c>
      <c r="C13" s="156" t="s">
        <v>209</v>
      </c>
      <c r="D13" s="151">
        <f t="shared" ref="D13:D75" si="3">E13+G13</f>
        <v>15950993</v>
      </c>
      <c r="E13" s="151">
        <f t="shared" si="2"/>
        <v>15937537</v>
      </c>
      <c r="F13" s="151">
        <v>378446</v>
      </c>
      <c r="G13" s="151">
        <f t="shared" ref="G13:G69" si="4">J13+M13+P13+S13</f>
        <v>13456</v>
      </c>
      <c r="H13" s="145">
        <f t="shared" ref="H13:H75" si="5">I13+J13</f>
        <v>2541439</v>
      </c>
      <c r="I13" s="145">
        <v>2541439</v>
      </c>
      <c r="J13" s="147"/>
      <c r="K13" s="145">
        <f t="shared" ref="K13:K75" si="6">L13+M13</f>
        <v>1501180</v>
      </c>
      <c r="L13" s="145">
        <v>1501180</v>
      </c>
      <c r="M13" s="145"/>
      <c r="N13" s="145">
        <f t="shared" ref="N13:N75" si="7">O13+P13</f>
        <v>11070360</v>
      </c>
      <c r="O13" s="145">
        <v>11070360</v>
      </c>
      <c r="P13" s="145"/>
      <c r="Q13" s="145">
        <f t="shared" ref="Q13:Q75" si="8">R13+S13</f>
        <v>838014</v>
      </c>
      <c r="R13" s="145">
        <v>824558</v>
      </c>
      <c r="S13" s="145">
        <v>13456</v>
      </c>
    </row>
    <row r="14" spans="1:19" x14ac:dyDescent="0.2">
      <c r="A14" s="154">
        <v>3</v>
      </c>
      <c r="B14" s="158" t="s">
        <v>58</v>
      </c>
      <c r="C14" s="156" t="s">
        <v>5</v>
      </c>
      <c r="D14" s="151">
        <f t="shared" si="3"/>
        <v>39635591</v>
      </c>
      <c r="E14" s="151">
        <f t="shared" si="2"/>
        <v>39027320</v>
      </c>
      <c r="F14" s="151">
        <v>5418662</v>
      </c>
      <c r="G14" s="151">
        <f t="shared" si="4"/>
        <v>608271</v>
      </c>
      <c r="H14" s="145">
        <f t="shared" si="5"/>
        <v>4795</v>
      </c>
      <c r="I14" s="145">
        <v>0</v>
      </c>
      <c r="J14" s="147">
        <v>4795</v>
      </c>
      <c r="K14" s="145">
        <f t="shared" si="6"/>
        <v>4032520</v>
      </c>
      <c r="L14" s="145">
        <v>4028352</v>
      </c>
      <c r="M14" s="145">
        <v>4168</v>
      </c>
      <c r="N14" s="145">
        <f t="shared" si="7"/>
        <v>29892422</v>
      </c>
      <c r="O14" s="145">
        <v>29684675</v>
      </c>
      <c r="P14" s="145">
        <v>207747</v>
      </c>
      <c r="Q14" s="145">
        <f t="shared" si="8"/>
        <v>5705854</v>
      </c>
      <c r="R14" s="145">
        <v>5314293</v>
      </c>
      <c r="S14" s="145">
        <v>391561</v>
      </c>
    </row>
    <row r="15" spans="1:19" x14ac:dyDescent="0.2">
      <c r="A15" s="154">
        <v>4</v>
      </c>
      <c r="B15" s="155" t="s">
        <v>59</v>
      </c>
      <c r="C15" s="156" t="s">
        <v>210</v>
      </c>
      <c r="D15" s="151">
        <f t="shared" si="3"/>
        <v>19859127</v>
      </c>
      <c r="E15" s="151">
        <f t="shared" si="2"/>
        <v>19837598</v>
      </c>
      <c r="F15" s="151">
        <v>481659</v>
      </c>
      <c r="G15" s="151">
        <f t="shared" si="4"/>
        <v>21529</v>
      </c>
      <c r="H15" s="145">
        <f t="shared" si="5"/>
        <v>2647796</v>
      </c>
      <c r="I15" s="145">
        <v>2647796</v>
      </c>
      <c r="J15" s="147"/>
      <c r="K15" s="145">
        <f t="shared" si="6"/>
        <v>2322113</v>
      </c>
      <c r="L15" s="145">
        <v>2322113</v>
      </c>
      <c r="M15" s="145"/>
      <c r="N15" s="145">
        <f t="shared" si="7"/>
        <v>13789616</v>
      </c>
      <c r="O15" s="145">
        <v>13789616</v>
      </c>
      <c r="P15" s="145"/>
      <c r="Q15" s="145">
        <f t="shared" si="8"/>
        <v>1099602</v>
      </c>
      <c r="R15" s="145">
        <v>1078073</v>
      </c>
      <c r="S15" s="145">
        <v>21529</v>
      </c>
    </row>
    <row r="16" spans="1:19" ht="15" customHeight="1" x14ac:dyDescent="0.2">
      <c r="A16" s="154">
        <v>5</v>
      </c>
      <c r="B16" s="155" t="s">
        <v>60</v>
      </c>
      <c r="C16" s="156" t="s">
        <v>8</v>
      </c>
      <c r="D16" s="151">
        <f t="shared" si="3"/>
        <v>19034944</v>
      </c>
      <c r="E16" s="151">
        <f>I16+L16+O16+R16</f>
        <v>19024179</v>
      </c>
      <c r="F16" s="151">
        <v>1733972</v>
      </c>
      <c r="G16" s="151">
        <f t="shared" si="4"/>
        <v>10765</v>
      </c>
      <c r="H16" s="145">
        <f t="shared" si="5"/>
        <v>2292193</v>
      </c>
      <c r="I16" s="145">
        <v>2292193</v>
      </c>
      <c r="J16" s="147"/>
      <c r="K16" s="145">
        <f t="shared" si="6"/>
        <v>1981147</v>
      </c>
      <c r="L16" s="145">
        <v>1981147</v>
      </c>
      <c r="M16" s="145"/>
      <c r="N16" s="145">
        <f t="shared" si="7"/>
        <v>13840098</v>
      </c>
      <c r="O16" s="145">
        <v>13840098</v>
      </c>
      <c r="P16" s="145"/>
      <c r="Q16" s="145">
        <f t="shared" si="8"/>
        <v>921506</v>
      </c>
      <c r="R16" s="145">
        <v>910741</v>
      </c>
      <c r="S16" s="145">
        <v>10765</v>
      </c>
    </row>
    <row r="17" spans="1:19" x14ac:dyDescent="0.2">
      <c r="A17" s="154">
        <v>6</v>
      </c>
      <c r="B17" s="158" t="s">
        <v>61</v>
      </c>
      <c r="C17" s="156" t="s">
        <v>62</v>
      </c>
      <c r="D17" s="151">
        <f t="shared" si="3"/>
        <v>119380883</v>
      </c>
      <c r="E17" s="151">
        <f t="shared" ref="E17:E80" si="9">I17+L17+O17+R17</f>
        <v>119300149</v>
      </c>
      <c r="F17" s="151">
        <v>6705379</v>
      </c>
      <c r="G17" s="151">
        <f t="shared" si="4"/>
        <v>80734</v>
      </c>
      <c r="H17" s="145">
        <f t="shared" si="5"/>
        <v>15697338</v>
      </c>
      <c r="I17" s="145">
        <v>15697338</v>
      </c>
      <c r="J17" s="147"/>
      <c r="K17" s="145">
        <f t="shared" si="6"/>
        <v>12895220</v>
      </c>
      <c r="L17" s="145">
        <v>12895220</v>
      </c>
      <c r="M17" s="145"/>
      <c r="N17" s="145">
        <f t="shared" si="7"/>
        <v>85920891</v>
      </c>
      <c r="O17" s="145">
        <v>85920891</v>
      </c>
      <c r="P17" s="145"/>
      <c r="Q17" s="145">
        <f t="shared" si="8"/>
        <v>4867434</v>
      </c>
      <c r="R17" s="145">
        <v>4786700</v>
      </c>
      <c r="S17" s="145">
        <v>80734</v>
      </c>
    </row>
    <row r="18" spans="1:19" x14ac:dyDescent="0.2">
      <c r="A18" s="154">
        <v>7</v>
      </c>
      <c r="B18" s="155" t="s">
        <v>63</v>
      </c>
      <c r="C18" s="156" t="s">
        <v>211</v>
      </c>
      <c r="D18" s="151">
        <f t="shared" si="3"/>
        <v>50272843</v>
      </c>
      <c r="E18" s="151">
        <f t="shared" si="9"/>
        <v>50264770</v>
      </c>
      <c r="F18" s="151">
        <v>1582593</v>
      </c>
      <c r="G18" s="151">
        <f t="shared" si="4"/>
        <v>8073</v>
      </c>
      <c r="H18" s="145">
        <f t="shared" si="5"/>
        <v>6192171</v>
      </c>
      <c r="I18" s="145">
        <v>6192171</v>
      </c>
      <c r="J18" s="147"/>
      <c r="K18" s="145">
        <f t="shared" si="6"/>
        <v>7198586</v>
      </c>
      <c r="L18" s="145">
        <v>7198586</v>
      </c>
      <c r="M18" s="145"/>
      <c r="N18" s="145">
        <f t="shared" si="7"/>
        <v>34312181</v>
      </c>
      <c r="O18" s="145">
        <v>34312181</v>
      </c>
      <c r="P18" s="145"/>
      <c r="Q18" s="145">
        <f t="shared" si="8"/>
        <v>2569905</v>
      </c>
      <c r="R18" s="145">
        <v>2561832</v>
      </c>
      <c r="S18" s="145">
        <v>8073</v>
      </c>
    </row>
    <row r="19" spans="1:19" x14ac:dyDescent="0.2">
      <c r="A19" s="154">
        <v>8</v>
      </c>
      <c r="B19" s="158" t="s">
        <v>64</v>
      </c>
      <c r="C19" s="156" t="s">
        <v>17</v>
      </c>
      <c r="D19" s="151">
        <f t="shared" si="3"/>
        <v>17052594</v>
      </c>
      <c r="E19" s="151">
        <f t="shared" si="9"/>
        <v>17012227</v>
      </c>
      <c r="F19" s="151">
        <v>1623878</v>
      </c>
      <c r="G19" s="151">
        <f t="shared" si="4"/>
        <v>40367</v>
      </c>
      <c r="H19" s="145">
        <f t="shared" si="5"/>
        <v>2469266</v>
      </c>
      <c r="I19" s="145">
        <v>2469266</v>
      </c>
      <c r="J19" s="147"/>
      <c r="K19" s="145">
        <f t="shared" si="6"/>
        <v>2273827</v>
      </c>
      <c r="L19" s="145">
        <v>2273827</v>
      </c>
      <c r="M19" s="145"/>
      <c r="N19" s="145">
        <f t="shared" si="7"/>
        <v>11421021</v>
      </c>
      <c r="O19" s="145">
        <v>11421021</v>
      </c>
      <c r="P19" s="145"/>
      <c r="Q19" s="145">
        <f t="shared" si="8"/>
        <v>888480</v>
      </c>
      <c r="R19" s="145">
        <v>848113</v>
      </c>
      <c r="S19" s="145">
        <v>40367</v>
      </c>
    </row>
    <row r="20" spans="1:19" x14ac:dyDescent="0.2">
      <c r="A20" s="154">
        <v>9</v>
      </c>
      <c r="B20" s="158" t="s">
        <v>65</v>
      </c>
      <c r="C20" s="156" t="s">
        <v>6</v>
      </c>
      <c r="D20" s="151">
        <f t="shared" si="3"/>
        <v>21194100</v>
      </c>
      <c r="E20" s="151">
        <f t="shared" si="9"/>
        <v>21194100</v>
      </c>
      <c r="F20" s="151">
        <v>220187</v>
      </c>
      <c r="G20" s="151"/>
      <c r="H20" s="145">
        <f t="shared" si="5"/>
        <v>2495450</v>
      </c>
      <c r="I20" s="145">
        <v>2495450</v>
      </c>
      <c r="J20" s="147"/>
      <c r="K20" s="145">
        <f t="shared" si="6"/>
        <v>2271140</v>
      </c>
      <c r="L20" s="145">
        <v>2271140</v>
      </c>
      <c r="M20" s="145"/>
      <c r="N20" s="145">
        <f t="shared" si="7"/>
        <v>15129300</v>
      </c>
      <c r="O20" s="145">
        <v>15129300</v>
      </c>
      <c r="P20" s="145"/>
      <c r="Q20" s="145">
        <f t="shared" si="8"/>
        <v>1298210</v>
      </c>
      <c r="R20" s="145">
        <v>1298210</v>
      </c>
      <c r="S20" s="145"/>
    </row>
    <row r="21" spans="1:19" x14ac:dyDescent="0.2">
      <c r="A21" s="154">
        <v>10</v>
      </c>
      <c r="B21" s="158" t="s">
        <v>66</v>
      </c>
      <c r="C21" s="156" t="s">
        <v>18</v>
      </c>
      <c r="D21" s="151">
        <f t="shared" si="3"/>
        <v>27949482</v>
      </c>
      <c r="E21" s="151">
        <f t="shared" si="9"/>
        <v>27949482</v>
      </c>
      <c r="F21" s="151">
        <v>3103259</v>
      </c>
      <c r="G21" s="151"/>
      <c r="H21" s="145">
        <f t="shared" si="5"/>
        <v>2879779</v>
      </c>
      <c r="I21" s="145">
        <v>2879779</v>
      </c>
      <c r="J21" s="147"/>
      <c r="K21" s="145">
        <f t="shared" si="6"/>
        <v>3495969</v>
      </c>
      <c r="L21" s="145">
        <v>3495969</v>
      </c>
      <c r="M21" s="145"/>
      <c r="N21" s="145">
        <f t="shared" si="7"/>
        <v>19996511</v>
      </c>
      <c r="O21" s="145">
        <v>19996511</v>
      </c>
      <c r="P21" s="145"/>
      <c r="Q21" s="145">
        <f t="shared" si="8"/>
        <v>1577223</v>
      </c>
      <c r="R21" s="145">
        <v>1577223</v>
      </c>
      <c r="S21" s="145"/>
    </row>
    <row r="22" spans="1:19" x14ac:dyDescent="0.2">
      <c r="A22" s="154">
        <v>11</v>
      </c>
      <c r="B22" s="158" t="s">
        <v>67</v>
      </c>
      <c r="C22" s="156" t="s">
        <v>7</v>
      </c>
      <c r="D22" s="151">
        <f t="shared" si="3"/>
        <v>18423629</v>
      </c>
      <c r="E22" s="151">
        <f t="shared" si="9"/>
        <v>18423629</v>
      </c>
      <c r="F22" s="151">
        <v>2243154</v>
      </c>
      <c r="G22" s="151"/>
      <c r="H22" s="145">
        <f t="shared" si="5"/>
        <v>1912379</v>
      </c>
      <c r="I22" s="145">
        <v>1912379</v>
      </c>
      <c r="J22" s="147"/>
      <c r="K22" s="145">
        <f t="shared" si="6"/>
        <v>1637441</v>
      </c>
      <c r="L22" s="145">
        <v>1637441</v>
      </c>
      <c r="M22" s="145"/>
      <c r="N22" s="145">
        <f t="shared" si="7"/>
        <v>13710783</v>
      </c>
      <c r="O22" s="145">
        <v>13710783</v>
      </c>
      <c r="P22" s="145"/>
      <c r="Q22" s="145">
        <f t="shared" si="8"/>
        <v>1163026</v>
      </c>
      <c r="R22" s="145">
        <v>1163026</v>
      </c>
      <c r="S22" s="145"/>
    </row>
    <row r="23" spans="1:19" x14ac:dyDescent="0.2">
      <c r="A23" s="154">
        <v>12</v>
      </c>
      <c r="B23" s="158" t="s">
        <v>68</v>
      </c>
      <c r="C23" s="156" t="s">
        <v>19</v>
      </c>
      <c r="D23" s="151">
        <f t="shared" si="3"/>
        <v>36310188</v>
      </c>
      <c r="E23" s="151">
        <f t="shared" si="9"/>
        <v>36189087</v>
      </c>
      <c r="F23" s="151">
        <v>1417453</v>
      </c>
      <c r="G23" s="151">
        <f t="shared" si="4"/>
        <v>121101</v>
      </c>
      <c r="H23" s="145">
        <f t="shared" si="5"/>
        <v>5305510</v>
      </c>
      <c r="I23" s="145">
        <v>5305510</v>
      </c>
      <c r="J23" s="147"/>
      <c r="K23" s="145">
        <f t="shared" si="6"/>
        <v>3286486</v>
      </c>
      <c r="L23" s="145">
        <v>3286486</v>
      </c>
      <c r="M23" s="145"/>
      <c r="N23" s="145">
        <f t="shared" si="7"/>
        <v>26441397</v>
      </c>
      <c r="O23" s="145">
        <v>26441397</v>
      </c>
      <c r="P23" s="145"/>
      <c r="Q23" s="145">
        <f t="shared" si="8"/>
        <v>1276795</v>
      </c>
      <c r="R23" s="145">
        <v>1155694</v>
      </c>
      <c r="S23" s="145">
        <v>121101</v>
      </c>
    </row>
    <row r="24" spans="1:19" ht="15.75" customHeight="1" x14ac:dyDescent="0.2">
      <c r="A24" s="154">
        <v>13</v>
      </c>
      <c r="B24" s="158" t="s">
        <v>230</v>
      </c>
      <c r="C24" s="156" t="s">
        <v>231</v>
      </c>
      <c r="D24" s="151"/>
      <c r="E24" s="151"/>
      <c r="F24" s="151"/>
      <c r="G24" s="151"/>
      <c r="H24" s="145"/>
      <c r="I24" s="145"/>
      <c r="J24" s="147"/>
      <c r="K24" s="145"/>
      <c r="L24" s="145"/>
      <c r="M24" s="145"/>
      <c r="N24" s="145"/>
      <c r="O24" s="145"/>
      <c r="P24" s="145"/>
      <c r="Q24" s="145"/>
      <c r="R24" s="145"/>
      <c r="S24" s="145"/>
    </row>
    <row r="25" spans="1:19" x14ac:dyDescent="0.2">
      <c r="A25" s="154">
        <v>14</v>
      </c>
      <c r="B25" s="158" t="s">
        <v>69</v>
      </c>
      <c r="C25" s="156" t="s">
        <v>22</v>
      </c>
      <c r="D25" s="151">
        <f t="shared" si="3"/>
        <v>21081714</v>
      </c>
      <c r="E25" s="151">
        <f t="shared" si="9"/>
        <v>21081714</v>
      </c>
      <c r="F25" s="151">
        <v>5528755</v>
      </c>
      <c r="G25" s="151"/>
      <c r="H25" s="145">
        <f t="shared" si="5"/>
        <v>2172069</v>
      </c>
      <c r="I25" s="145">
        <v>2172069</v>
      </c>
      <c r="J25" s="147"/>
      <c r="K25" s="145">
        <f t="shared" si="6"/>
        <v>2263228</v>
      </c>
      <c r="L25" s="145">
        <v>2263228</v>
      </c>
      <c r="M25" s="145"/>
      <c r="N25" s="145">
        <f t="shared" si="7"/>
        <v>15259488</v>
      </c>
      <c r="O25" s="145">
        <v>15259488</v>
      </c>
      <c r="P25" s="145"/>
      <c r="Q25" s="145">
        <f t="shared" si="8"/>
        <v>1386929</v>
      </c>
      <c r="R25" s="145">
        <v>1386929</v>
      </c>
      <c r="S25" s="145"/>
    </row>
    <row r="26" spans="1:19" x14ac:dyDescent="0.2">
      <c r="A26" s="154">
        <v>15</v>
      </c>
      <c r="B26" s="158" t="s">
        <v>70</v>
      </c>
      <c r="C26" s="156" t="s">
        <v>10</v>
      </c>
      <c r="D26" s="151">
        <f t="shared" si="3"/>
        <v>24982373</v>
      </c>
      <c r="E26" s="151">
        <f t="shared" si="9"/>
        <v>24975645</v>
      </c>
      <c r="F26" s="151">
        <v>3079176</v>
      </c>
      <c r="G26" s="151">
        <f t="shared" si="4"/>
        <v>6728</v>
      </c>
      <c r="H26" s="145">
        <f t="shared" si="5"/>
        <v>2758545</v>
      </c>
      <c r="I26" s="145">
        <v>2758545</v>
      </c>
      <c r="J26" s="147"/>
      <c r="K26" s="145">
        <f t="shared" si="6"/>
        <v>3216571</v>
      </c>
      <c r="L26" s="145">
        <v>3216571</v>
      </c>
      <c r="M26" s="145"/>
      <c r="N26" s="145">
        <f t="shared" si="7"/>
        <v>18648797</v>
      </c>
      <c r="O26" s="145">
        <v>18648797</v>
      </c>
      <c r="P26" s="145"/>
      <c r="Q26" s="145">
        <f t="shared" si="8"/>
        <v>358460</v>
      </c>
      <c r="R26" s="145">
        <v>351732</v>
      </c>
      <c r="S26" s="145">
        <v>6728</v>
      </c>
    </row>
    <row r="27" spans="1:19" x14ac:dyDescent="0.2">
      <c r="A27" s="154">
        <v>16</v>
      </c>
      <c r="B27" s="158" t="s">
        <v>71</v>
      </c>
      <c r="C27" s="156" t="s">
        <v>342</v>
      </c>
      <c r="D27" s="151">
        <f t="shared" si="3"/>
        <v>30820237</v>
      </c>
      <c r="E27" s="151">
        <f t="shared" si="9"/>
        <v>30812164</v>
      </c>
      <c r="F27" s="151">
        <v>2490864</v>
      </c>
      <c r="G27" s="151">
        <f t="shared" si="4"/>
        <v>8073</v>
      </c>
      <c r="H27" s="145">
        <f t="shared" si="5"/>
        <v>3328362</v>
      </c>
      <c r="I27" s="145">
        <v>3328362</v>
      </c>
      <c r="J27" s="147"/>
      <c r="K27" s="145">
        <f t="shared" si="6"/>
        <v>4149693</v>
      </c>
      <c r="L27" s="145">
        <v>4149693</v>
      </c>
      <c r="M27" s="145"/>
      <c r="N27" s="145">
        <f t="shared" si="7"/>
        <v>21696238</v>
      </c>
      <c r="O27" s="145">
        <v>21696238</v>
      </c>
      <c r="P27" s="145"/>
      <c r="Q27" s="145">
        <f t="shared" si="8"/>
        <v>1645944</v>
      </c>
      <c r="R27" s="145">
        <v>1637871</v>
      </c>
      <c r="S27" s="145">
        <v>8073</v>
      </c>
    </row>
    <row r="28" spans="1:19" x14ac:dyDescent="0.2">
      <c r="A28" s="154">
        <v>17</v>
      </c>
      <c r="B28" s="158" t="s">
        <v>72</v>
      </c>
      <c r="C28" s="156" t="s">
        <v>9</v>
      </c>
      <c r="D28" s="151">
        <f t="shared" si="3"/>
        <v>61514241</v>
      </c>
      <c r="E28" s="151">
        <f t="shared" si="9"/>
        <v>61027108</v>
      </c>
      <c r="F28" s="151">
        <v>14621785</v>
      </c>
      <c r="G28" s="151">
        <f t="shared" si="4"/>
        <v>487133</v>
      </c>
      <c r="H28" s="145"/>
      <c r="I28" s="145"/>
      <c r="J28" s="147"/>
      <c r="K28" s="145">
        <f t="shared" si="6"/>
        <v>6545302</v>
      </c>
      <c r="L28" s="145">
        <v>6545302</v>
      </c>
      <c r="M28" s="145"/>
      <c r="N28" s="145">
        <f t="shared" si="7"/>
        <v>51850582</v>
      </c>
      <c r="O28" s="145">
        <v>51846509</v>
      </c>
      <c r="P28" s="145">
        <v>4073</v>
      </c>
      <c r="Q28" s="145">
        <f t="shared" si="8"/>
        <v>3118357</v>
      </c>
      <c r="R28" s="145">
        <v>2635297</v>
      </c>
      <c r="S28" s="145">
        <v>483060</v>
      </c>
    </row>
    <row r="29" spans="1:19" x14ac:dyDescent="0.2">
      <c r="A29" s="154">
        <v>18</v>
      </c>
      <c r="B29" s="155" t="s">
        <v>73</v>
      </c>
      <c r="C29" s="156" t="s">
        <v>11</v>
      </c>
      <c r="D29" s="151">
        <f t="shared" si="3"/>
        <v>9838388</v>
      </c>
      <c r="E29" s="151">
        <f t="shared" si="9"/>
        <v>9838388</v>
      </c>
      <c r="F29" s="151">
        <v>2384211</v>
      </c>
      <c r="G29" s="151"/>
      <c r="H29" s="145">
        <f t="shared" si="5"/>
        <v>1214995</v>
      </c>
      <c r="I29" s="145">
        <v>1214995</v>
      </c>
      <c r="J29" s="147"/>
      <c r="K29" s="145">
        <f t="shared" si="6"/>
        <v>697760</v>
      </c>
      <c r="L29" s="145">
        <v>697760</v>
      </c>
      <c r="M29" s="145"/>
      <c r="N29" s="145">
        <f t="shared" si="7"/>
        <v>7306517</v>
      </c>
      <c r="O29" s="145">
        <v>7306517</v>
      </c>
      <c r="P29" s="145"/>
      <c r="Q29" s="145">
        <f t="shared" si="8"/>
        <v>619116</v>
      </c>
      <c r="R29" s="145">
        <v>619116</v>
      </c>
      <c r="S29" s="145"/>
    </row>
    <row r="30" spans="1:19" x14ac:dyDescent="0.2">
      <c r="A30" s="154">
        <v>19</v>
      </c>
      <c r="B30" s="155" t="s">
        <v>74</v>
      </c>
      <c r="C30" s="156" t="s">
        <v>212</v>
      </c>
      <c r="D30" s="151">
        <f t="shared" si="3"/>
        <v>12721788</v>
      </c>
      <c r="E30" s="151">
        <f t="shared" si="9"/>
        <v>12593959</v>
      </c>
      <c r="F30" s="151">
        <v>2707611</v>
      </c>
      <c r="G30" s="151">
        <f t="shared" si="4"/>
        <v>127829</v>
      </c>
      <c r="H30" s="145">
        <f t="shared" si="5"/>
        <v>1224389</v>
      </c>
      <c r="I30" s="145">
        <v>1224389</v>
      </c>
      <c r="J30" s="147"/>
      <c r="K30" s="145">
        <f t="shared" si="6"/>
        <v>1820648</v>
      </c>
      <c r="L30" s="145">
        <v>1820648</v>
      </c>
      <c r="M30" s="145"/>
      <c r="N30" s="145">
        <f t="shared" si="7"/>
        <v>8617788</v>
      </c>
      <c r="O30" s="145">
        <v>8617788</v>
      </c>
      <c r="P30" s="145"/>
      <c r="Q30" s="145">
        <f t="shared" si="8"/>
        <v>1058963</v>
      </c>
      <c r="R30" s="145">
        <v>931134</v>
      </c>
      <c r="S30" s="145">
        <v>127829</v>
      </c>
    </row>
    <row r="31" spans="1:19" x14ac:dyDescent="0.2">
      <c r="A31" s="154">
        <v>20</v>
      </c>
      <c r="B31" s="155" t="s">
        <v>75</v>
      </c>
      <c r="C31" s="156" t="s">
        <v>343</v>
      </c>
      <c r="D31" s="151">
        <f t="shared" si="3"/>
        <v>59144366</v>
      </c>
      <c r="E31" s="151">
        <f t="shared" si="9"/>
        <v>59093234</v>
      </c>
      <c r="F31" s="151">
        <v>1338323</v>
      </c>
      <c r="G31" s="151">
        <f t="shared" si="4"/>
        <v>51132</v>
      </c>
      <c r="H31" s="145">
        <f t="shared" si="5"/>
        <v>5957101</v>
      </c>
      <c r="I31" s="145">
        <v>5957101</v>
      </c>
      <c r="J31" s="147"/>
      <c r="K31" s="145">
        <f t="shared" si="6"/>
        <v>7672375</v>
      </c>
      <c r="L31" s="145">
        <v>7672375</v>
      </c>
      <c r="M31" s="145"/>
      <c r="N31" s="145">
        <f t="shared" si="7"/>
        <v>43514736</v>
      </c>
      <c r="O31" s="145">
        <v>43514736</v>
      </c>
      <c r="P31" s="145">
        <f>4073-4073</f>
        <v>0</v>
      </c>
      <c r="Q31" s="145">
        <f t="shared" si="8"/>
        <v>2000154</v>
      </c>
      <c r="R31" s="145">
        <v>1949022</v>
      </c>
      <c r="S31" s="145">
        <f>49786+1346</f>
        <v>51132</v>
      </c>
    </row>
    <row r="32" spans="1:19" x14ac:dyDescent="0.2">
      <c r="A32" s="154">
        <v>21</v>
      </c>
      <c r="B32" s="155" t="s">
        <v>76</v>
      </c>
      <c r="C32" s="156" t="s">
        <v>38</v>
      </c>
      <c r="D32" s="151">
        <f t="shared" si="3"/>
        <v>32498932</v>
      </c>
      <c r="E32" s="151">
        <f t="shared" si="9"/>
        <v>32454528</v>
      </c>
      <c r="F32" s="151">
        <v>1496583</v>
      </c>
      <c r="G32" s="151">
        <f t="shared" si="4"/>
        <v>44404</v>
      </c>
      <c r="H32" s="145"/>
      <c r="I32" s="145"/>
      <c r="J32" s="147"/>
      <c r="K32" s="145">
        <f t="shared" si="6"/>
        <v>3926970</v>
      </c>
      <c r="L32" s="145">
        <v>3926970</v>
      </c>
      <c r="M32" s="145"/>
      <c r="N32" s="145">
        <f t="shared" si="7"/>
        <v>26254117</v>
      </c>
      <c r="O32" s="145">
        <v>26254117</v>
      </c>
      <c r="P32" s="145"/>
      <c r="Q32" s="145">
        <f t="shared" si="8"/>
        <v>2317845</v>
      </c>
      <c r="R32" s="145">
        <v>2273441</v>
      </c>
      <c r="S32" s="145">
        <v>44404</v>
      </c>
    </row>
    <row r="33" spans="1:19" ht="15" customHeight="1" x14ac:dyDescent="0.2">
      <c r="A33" s="154">
        <v>22</v>
      </c>
      <c r="B33" s="158" t="s">
        <v>77</v>
      </c>
      <c r="C33" s="156" t="s">
        <v>78</v>
      </c>
      <c r="D33" s="151">
        <f t="shared" si="3"/>
        <v>16719668</v>
      </c>
      <c r="E33" s="151">
        <f t="shared" si="9"/>
        <v>16719668</v>
      </c>
      <c r="F33" s="151">
        <v>1336298</v>
      </c>
      <c r="G33" s="151"/>
      <c r="H33" s="145">
        <f t="shared" si="5"/>
        <v>3352918</v>
      </c>
      <c r="I33" s="145">
        <v>3352918</v>
      </c>
      <c r="J33" s="147"/>
      <c r="K33" s="145">
        <f t="shared" si="6"/>
        <v>2739971</v>
      </c>
      <c r="L33" s="145">
        <v>2739971</v>
      </c>
      <c r="M33" s="145"/>
      <c r="N33" s="145">
        <f t="shared" si="7"/>
        <v>10143764</v>
      </c>
      <c r="O33" s="145">
        <v>10143764</v>
      </c>
      <c r="P33" s="145"/>
      <c r="Q33" s="145">
        <f t="shared" si="8"/>
        <v>483015</v>
      </c>
      <c r="R33" s="145">
        <v>483015</v>
      </c>
      <c r="S33" s="145"/>
    </row>
    <row r="34" spans="1:19" x14ac:dyDescent="0.2">
      <c r="A34" s="154">
        <v>23</v>
      </c>
      <c r="B34" s="158" t="s">
        <v>79</v>
      </c>
      <c r="C34" s="156" t="s">
        <v>80</v>
      </c>
      <c r="D34" s="151"/>
      <c r="E34" s="151"/>
      <c r="F34" s="151"/>
      <c r="G34" s="151"/>
      <c r="H34" s="145"/>
      <c r="I34" s="145"/>
      <c r="J34" s="147"/>
      <c r="K34" s="145"/>
      <c r="L34" s="145"/>
      <c r="M34" s="145"/>
      <c r="N34" s="145"/>
      <c r="O34" s="145"/>
      <c r="P34" s="145"/>
      <c r="Q34" s="145"/>
      <c r="R34" s="145"/>
      <c r="S34" s="145"/>
    </row>
    <row r="35" spans="1:19" ht="25.5" x14ac:dyDescent="0.2">
      <c r="A35" s="154">
        <v>24</v>
      </c>
      <c r="B35" s="158" t="s">
        <v>81</v>
      </c>
      <c r="C35" s="156" t="s">
        <v>82</v>
      </c>
      <c r="D35" s="151"/>
      <c r="E35" s="151"/>
      <c r="F35" s="151"/>
      <c r="G35" s="151"/>
      <c r="H35" s="145"/>
      <c r="I35" s="145"/>
      <c r="J35" s="147"/>
      <c r="K35" s="145"/>
      <c r="L35" s="145"/>
      <c r="M35" s="145"/>
      <c r="N35" s="145"/>
      <c r="O35" s="145"/>
      <c r="P35" s="145"/>
      <c r="Q35" s="145"/>
      <c r="R35" s="145"/>
      <c r="S35" s="145"/>
    </row>
    <row r="36" spans="1:19" x14ac:dyDescent="0.2">
      <c r="A36" s="154">
        <v>25</v>
      </c>
      <c r="B36" s="155" t="s">
        <v>83</v>
      </c>
      <c r="C36" s="156" t="s">
        <v>84</v>
      </c>
      <c r="D36" s="151">
        <f t="shared" si="3"/>
        <v>249685934</v>
      </c>
      <c r="E36" s="151">
        <f t="shared" si="9"/>
        <v>249328013</v>
      </c>
      <c r="F36" s="151">
        <v>31576175</v>
      </c>
      <c r="G36" s="151">
        <f t="shared" si="4"/>
        <v>357921</v>
      </c>
      <c r="H36" s="145">
        <f t="shared" si="5"/>
        <v>35466823</v>
      </c>
      <c r="I36" s="145">
        <v>35466823</v>
      </c>
      <c r="J36" s="147"/>
      <c r="K36" s="145">
        <f t="shared" si="6"/>
        <v>33050035</v>
      </c>
      <c r="L36" s="145">
        <v>33050035</v>
      </c>
      <c r="M36" s="145"/>
      <c r="N36" s="145">
        <f t="shared" si="7"/>
        <v>172493114</v>
      </c>
      <c r="O36" s="145">
        <v>172493114</v>
      </c>
      <c r="P36" s="145"/>
      <c r="Q36" s="145">
        <f t="shared" si="8"/>
        <v>8675962</v>
      </c>
      <c r="R36" s="145">
        <v>8318041</v>
      </c>
      <c r="S36" s="145">
        <v>357921</v>
      </c>
    </row>
    <row r="37" spans="1:19" x14ac:dyDescent="0.2">
      <c r="A37" s="154">
        <v>26</v>
      </c>
      <c r="B37" s="158" t="s">
        <v>85</v>
      </c>
      <c r="C37" s="156" t="s">
        <v>86</v>
      </c>
      <c r="D37" s="151"/>
      <c r="E37" s="151"/>
      <c r="F37" s="151"/>
      <c r="G37" s="151"/>
      <c r="H37" s="145"/>
      <c r="I37" s="145"/>
      <c r="J37" s="147"/>
      <c r="K37" s="145"/>
      <c r="L37" s="145"/>
      <c r="M37" s="145"/>
      <c r="N37" s="145"/>
      <c r="O37" s="145"/>
      <c r="P37" s="145"/>
      <c r="Q37" s="145"/>
      <c r="R37" s="145"/>
      <c r="S37" s="145"/>
    </row>
    <row r="38" spans="1:19" x14ac:dyDescent="0.2">
      <c r="A38" s="154">
        <v>27</v>
      </c>
      <c r="B38" s="157" t="s">
        <v>87</v>
      </c>
      <c r="C38" s="156" t="s">
        <v>88</v>
      </c>
      <c r="D38" s="151"/>
      <c r="E38" s="151"/>
      <c r="F38" s="151"/>
      <c r="G38" s="151"/>
      <c r="H38" s="145"/>
      <c r="I38" s="145"/>
      <c r="J38" s="147"/>
      <c r="K38" s="145"/>
      <c r="L38" s="145"/>
      <c r="M38" s="145"/>
      <c r="N38" s="145"/>
      <c r="O38" s="145"/>
      <c r="P38" s="145"/>
      <c r="Q38" s="145"/>
      <c r="R38" s="145"/>
      <c r="S38" s="145"/>
    </row>
    <row r="39" spans="1:19" x14ac:dyDescent="0.2">
      <c r="A39" s="154">
        <v>28</v>
      </c>
      <c r="B39" s="157" t="s">
        <v>89</v>
      </c>
      <c r="C39" s="156" t="s">
        <v>39</v>
      </c>
      <c r="D39" s="151">
        <f t="shared" si="3"/>
        <v>52980687</v>
      </c>
      <c r="E39" s="151">
        <f t="shared" si="9"/>
        <v>52808418</v>
      </c>
      <c r="F39" s="151">
        <v>2865870</v>
      </c>
      <c r="G39" s="151">
        <f t="shared" si="4"/>
        <v>172269</v>
      </c>
      <c r="H39" s="145"/>
      <c r="I39" s="145"/>
      <c r="J39" s="147"/>
      <c r="K39" s="145">
        <f t="shared" si="6"/>
        <v>8946192</v>
      </c>
      <c r="L39" s="145">
        <v>8946192</v>
      </c>
      <c r="M39" s="145"/>
      <c r="N39" s="145">
        <f t="shared" si="7"/>
        <v>43065685</v>
      </c>
      <c r="O39" s="145">
        <v>43061612</v>
      </c>
      <c r="P39" s="145">
        <v>4073</v>
      </c>
      <c r="Q39" s="145">
        <f t="shared" si="8"/>
        <v>968810</v>
      </c>
      <c r="R39" s="145">
        <v>800614</v>
      </c>
      <c r="S39" s="145">
        <v>168196</v>
      </c>
    </row>
    <row r="40" spans="1:19" x14ac:dyDescent="0.2">
      <c r="A40" s="154">
        <v>29</v>
      </c>
      <c r="B40" s="155" t="s">
        <v>90</v>
      </c>
      <c r="C40" s="156" t="s">
        <v>37</v>
      </c>
      <c r="D40" s="151">
        <f t="shared" si="3"/>
        <v>84154120</v>
      </c>
      <c r="E40" s="151">
        <f t="shared" si="9"/>
        <v>84132591</v>
      </c>
      <c r="F40" s="151">
        <v>3602120</v>
      </c>
      <c r="G40" s="151">
        <f t="shared" si="4"/>
        <v>21529</v>
      </c>
      <c r="H40" s="145"/>
      <c r="I40" s="145"/>
      <c r="J40" s="147"/>
      <c r="K40" s="145">
        <f t="shared" si="6"/>
        <v>12267690</v>
      </c>
      <c r="L40" s="145">
        <v>12267690</v>
      </c>
      <c r="M40" s="145"/>
      <c r="N40" s="145">
        <f t="shared" si="7"/>
        <v>68126729</v>
      </c>
      <c r="O40" s="145">
        <v>68126729</v>
      </c>
      <c r="P40" s="145"/>
      <c r="Q40" s="145">
        <f t="shared" si="8"/>
        <v>3759701</v>
      </c>
      <c r="R40" s="145">
        <v>3738172</v>
      </c>
      <c r="S40" s="145">
        <v>21529</v>
      </c>
    </row>
    <row r="41" spans="1:19" x14ac:dyDescent="0.2">
      <c r="A41" s="154">
        <v>30</v>
      </c>
      <c r="B41" s="157" t="s">
        <v>91</v>
      </c>
      <c r="C41" s="156" t="s">
        <v>16</v>
      </c>
      <c r="D41" s="151">
        <f t="shared" si="3"/>
        <v>17549648</v>
      </c>
      <c r="E41" s="151">
        <f t="shared" si="9"/>
        <v>17542920</v>
      </c>
      <c r="F41" s="151">
        <v>636478</v>
      </c>
      <c r="G41" s="151">
        <f t="shared" si="4"/>
        <v>6728</v>
      </c>
      <c r="H41" s="145">
        <f t="shared" si="5"/>
        <v>2118059</v>
      </c>
      <c r="I41" s="145">
        <v>2118059</v>
      </c>
      <c r="J41" s="147"/>
      <c r="K41" s="145">
        <f t="shared" si="6"/>
        <v>2001488</v>
      </c>
      <c r="L41" s="145">
        <v>2001488</v>
      </c>
      <c r="M41" s="145"/>
      <c r="N41" s="145">
        <f t="shared" si="7"/>
        <v>12814134</v>
      </c>
      <c r="O41" s="145">
        <v>12814134</v>
      </c>
      <c r="P41" s="145"/>
      <c r="Q41" s="145">
        <f t="shared" si="8"/>
        <v>615967</v>
      </c>
      <c r="R41" s="145">
        <v>609239</v>
      </c>
      <c r="S41" s="145">
        <v>6728</v>
      </c>
    </row>
    <row r="42" spans="1:19" x14ac:dyDescent="0.2">
      <c r="A42" s="154">
        <v>31</v>
      </c>
      <c r="B42" s="158" t="s">
        <v>92</v>
      </c>
      <c r="C42" s="156" t="s">
        <v>21</v>
      </c>
      <c r="D42" s="151">
        <f t="shared" si="3"/>
        <v>65837608</v>
      </c>
      <c r="E42" s="151">
        <f t="shared" si="9"/>
        <v>65736690</v>
      </c>
      <c r="F42" s="151">
        <v>3175508</v>
      </c>
      <c r="G42" s="151">
        <f t="shared" si="4"/>
        <v>100918</v>
      </c>
      <c r="H42" s="145">
        <f t="shared" si="5"/>
        <v>7945487</v>
      </c>
      <c r="I42" s="145">
        <v>7945487</v>
      </c>
      <c r="J42" s="147"/>
      <c r="K42" s="145">
        <f t="shared" si="6"/>
        <v>7876650</v>
      </c>
      <c r="L42" s="145">
        <v>7876650</v>
      </c>
      <c r="M42" s="145"/>
      <c r="N42" s="145">
        <f t="shared" si="7"/>
        <v>45163321</v>
      </c>
      <c r="O42" s="145">
        <v>45163321</v>
      </c>
      <c r="P42" s="145"/>
      <c r="Q42" s="145">
        <f t="shared" si="8"/>
        <v>4852150</v>
      </c>
      <c r="R42" s="145">
        <v>4751232</v>
      </c>
      <c r="S42" s="145">
        <v>100918</v>
      </c>
    </row>
    <row r="43" spans="1:19" x14ac:dyDescent="0.2">
      <c r="A43" s="154">
        <v>32</v>
      </c>
      <c r="B43" s="157" t="s">
        <v>93</v>
      </c>
      <c r="C43" s="156" t="s">
        <v>24</v>
      </c>
      <c r="D43" s="151">
        <f t="shared" si="3"/>
        <v>27451833</v>
      </c>
      <c r="E43" s="151">
        <f t="shared" si="9"/>
        <v>27377827</v>
      </c>
      <c r="F43" s="151">
        <v>712167</v>
      </c>
      <c r="G43" s="151">
        <f t="shared" si="4"/>
        <v>74006</v>
      </c>
      <c r="H43" s="145">
        <f t="shared" si="5"/>
        <v>2903107</v>
      </c>
      <c r="I43" s="145">
        <v>2903107</v>
      </c>
      <c r="J43" s="147"/>
      <c r="K43" s="145">
        <f t="shared" si="6"/>
        <v>4738026</v>
      </c>
      <c r="L43" s="145">
        <v>4738026</v>
      </c>
      <c r="M43" s="145"/>
      <c r="N43" s="145">
        <f t="shared" si="7"/>
        <v>19176865</v>
      </c>
      <c r="O43" s="145">
        <v>19176865</v>
      </c>
      <c r="P43" s="145"/>
      <c r="Q43" s="145">
        <f t="shared" si="8"/>
        <v>633835</v>
      </c>
      <c r="R43" s="145">
        <v>559829</v>
      </c>
      <c r="S43" s="145">
        <v>74006</v>
      </c>
    </row>
    <row r="44" spans="1:19" x14ac:dyDescent="0.2">
      <c r="A44" s="154">
        <v>33</v>
      </c>
      <c r="B44" s="155" t="s">
        <v>94</v>
      </c>
      <c r="C44" s="156" t="s">
        <v>213</v>
      </c>
      <c r="D44" s="151">
        <f t="shared" si="3"/>
        <v>63597221</v>
      </c>
      <c r="E44" s="151">
        <f t="shared" si="9"/>
        <v>63497649</v>
      </c>
      <c r="F44" s="151">
        <v>3939281</v>
      </c>
      <c r="G44" s="151">
        <f t="shared" si="4"/>
        <v>99572</v>
      </c>
      <c r="H44" s="145">
        <f t="shared" si="5"/>
        <v>9350867</v>
      </c>
      <c r="I44" s="145">
        <v>9350867</v>
      </c>
      <c r="J44" s="147"/>
      <c r="K44" s="145">
        <f t="shared" si="6"/>
        <v>7213239</v>
      </c>
      <c r="L44" s="145">
        <v>7213239</v>
      </c>
      <c r="M44" s="145"/>
      <c r="N44" s="145">
        <f t="shared" si="7"/>
        <v>44557846</v>
      </c>
      <c r="O44" s="145">
        <v>44557846</v>
      </c>
      <c r="P44" s="145"/>
      <c r="Q44" s="145">
        <f t="shared" si="8"/>
        <v>2475269</v>
      </c>
      <c r="R44" s="145">
        <v>2375697</v>
      </c>
      <c r="S44" s="145">
        <v>99572</v>
      </c>
    </row>
    <row r="45" spans="1:19" x14ac:dyDescent="0.2">
      <c r="A45" s="154">
        <v>34</v>
      </c>
      <c r="B45" s="159" t="s">
        <v>95</v>
      </c>
      <c r="C45" s="160" t="s">
        <v>214</v>
      </c>
      <c r="D45" s="151">
        <f t="shared" si="3"/>
        <v>22167074</v>
      </c>
      <c r="E45" s="151">
        <f t="shared" si="9"/>
        <v>22140163</v>
      </c>
      <c r="F45" s="151">
        <v>564229</v>
      </c>
      <c r="G45" s="151">
        <f t="shared" si="4"/>
        <v>26911</v>
      </c>
      <c r="H45" s="145">
        <f t="shared" si="5"/>
        <v>2971936</v>
      </c>
      <c r="I45" s="145">
        <v>2971936</v>
      </c>
      <c r="J45" s="147"/>
      <c r="K45" s="145">
        <f t="shared" si="6"/>
        <v>2293705</v>
      </c>
      <c r="L45" s="145">
        <v>2293705</v>
      </c>
      <c r="M45" s="145"/>
      <c r="N45" s="145">
        <f t="shared" si="7"/>
        <v>16140803</v>
      </c>
      <c r="O45" s="145">
        <v>16140803</v>
      </c>
      <c r="P45" s="145"/>
      <c r="Q45" s="145">
        <f t="shared" si="8"/>
        <v>760630</v>
      </c>
      <c r="R45" s="145">
        <v>733719</v>
      </c>
      <c r="S45" s="145">
        <v>26911</v>
      </c>
    </row>
    <row r="46" spans="1:19" x14ac:dyDescent="0.2">
      <c r="A46" s="154">
        <v>35</v>
      </c>
      <c r="B46" s="155" t="s">
        <v>96</v>
      </c>
      <c r="C46" s="156" t="s">
        <v>215</v>
      </c>
      <c r="D46" s="151">
        <f t="shared" si="3"/>
        <v>18667286</v>
      </c>
      <c r="E46" s="151">
        <f t="shared" si="9"/>
        <v>18579824</v>
      </c>
      <c r="F46" s="151">
        <v>491980</v>
      </c>
      <c r="G46" s="151">
        <f t="shared" si="4"/>
        <v>87462</v>
      </c>
      <c r="H46" s="145">
        <f t="shared" si="5"/>
        <v>2583477</v>
      </c>
      <c r="I46" s="145">
        <v>2583477</v>
      </c>
      <c r="J46" s="147"/>
      <c r="K46" s="145">
        <f t="shared" si="6"/>
        <v>1698375</v>
      </c>
      <c r="L46" s="145">
        <v>1698375</v>
      </c>
      <c r="M46" s="145"/>
      <c r="N46" s="145">
        <f t="shared" si="7"/>
        <v>13124209</v>
      </c>
      <c r="O46" s="145">
        <v>13124209</v>
      </c>
      <c r="P46" s="145"/>
      <c r="Q46" s="145">
        <f t="shared" si="8"/>
        <v>1261225</v>
      </c>
      <c r="R46" s="145">
        <v>1173763</v>
      </c>
      <c r="S46" s="145">
        <v>87462</v>
      </c>
    </row>
    <row r="47" spans="1:19" x14ac:dyDescent="0.2">
      <c r="A47" s="154">
        <v>36</v>
      </c>
      <c r="B47" s="155" t="s">
        <v>97</v>
      </c>
      <c r="C47" s="156" t="s">
        <v>23</v>
      </c>
      <c r="D47" s="151">
        <f t="shared" si="3"/>
        <v>32600720</v>
      </c>
      <c r="E47" s="151">
        <f t="shared" si="9"/>
        <v>32600720</v>
      </c>
      <c r="F47" s="151">
        <v>949556</v>
      </c>
      <c r="G47" s="151"/>
      <c r="H47" s="145">
        <f t="shared" si="5"/>
        <v>3925003</v>
      </c>
      <c r="I47" s="145">
        <v>3925003</v>
      </c>
      <c r="J47" s="147"/>
      <c r="K47" s="145">
        <f t="shared" si="6"/>
        <v>3486303</v>
      </c>
      <c r="L47" s="145">
        <v>3486303</v>
      </c>
      <c r="M47" s="145"/>
      <c r="N47" s="145">
        <f t="shared" si="7"/>
        <v>23144404</v>
      </c>
      <c r="O47" s="145">
        <v>23144404</v>
      </c>
      <c r="P47" s="145"/>
      <c r="Q47" s="145">
        <f t="shared" si="8"/>
        <v>2045010</v>
      </c>
      <c r="R47" s="145">
        <v>2045010</v>
      </c>
      <c r="S47" s="145"/>
    </row>
    <row r="48" spans="1:19" x14ac:dyDescent="0.2">
      <c r="A48" s="154">
        <v>37</v>
      </c>
      <c r="B48" s="158" t="s">
        <v>98</v>
      </c>
      <c r="C48" s="156" t="s">
        <v>20</v>
      </c>
      <c r="D48" s="151">
        <f t="shared" si="3"/>
        <v>11900186</v>
      </c>
      <c r="E48" s="151">
        <f t="shared" si="9"/>
        <v>11900186</v>
      </c>
      <c r="F48" s="151">
        <v>306197</v>
      </c>
      <c r="G48" s="151"/>
      <c r="H48" s="145">
        <f t="shared" si="5"/>
        <v>1742342</v>
      </c>
      <c r="I48" s="145">
        <v>1742342</v>
      </c>
      <c r="J48" s="147"/>
      <c r="K48" s="145">
        <f t="shared" si="6"/>
        <v>1178912</v>
      </c>
      <c r="L48" s="145">
        <v>1178912</v>
      </c>
      <c r="M48" s="145"/>
      <c r="N48" s="145">
        <f t="shared" si="7"/>
        <v>8489557</v>
      </c>
      <c r="O48" s="145">
        <v>8489557</v>
      </c>
      <c r="P48" s="145"/>
      <c r="Q48" s="145">
        <f t="shared" si="8"/>
        <v>489375</v>
      </c>
      <c r="R48" s="145">
        <v>489375</v>
      </c>
      <c r="S48" s="145"/>
    </row>
    <row r="49" spans="1:19" x14ac:dyDescent="0.2">
      <c r="A49" s="154">
        <v>38</v>
      </c>
      <c r="B49" s="157" t="s">
        <v>99</v>
      </c>
      <c r="C49" s="156" t="s">
        <v>100</v>
      </c>
      <c r="D49" s="151">
        <f t="shared" si="3"/>
        <v>17789277</v>
      </c>
      <c r="E49" s="151">
        <f t="shared" si="9"/>
        <v>17789277</v>
      </c>
      <c r="F49" s="151">
        <v>443814</v>
      </c>
      <c r="G49" s="151"/>
      <c r="H49" s="145">
        <f t="shared" si="5"/>
        <v>5008837</v>
      </c>
      <c r="I49" s="145">
        <v>5008837</v>
      </c>
      <c r="J49" s="147"/>
      <c r="K49" s="145">
        <f t="shared" si="6"/>
        <v>3206127</v>
      </c>
      <c r="L49" s="145">
        <v>3206127</v>
      </c>
      <c r="M49" s="145"/>
      <c r="N49" s="145">
        <f t="shared" si="7"/>
        <v>9574313</v>
      </c>
      <c r="O49" s="145">
        <v>9574313</v>
      </c>
      <c r="P49" s="145"/>
      <c r="Q49" s="145"/>
      <c r="R49" s="145"/>
      <c r="S49" s="145"/>
    </row>
    <row r="50" spans="1:19" x14ac:dyDescent="0.2">
      <c r="A50" s="154">
        <v>39</v>
      </c>
      <c r="B50" s="158" t="s">
        <v>101</v>
      </c>
      <c r="C50" s="156" t="s">
        <v>102</v>
      </c>
      <c r="D50" s="151">
        <f t="shared" si="3"/>
        <v>83216925</v>
      </c>
      <c r="E50" s="151">
        <f t="shared" si="9"/>
        <v>82990075</v>
      </c>
      <c r="F50" s="151">
        <v>1063090</v>
      </c>
      <c r="G50" s="151">
        <f t="shared" si="4"/>
        <v>226850</v>
      </c>
      <c r="H50" s="145">
        <f t="shared" si="5"/>
        <v>12827025</v>
      </c>
      <c r="I50" s="145">
        <v>12822230</v>
      </c>
      <c r="J50" s="147">
        <v>4795</v>
      </c>
      <c r="K50" s="145">
        <f t="shared" si="6"/>
        <v>10577513</v>
      </c>
      <c r="L50" s="145">
        <v>10577513</v>
      </c>
      <c r="M50" s="145"/>
      <c r="N50" s="145">
        <f t="shared" si="7"/>
        <v>56988759</v>
      </c>
      <c r="O50" s="145">
        <v>56984686</v>
      </c>
      <c r="P50" s="145">
        <v>4073</v>
      </c>
      <c r="Q50" s="145">
        <f t="shared" si="8"/>
        <v>2823628</v>
      </c>
      <c r="R50" s="145">
        <v>2605646</v>
      </c>
      <c r="S50" s="145">
        <v>217982</v>
      </c>
    </row>
    <row r="51" spans="1:19" x14ac:dyDescent="0.2">
      <c r="A51" s="154">
        <v>40</v>
      </c>
      <c r="B51" s="155" t="s">
        <v>103</v>
      </c>
      <c r="C51" s="156" t="s">
        <v>220</v>
      </c>
      <c r="D51" s="151">
        <f t="shared" si="3"/>
        <v>26725795</v>
      </c>
      <c r="E51" s="151">
        <f t="shared" si="9"/>
        <v>26612523</v>
      </c>
      <c r="F51" s="151">
        <v>426612</v>
      </c>
      <c r="G51" s="151">
        <f t="shared" si="4"/>
        <v>113272</v>
      </c>
      <c r="H51" s="145">
        <f t="shared" si="5"/>
        <v>3118430</v>
      </c>
      <c r="I51" s="145">
        <v>3108840</v>
      </c>
      <c r="J51" s="147">
        <v>9590</v>
      </c>
      <c r="K51" s="145">
        <f t="shared" si="6"/>
        <v>3580392</v>
      </c>
      <c r="L51" s="145">
        <v>3580392</v>
      </c>
      <c r="M51" s="145"/>
      <c r="N51" s="145">
        <f t="shared" si="7"/>
        <v>18798143</v>
      </c>
      <c r="O51" s="145">
        <v>18789996</v>
      </c>
      <c r="P51" s="145">
        <v>8147</v>
      </c>
      <c r="Q51" s="145">
        <f t="shared" si="8"/>
        <v>1228830</v>
      </c>
      <c r="R51" s="145">
        <v>1133295</v>
      </c>
      <c r="S51" s="145">
        <v>95535</v>
      </c>
    </row>
    <row r="52" spans="1:19" x14ac:dyDescent="0.2">
      <c r="A52" s="154">
        <v>41</v>
      </c>
      <c r="B52" s="155" t="s">
        <v>104</v>
      </c>
      <c r="C52" s="156" t="s">
        <v>2</v>
      </c>
      <c r="D52" s="151">
        <f t="shared" si="3"/>
        <v>49376224</v>
      </c>
      <c r="E52" s="151">
        <f t="shared" si="9"/>
        <v>49286071</v>
      </c>
      <c r="F52" s="151">
        <v>6467990</v>
      </c>
      <c r="G52" s="151">
        <f t="shared" si="4"/>
        <v>90153</v>
      </c>
      <c r="H52" s="145"/>
      <c r="I52" s="145"/>
      <c r="J52" s="147"/>
      <c r="K52" s="145">
        <f t="shared" si="6"/>
        <v>8345979</v>
      </c>
      <c r="L52" s="145">
        <v>8345979</v>
      </c>
      <c r="M52" s="145"/>
      <c r="N52" s="145">
        <f t="shared" si="7"/>
        <v>38283291</v>
      </c>
      <c r="O52" s="145">
        <v>38283291</v>
      </c>
      <c r="P52" s="145"/>
      <c r="Q52" s="145">
        <f t="shared" si="8"/>
        <v>2746954</v>
      </c>
      <c r="R52" s="145">
        <v>2656801</v>
      </c>
      <c r="S52" s="145">
        <v>90153</v>
      </c>
    </row>
    <row r="53" spans="1:19" x14ac:dyDescent="0.2">
      <c r="A53" s="154">
        <v>42</v>
      </c>
      <c r="B53" s="158" t="s">
        <v>105</v>
      </c>
      <c r="C53" s="156" t="s">
        <v>3</v>
      </c>
      <c r="D53" s="151">
        <f t="shared" si="3"/>
        <v>19879641</v>
      </c>
      <c r="E53" s="151">
        <f t="shared" si="9"/>
        <v>19798907</v>
      </c>
      <c r="F53" s="151">
        <v>299317</v>
      </c>
      <c r="G53" s="151">
        <f t="shared" si="4"/>
        <v>80734</v>
      </c>
      <c r="H53" s="145">
        <f t="shared" si="5"/>
        <v>2548751</v>
      </c>
      <c r="I53" s="145">
        <v>2548751</v>
      </c>
      <c r="J53" s="147"/>
      <c r="K53" s="145">
        <f t="shared" si="6"/>
        <v>2189233</v>
      </c>
      <c r="L53" s="145">
        <v>2189233</v>
      </c>
      <c r="M53" s="145"/>
      <c r="N53" s="145">
        <f t="shared" si="7"/>
        <v>13808719</v>
      </c>
      <c r="O53" s="145">
        <v>13808719</v>
      </c>
      <c r="P53" s="145"/>
      <c r="Q53" s="145">
        <f t="shared" si="8"/>
        <v>1332938</v>
      </c>
      <c r="R53" s="145">
        <v>1252204</v>
      </c>
      <c r="S53" s="145">
        <v>80734</v>
      </c>
    </row>
    <row r="54" spans="1:19" x14ac:dyDescent="0.2">
      <c r="A54" s="154">
        <v>43</v>
      </c>
      <c r="B54" s="157" t="s">
        <v>151</v>
      </c>
      <c r="C54" s="156" t="s">
        <v>32</v>
      </c>
      <c r="D54" s="151">
        <f t="shared" si="3"/>
        <v>23301866</v>
      </c>
      <c r="E54" s="151">
        <f t="shared" si="9"/>
        <v>23301866</v>
      </c>
      <c r="F54" s="151">
        <v>402529</v>
      </c>
      <c r="G54" s="151"/>
      <c r="H54" s="145">
        <f t="shared" si="5"/>
        <v>3591282</v>
      </c>
      <c r="I54" s="145">
        <v>3591282</v>
      </c>
      <c r="J54" s="147"/>
      <c r="K54" s="145">
        <f t="shared" si="6"/>
        <v>2785531</v>
      </c>
      <c r="L54" s="145">
        <v>2785531</v>
      </c>
      <c r="M54" s="145"/>
      <c r="N54" s="145">
        <f t="shared" si="7"/>
        <v>16457729</v>
      </c>
      <c r="O54" s="145">
        <v>16457729</v>
      </c>
      <c r="P54" s="145"/>
      <c r="Q54" s="145">
        <f t="shared" si="8"/>
        <v>467324</v>
      </c>
      <c r="R54" s="145">
        <v>467324</v>
      </c>
      <c r="S54" s="145"/>
    </row>
    <row r="55" spans="1:19" x14ac:dyDescent="0.2">
      <c r="A55" s="154">
        <v>44</v>
      </c>
      <c r="B55" s="158" t="s">
        <v>106</v>
      </c>
      <c r="C55" s="156" t="s">
        <v>216</v>
      </c>
      <c r="D55" s="151">
        <f t="shared" si="3"/>
        <v>31067065</v>
      </c>
      <c r="E55" s="151">
        <f t="shared" si="9"/>
        <v>30979603</v>
      </c>
      <c r="F55" s="151">
        <v>756892</v>
      </c>
      <c r="G55" s="151">
        <f t="shared" si="4"/>
        <v>87462</v>
      </c>
      <c r="H55" s="145">
        <f t="shared" si="5"/>
        <v>4011917</v>
      </c>
      <c r="I55" s="145">
        <v>4011917</v>
      </c>
      <c r="J55" s="147"/>
      <c r="K55" s="145">
        <f t="shared" si="6"/>
        <v>4562142</v>
      </c>
      <c r="L55" s="145">
        <v>4562142</v>
      </c>
      <c r="M55" s="145"/>
      <c r="N55" s="145">
        <f t="shared" si="7"/>
        <v>21983374</v>
      </c>
      <c r="O55" s="145">
        <v>21983374</v>
      </c>
      <c r="P55" s="145"/>
      <c r="Q55" s="145">
        <f t="shared" si="8"/>
        <v>509632</v>
      </c>
      <c r="R55" s="145">
        <v>422170</v>
      </c>
      <c r="S55" s="145">
        <v>87462</v>
      </c>
    </row>
    <row r="56" spans="1:19" x14ac:dyDescent="0.2">
      <c r="A56" s="154">
        <v>45</v>
      </c>
      <c r="B56" s="157" t="s">
        <v>107</v>
      </c>
      <c r="C56" s="156" t="s">
        <v>0</v>
      </c>
      <c r="D56" s="151">
        <f t="shared" si="3"/>
        <v>28744856</v>
      </c>
      <c r="E56" s="151">
        <f t="shared" si="9"/>
        <v>28717945</v>
      </c>
      <c r="F56" s="151">
        <v>2618160</v>
      </c>
      <c r="G56" s="151">
        <f t="shared" si="4"/>
        <v>26911</v>
      </c>
      <c r="H56" s="145">
        <f t="shared" si="5"/>
        <v>4675859</v>
      </c>
      <c r="I56" s="145">
        <v>4675859</v>
      </c>
      <c r="J56" s="147"/>
      <c r="K56" s="145">
        <f t="shared" si="6"/>
        <v>3450974</v>
      </c>
      <c r="L56" s="145">
        <v>3450974</v>
      </c>
      <c r="M56" s="145"/>
      <c r="N56" s="145">
        <f t="shared" si="7"/>
        <v>18753973</v>
      </c>
      <c r="O56" s="145">
        <v>18753973</v>
      </c>
      <c r="P56" s="145"/>
      <c r="Q56" s="145">
        <f t="shared" si="8"/>
        <v>1864050</v>
      </c>
      <c r="R56" s="145">
        <v>1837139</v>
      </c>
      <c r="S56" s="145">
        <v>26911</v>
      </c>
    </row>
    <row r="57" spans="1:19" x14ac:dyDescent="0.2">
      <c r="A57" s="154">
        <v>46</v>
      </c>
      <c r="B57" s="158" t="s">
        <v>108</v>
      </c>
      <c r="C57" s="156" t="s">
        <v>4</v>
      </c>
      <c r="D57" s="151">
        <f t="shared" si="3"/>
        <v>12703082</v>
      </c>
      <c r="E57" s="151">
        <f t="shared" si="9"/>
        <v>12695009</v>
      </c>
      <c r="F57" s="151">
        <v>1300479</v>
      </c>
      <c r="G57" s="151">
        <f t="shared" si="4"/>
        <v>8073</v>
      </c>
      <c r="H57" s="145">
        <f t="shared" si="5"/>
        <v>1459407</v>
      </c>
      <c r="I57" s="145">
        <v>1459407</v>
      </c>
      <c r="J57" s="147"/>
      <c r="K57" s="145">
        <f t="shared" si="6"/>
        <v>1301728</v>
      </c>
      <c r="L57" s="145">
        <v>1301728</v>
      </c>
      <c r="M57" s="145"/>
      <c r="N57" s="145">
        <f t="shared" si="7"/>
        <v>8935550</v>
      </c>
      <c r="O57" s="145">
        <v>8935550</v>
      </c>
      <c r="P57" s="145"/>
      <c r="Q57" s="145">
        <f t="shared" si="8"/>
        <v>1006397</v>
      </c>
      <c r="R57" s="145">
        <v>998324</v>
      </c>
      <c r="S57" s="145">
        <v>8073</v>
      </c>
    </row>
    <row r="58" spans="1:19" x14ac:dyDescent="0.2">
      <c r="A58" s="154">
        <v>47</v>
      </c>
      <c r="B58" s="157" t="s">
        <v>109</v>
      </c>
      <c r="C58" s="156" t="s">
        <v>1</v>
      </c>
      <c r="D58" s="151">
        <f t="shared" si="3"/>
        <v>21316937</v>
      </c>
      <c r="E58" s="151">
        <f t="shared" si="9"/>
        <v>21316937</v>
      </c>
      <c r="F58" s="151">
        <v>8821237</v>
      </c>
      <c r="G58" s="151"/>
      <c r="H58" s="145">
        <f t="shared" si="5"/>
        <v>3057723</v>
      </c>
      <c r="I58" s="145">
        <v>3057723</v>
      </c>
      <c r="J58" s="147"/>
      <c r="K58" s="145">
        <f t="shared" si="6"/>
        <v>2254967</v>
      </c>
      <c r="L58" s="145">
        <v>2254967</v>
      </c>
      <c r="M58" s="145"/>
      <c r="N58" s="145">
        <f t="shared" si="7"/>
        <v>14989213</v>
      </c>
      <c r="O58" s="145">
        <v>14989213</v>
      </c>
      <c r="P58" s="145"/>
      <c r="Q58" s="145">
        <f t="shared" si="8"/>
        <v>1015034</v>
      </c>
      <c r="R58" s="145">
        <v>1015034</v>
      </c>
      <c r="S58" s="145"/>
    </row>
    <row r="59" spans="1:19" x14ac:dyDescent="0.2">
      <c r="A59" s="154">
        <v>48</v>
      </c>
      <c r="B59" s="158" t="s">
        <v>110</v>
      </c>
      <c r="C59" s="156" t="s">
        <v>217</v>
      </c>
      <c r="D59" s="151">
        <f t="shared" si="3"/>
        <v>39045399</v>
      </c>
      <c r="E59" s="151">
        <f t="shared" si="9"/>
        <v>39021179</v>
      </c>
      <c r="F59" s="151">
        <v>1823423</v>
      </c>
      <c r="G59" s="151">
        <f t="shared" si="4"/>
        <v>24220</v>
      </c>
      <c r="H59" s="145">
        <f t="shared" si="5"/>
        <v>5339746</v>
      </c>
      <c r="I59" s="145">
        <v>5339746</v>
      </c>
      <c r="J59" s="147"/>
      <c r="K59" s="145">
        <f t="shared" si="6"/>
        <v>3845206</v>
      </c>
      <c r="L59" s="145">
        <v>3845206</v>
      </c>
      <c r="M59" s="145"/>
      <c r="N59" s="145">
        <f t="shared" si="7"/>
        <v>26812462</v>
      </c>
      <c r="O59" s="145">
        <v>26812462</v>
      </c>
      <c r="P59" s="145"/>
      <c r="Q59" s="145">
        <f t="shared" si="8"/>
        <v>3047985</v>
      </c>
      <c r="R59" s="145">
        <v>3023765</v>
      </c>
      <c r="S59" s="145">
        <v>24220</v>
      </c>
    </row>
    <row r="60" spans="1:19" x14ac:dyDescent="0.2">
      <c r="A60" s="154">
        <v>49</v>
      </c>
      <c r="B60" s="158" t="s">
        <v>111</v>
      </c>
      <c r="C60" s="156" t="s">
        <v>25</v>
      </c>
      <c r="D60" s="151">
        <f t="shared" si="3"/>
        <v>112004266</v>
      </c>
      <c r="E60" s="151">
        <f t="shared" si="9"/>
        <v>111596264</v>
      </c>
      <c r="F60" s="151">
        <v>3192710</v>
      </c>
      <c r="G60" s="151">
        <f t="shared" si="4"/>
        <v>408002</v>
      </c>
      <c r="H60" s="145">
        <f t="shared" si="5"/>
        <v>14688355</v>
      </c>
      <c r="I60" s="145">
        <v>14688355</v>
      </c>
      <c r="J60" s="147"/>
      <c r="K60" s="145">
        <f t="shared" si="6"/>
        <v>12375654</v>
      </c>
      <c r="L60" s="145">
        <v>12375654</v>
      </c>
      <c r="M60" s="145"/>
      <c r="N60" s="145">
        <f t="shared" si="7"/>
        <v>79257667</v>
      </c>
      <c r="O60" s="145">
        <v>79225079</v>
      </c>
      <c r="P60" s="145">
        <v>32588</v>
      </c>
      <c r="Q60" s="145">
        <f t="shared" si="8"/>
        <v>5682590</v>
      </c>
      <c r="R60" s="145">
        <v>5307176</v>
      </c>
      <c r="S60" s="145">
        <v>375414</v>
      </c>
    </row>
    <row r="61" spans="1:19" x14ac:dyDescent="0.2">
      <c r="A61" s="154">
        <v>50</v>
      </c>
      <c r="B61" s="158" t="s">
        <v>159</v>
      </c>
      <c r="C61" s="156" t="s">
        <v>52</v>
      </c>
      <c r="D61" s="151">
        <f t="shared" si="3"/>
        <v>25521535</v>
      </c>
      <c r="E61" s="151">
        <f t="shared" si="9"/>
        <v>25513462</v>
      </c>
      <c r="F61" s="151">
        <v>2559672</v>
      </c>
      <c r="G61" s="151">
        <f t="shared" si="4"/>
        <v>8073</v>
      </c>
      <c r="H61" s="145">
        <f t="shared" si="5"/>
        <v>3667093</v>
      </c>
      <c r="I61" s="145">
        <v>3667093</v>
      </c>
      <c r="J61" s="147"/>
      <c r="K61" s="145">
        <f t="shared" si="6"/>
        <v>2846530</v>
      </c>
      <c r="L61" s="145">
        <v>2846530</v>
      </c>
      <c r="M61" s="145"/>
      <c r="N61" s="145">
        <f t="shared" si="7"/>
        <v>17782789</v>
      </c>
      <c r="O61" s="145">
        <v>17782789</v>
      </c>
      <c r="P61" s="145"/>
      <c r="Q61" s="145">
        <f t="shared" si="8"/>
        <v>1225123</v>
      </c>
      <c r="R61" s="145">
        <v>1217050</v>
      </c>
      <c r="S61" s="145">
        <v>8073</v>
      </c>
    </row>
    <row r="62" spans="1:19" x14ac:dyDescent="0.2">
      <c r="A62" s="154">
        <v>51</v>
      </c>
      <c r="B62" s="158" t="s">
        <v>112</v>
      </c>
      <c r="C62" s="156" t="s">
        <v>218</v>
      </c>
      <c r="D62" s="151">
        <f t="shared" si="3"/>
        <v>18620265</v>
      </c>
      <c r="E62" s="151">
        <f t="shared" si="9"/>
        <v>18600081</v>
      </c>
      <c r="F62" s="151">
        <v>650239</v>
      </c>
      <c r="G62" s="151">
        <f t="shared" si="4"/>
        <v>20184</v>
      </c>
      <c r="H62" s="145">
        <f t="shared" si="5"/>
        <v>2226487</v>
      </c>
      <c r="I62" s="145">
        <v>2226487</v>
      </c>
      <c r="J62" s="147"/>
      <c r="K62" s="145">
        <f t="shared" si="6"/>
        <v>1767661</v>
      </c>
      <c r="L62" s="145">
        <v>1767661</v>
      </c>
      <c r="M62" s="145"/>
      <c r="N62" s="145">
        <f t="shared" si="7"/>
        <v>12902755</v>
      </c>
      <c r="O62" s="145">
        <v>12902755</v>
      </c>
      <c r="P62" s="145"/>
      <c r="Q62" s="145">
        <f t="shared" si="8"/>
        <v>1723362</v>
      </c>
      <c r="R62" s="145">
        <v>1703178</v>
      </c>
      <c r="S62" s="145">
        <v>20184</v>
      </c>
    </row>
    <row r="63" spans="1:19" x14ac:dyDescent="0.2">
      <c r="A63" s="154">
        <v>52</v>
      </c>
      <c r="B63" s="157" t="s">
        <v>161</v>
      </c>
      <c r="C63" s="156" t="s">
        <v>219</v>
      </c>
      <c r="D63" s="151">
        <f t="shared" si="3"/>
        <v>22637175</v>
      </c>
      <c r="E63" s="151">
        <f t="shared" si="9"/>
        <v>22630447</v>
      </c>
      <c r="F63" s="151">
        <v>650239</v>
      </c>
      <c r="G63" s="151">
        <f t="shared" si="4"/>
        <v>6728</v>
      </c>
      <c r="H63" s="145">
        <f t="shared" si="5"/>
        <v>2988294</v>
      </c>
      <c r="I63" s="145">
        <v>2988294</v>
      </c>
      <c r="J63" s="147"/>
      <c r="K63" s="145">
        <f t="shared" si="6"/>
        <v>3206760</v>
      </c>
      <c r="L63" s="145">
        <v>3206760</v>
      </c>
      <c r="M63" s="145"/>
      <c r="N63" s="145">
        <f t="shared" si="7"/>
        <v>15901596</v>
      </c>
      <c r="O63" s="145">
        <v>15901596</v>
      </c>
      <c r="P63" s="145"/>
      <c r="Q63" s="145">
        <f t="shared" si="8"/>
        <v>540525</v>
      </c>
      <c r="R63" s="145">
        <v>533797</v>
      </c>
      <c r="S63" s="145">
        <v>6728</v>
      </c>
    </row>
    <row r="64" spans="1:19" x14ac:dyDescent="0.2">
      <c r="A64" s="154">
        <v>53</v>
      </c>
      <c r="B64" s="158" t="s">
        <v>222</v>
      </c>
      <c r="C64" s="156" t="s">
        <v>221</v>
      </c>
      <c r="D64" s="151"/>
      <c r="E64" s="151"/>
      <c r="F64" s="151"/>
      <c r="G64" s="151"/>
      <c r="H64" s="145"/>
      <c r="I64" s="145"/>
      <c r="J64" s="147"/>
      <c r="K64" s="145"/>
      <c r="L64" s="145"/>
      <c r="M64" s="145"/>
      <c r="N64" s="145"/>
      <c r="O64" s="145"/>
      <c r="P64" s="145"/>
      <c r="Q64" s="145"/>
      <c r="R64" s="145"/>
      <c r="S64" s="145"/>
    </row>
    <row r="65" spans="1:19" ht="15.75" customHeight="1" x14ac:dyDescent="0.2">
      <c r="A65" s="154">
        <v>54</v>
      </c>
      <c r="B65" s="158" t="s">
        <v>232</v>
      </c>
      <c r="C65" s="156" t="s">
        <v>233</v>
      </c>
      <c r="D65" s="151"/>
      <c r="E65" s="151"/>
      <c r="F65" s="151"/>
      <c r="G65" s="151"/>
      <c r="H65" s="145"/>
      <c r="I65" s="145"/>
      <c r="J65" s="147"/>
      <c r="K65" s="145"/>
      <c r="L65" s="145"/>
      <c r="M65" s="145"/>
      <c r="N65" s="145"/>
      <c r="O65" s="145"/>
      <c r="P65" s="145"/>
      <c r="Q65" s="145"/>
      <c r="R65" s="145"/>
      <c r="S65" s="145"/>
    </row>
    <row r="66" spans="1:19" ht="13.5" customHeight="1" x14ac:dyDescent="0.2">
      <c r="A66" s="154">
        <v>55</v>
      </c>
      <c r="B66" s="158" t="s">
        <v>113</v>
      </c>
      <c r="C66" s="156" t="s">
        <v>51</v>
      </c>
      <c r="D66" s="151">
        <f t="shared" si="3"/>
        <v>181652</v>
      </c>
      <c r="E66" s="151"/>
      <c r="F66" s="151"/>
      <c r="G66" s="151">
        <f t="shared" si="4"/>
        <v>181652</v>
      </c>
      <c r="H66" s="145"/>
      <c r="I66" s="145"/>
      <c r="J66" s="147"/>
      <c r="K66" s="145"/>
      <c r="L66" s="145"/>
      <c r="M66" s="145"/>
      <c r="N66" s="145"/>
      <c r="O66" s="145"/>
      <c r="P66" s="145"/>
      <c r="Q66" s="145">
        <f t="shared" si="8"/>
        <v>181652</v>
      </c>
      <c r="R66" s="145"/>
      <c r="S66" s="145">
        <v>181652</v>
      </c>
    </row>
    <row r="67" spans="1:19" ht="12" customHeight="1" x14ac:dyDescent="0.2">
      <c r="A67" s="154">
        <v>56</v>
      </c>
      <c r="B67" s="157" t="s">
        <v>114</v>
      </c>
      <c r="C67" s="156" t="s">
        <v>234</v>
      </c>
      <c r="D67" s="151">
        <f t="shared" si="3"/>
        <v>261041</v>
      </c>
      <c r="E67" s="151"/>
      <c r="F67" s="151"/>
      <c r="G67" s="151">
        <f t="shared" si="4"/>
        <v>261041</v>
      </c>
      <c r="H67" s="145"/>
      <c r="I67" s="145"/>
      <c r="J67" s="147"/>
      <c r="K67" s="145"/>
      <c r="L67" s="145"/>
      <c r="M67" s="145"/>
      <c r="N67" s="145"/>
      <c r="O67" s="145"/>
      <c r="P67" s="145"/>
      <c r="Q67" s="145">
        <f t="shared" si="8"/>
        <v>261041</v>
      </c>
      <c r="R67" s="145"/>
      <c r="S67" s="145">
        <v>261041</v>
      </c>
    </row>
    <row r="68" spans="1:19" ht="14.25" customHeight="1" x14ac:dyDescent="0.2">
      <c r="A68" s="154">
        <v>57</v>
      </c>
      <c r="B68" s="155" t="s">
        <v>115</v>
      </c>
      <c r="C68" s="156" t="s">
        <v>116</v>
      </c>
      <c r="D68" s="151"/>
      <c r="E68" s="151"/>
      <c r="F68" s="151"/>
      <c r="G68" s="151"/>
      <c r="H68" s="145"/>
      <c r="I68" s="145"/>
      <c r="J68" s="147"/>
      <c r="K68" s="145"/>
      <c r="L68" s="145"/>
      <c r="M68" s="145"/>
      <c r="N68" s="145"/>
      <c r="O68" s="145"/>
      <c r="P68" s="145"/>
      <c r="Q68" s="145"/>
      <c r="R68" s="145"/>
      <c r="S68" s="145"/>
    </row>
    <row r="69" spans="1:19" ht="12" customHeight="1" x14ac:dyDescent="0.2">
      <c r="A69" s="154">
        <v>58</v>
      </c>
      <c r="B69" s="157" t="s">
        <v>117</v>
      </c>
      <c r="C69" s="156" t="s">
        <v>235</v>
      </c>
      <c r="D69" s="151">
        <f t="shared" si="3"/>
        <v>84938</v>
      </c>
      <c r="E69" s="151"/>
      <c r="F69" s="151"/>
      <c r="G69" s="151">
        <f t="shared" si="4"/>
        <v>84938</v>
      </c>
      <c r="H69" s="145"/>
      <c r="I69" s="145"/>
      <c r="J69" s="147"/>
      <c r="K69" s="145">
        <f t="shared" si="6"/>
        <v>4168</v>
      </c>
      <c r="L69" s="145"/>
      <c r="M69" s="145">
        <v>4168</v>
      </c>
      <c r="N69" s="145">
        <f t="shared" si="7"/>
        <v>4073</v>
      </c>
      <c r="O69" s="145"/>
      <c r="P69" s="145">
        <v>4073</v>
      </c>
      <c r="Q69" s="145">
        <f t="shared" si="8"/>
        <v>76697</v>
      </c>
      <c r="R69" s="145"/>
      <c r="S69" s="145">
        <v>76697</v>
      </c>
    </row>
    <row r="70" spans="1:19" ht="13.5" customHeight="1" x14ac:dyDescent="0.2">
      <c r="A70" s="154">
        <v>59</v>
      </c>
      <c r="B70" s="158" t="s">
        <v>118</v>
      </c>
      <c r="C70" s="156" t="s">
        <v>325</v>
      </c>
      <c r="D70" s="151"/>
      <c r="E70" s="151"/>
      <c r="F70" s="151"/>
      <c r="G70" s="151"/>
      <c r="H70" s="145"/>
      <c r="I70" s="145"/>
      <c r="J70" s="147"/>
      <c r="K70" s="145"/>
      <c r="L70" s="145"/>
      <c r="M70" s="145"/>
      <c r="N70" s="145"/>
      <c r="O70" s="145"/>
      <c r="P70" s="145"/>
      <c r="Q70" s="145"/>
      <c r="R70" s="145"/>
      <c r="S70" s="145"/>
    </row>
    <row r="71" spans="1:19" ht="26.25" customHeight="1" x14ac:dyDescent="0.2">
      <c r="A71" s="154">
        <v>60</v>
      </c>
      <c r="B71" s="155" t="s">
        <v>119</v>
      </c>
      <c r="C71" s="156" t="s">
        <v>236</v>
      </c>
      <c r="D71" s="151"/>
      <c r="E71" s="151"/>
      <c r="F71" s="151"/>
      <c r="G71" s="151"/>
      <c r="H71" s="145"/>
      <c r="I71" s="145"/>
      <c r="J71" s="147"/>
      <c r="K71" s="145"/>
      <c r="L71" s="145"/>
      <c r="M71" s="145"/>
      <c r="N71" s="145"/>
      <c r="O71" s="145"/>
      <c r="P71" s="145"/>
      <c r="Q71" s="145"/>
      <c r="R71" s="145"/>
      <c r="S71" s="145"/>
    </row>
    <row r="72" spans="1:19" ht="26.25" customHeight="1" x14ac:dyDescent="0.2">
      <c r="A72" s="154">
        <v>61</v>
      </c>
      <c r="B72" s="155" t="s">
        <v>120</v>
      </c>
      <c r="C72" s="156" t="s">
        <v>237</v>
      </c>
      <c r="D72" s="151"/>
      <c r="E72" s="151"/>
      <c r="F72" s="151"/>
      <c r="G72" s="151"/>
      <c r="H72" s="145"/>
      <c r="I72" s="145"/>
      <c r="J72" s="147"/>
      <c r="K72" s="145"/>
      <c r="L72" s="145"/>
      <c r="M72" s="145"/>
      <c r="N72" s="145"/>
      <c r="O72" s="145"/>
      <c r="P72" s="145"/>
      <c r="Q72" s="145"/>
      <c r="R72" s="145"/>
      <c r="S72" s="145"/>
    </row>
    <row r="73" spans="1:19" x14ac:dyDescent="0.2">
      <c r="A73" s="154">
        <v>62</v>
      </c>
      <c r="B73" s="157" t="s">
        <v>121</v>
      </c>
      <c r="C73" s="156" t="s">
        <v>238</v>
      </c>
      <c r="D73" s="151">
        <f t="shared" si="3"/>
        <v>83207468</v>
      </c>
      <c r="E73" s="151">
        <f t="shared" si="9"/>
        <v>83207468</v>
      </c>
      <c r="F73" s="151">
        <v>3182389</v>
      </c>
      <c r="G73" s="151"/>
      <c r="H73" s="145">
        <f t="shared" si="5"/>
        <v>12713408</v>
      </c>
      <c r="I73" s="145">
        <v>12713408</v>
      </c>
      <c r="J73" s="147"/>
      <c r="K73" s="145">
        <f t="shared" si="6"/>
        <v>9773791</v>
      </c>
      <c r="L73" s="145">
        <v>9773791</v>
      </c>
      <c r="M73" s="145"/>
      <c r="N73" s="145">
        <f t="shared" si="7"/>
        <v>57884130</v>
      </c>
      <c r="O73" s="145">
        <v>57884130</v>
      </c>
      <c r="P73" s="145"/>
      <c r="Q73" s="145">
        <f t="shared" si="8"/>
        <v>2836139</v>
      </c>
      <c r="R73" s="145">
        <v>2836139</v>
      </c>
      <c r="S73" s="145"/>
    </row>
    <row r="74" spans="1:19" x14ac:dyDescent="0.2">
      <c r="A74" s="154">
        <v>63</v>
      </c>
      <c r="B74" s="157" t="s">
        <v>122</v>
      </c>
      <c r="C74" s="156" t="s">
        <v>50</v>
      </c>
      <c r="D74" s="151">
        <f t="shared" si="3"/>
        <v>57598322</v>
      </c>
      <c r="E74" s="151">
        <f t="shared" si="9"/>
        <v>57598322</v>
      </c>
      <c r="F74" s="151">
        <v>206425</v>
      </c>
      <c r="G74" s="151"/>
      <c r="H74" s="145">
        <f t="shared" si="5"/>
        <v>8464664</v>
      </c>
      <c r="I74" s="145">
        <v>8464664</v>
      </c>
      <c r="J74" s="147"/>
      <c r="K74" s="145">
        <f t="shared" si="6"/>
        <v>5923387</v>
      </c>
      <c r="L74" s="145">
        <v>5923387</v>
      </c>
      <c r="M74" s="145"/>
      <c r="N74" s="145">
        <f t="shared" si="7"/>
        <v>41096318</v>
      </c>
      <c r="O74" s="145">
        <v>41096318</v>
      </c>
      <c r="P74" s="145"/>
      <c r="Q74" s="145">
        <f t="shared" si="8"/>
        <v>2113953</v>
      </c>
      <c r="R74" s="145">
        <v>2113953</v>
      </c>
      <c r="S74" s="145"/>
    </row>
    <row r="75" spans="1:19" x14ac:dyDescent="0.2">
      <c r="A75" s="154">
        <v>64</v>
      </c>
      <c r="B75" s="157" t="s">
        <v>123</v>
      </c>
      <c r="C75" s="156" t="s">
        <v>239</v>
      </c>
      <c r="D75" s="151">
        <f t="shared" si="3"/>
        <v>110301004</v>
      </c>
      <c r="E75" s="151">
        <f t="shared" si="9"/>
        <v>110301004</v>
      </c>
      <c r="F75" s="151">
        <v>842903</v>
      </c>
      <c r="G75" s="151"/>
      <c r="H75" s="145">
        <f t="shared" si="5"/>
        <v>17515628</v>
      </c>
      <c r="I75" s="145">
        <v>17515628</v>
      </c>
      <c r="J75" s="147"/>
      <c r="K75" s="145">
        <f t="shared" si="6"/>
        <v>10954544</v>
      </c>
      <c r="L75" s="145">
        <v>10954544</v>
      </c>
      <c r="M75" s="145"/>
      <c r="N75" s="145">
        <f t="shared" si="7"/>
        <v>76601903</v>
      </c>
      <c r="O75" s="145">
        <v>76601903</v>
      </c>
      <c r="P75" s="145"/>
      <c r="Q75" s="145">
        <f t="shared" si="8"/>
        <v>5228929</v>
      </c>
      <c r="R75" s="145">
        <v>5228929</v>
      </c>
      <c r="S75" s="145"/>
    </row>
    <row r="76" spans="1:19" ht="25.5" x14ac:dyDescent="0.2">
      <c r="A76" s="154">
        <v>65</v>
      </c>
      <c r="B76" s="157" t="s">
        <v>124</v>
      </c>
      <c r="C76" s="156" t="s">
        <v>240</v>
      </c>
      <c r="D76" s="151"/>
      <c r="E76" s="151"/>
      <c r="F76" s="151"/>
      <c r="G76" s="151"/>
      <c r="H76" s="145"/>
      <c r="I76" s="145"/>
      <c r="J76" s="147"/>
      <c r="K76" s="145"/>
      <c r="L76" s="145"/>
      <c r="M76" s="145"/>
      <c r="N76" s="145"/>
      <c r="O76" s="145"/>
      <c r="P76" s="145"/>
      <c r="Q76" s="145"/>
      <c r="R76" s="145"/>
      <c r="S76" s="145"/>
    </row>
    <row r="77" spans="1:19" ht="25.5" x14ac:dyDescent="0.2">
      <c r="A77" s="154">
        <v>66</v>
      </c>
      <c r="B77" s="155" t="s">
        <v>125</v>
      </c>
      <c r="C77" s="156" t="s">
        <v>241</v>
      </c>
      <c r="D77" s="151">
        <f t="shared" ref="D77:D139" si="10">E77+G77</f>
        <v>60550</v>
      </c>
      <c r="E77" s="151">
        <f t="shared" si="9"/>
        <v>60550</v>
      </c>
      <c r="F77" s="151"/>
      <c r="G77" s="151"/>
      <c r="H77" s="145"/>
      <c r="I77" s="145"/>
      <c r="J77" s="147"/>
      <c r="K77" s="145"/>
      <c r="L77" s="145"/>
      <c r="M77" s="145"/>
      <c r="N77" s="145"/>
      <c r="O77" s="145"/>
      <c r="P77" s="145"/>
      <c r="Q77" s="145">
        <f t="shared" ref="Q77:Q139" si="11">R77+S77</f>
        <v>60550</v>
      </c>
      <c r="R77" s="145">
        <v>60550</v>
      </c>
      <c r="S77" s="145"/>
    </row>
    <row r="78" spans="1:19" ht="25.5" x14ac:dyDescent="0.2">
      <c r="A78" s="154">
        <v>67</v>
      </c>
      <c r="B78" s="157" t="s">
        <v>126</v>
      </c>
      <c r="C78" s="156" t="s">
        <v>242</v>
      </c>
      <c r="D78" s="151"/>
      <c r="E78" s="151"/>
      <c r="F78" s="151"/>
      <c r="G78" s="151"/>
      <c r="H78" s="145"/>
      <c r="I78" s="145"/>
      <c r="J78" s="147"/>
      <c r="K78" s="145"/>
      <c r="L78" s="145"/>
      <c r="M78" s="145"/>
      <c r="N78" s="145"/>
      <c r="O78" s="145"/>
      <c r="P78" s="145"/>
      <c r="Q78" s="145"/>
      <c r="R78" s="145"/>
      <c r="S78" s="145"/>
    </row>
    <row r="79" spans="1:19" ht="25.5" x14ac:dyDescent="0.2">
      <c r="A79" s="154">
        <v>68</v>
      </c>
      <c r="B79" s="157" t="s">
        <v>127</v>
      </c>
      <c r="C79" s="156" t="s">
        <v>243</v>
      </c>
      <c r="D79" s="151"/>
      <c r="E79" s="151"/>
      <c r="F79" s="151"/>
      <c r="G79" s="151"/>
      <c r="H79" s="145"/>
      <c r="I79" s="145"/>
      <c r="J79" s="147"/>
      <c r="K79" s="145"/>
      <c r="L79" s="145"/>
      <c r="M79" s="145"/>
      <c r="N79" s="145"/>
      <c r="O79" s="145"/>
      <c r="P79" s="145"/>
      <c r="Q79" s="145"/>
      <c r="R79" s="145"/>
      <c r="S79" s="145"/>
    </row>
    <row r="80" spans="1:19" ht="25.5" x14ac:dyDescent="0.2">
      <c r="A80" s="154">
        <v>69</v>
      </c>
      <c r="B80" s="155" t="s">
        <v>128</v>
      </c>
      <c r="C80" s="156" t="s">
        <v>244</v>
      </c>
      <c r="D80" s="151">
        <f t="shared" si="10"/>
        <v>13456</v>
      </c>
      <c r="E80" s="151">
        <f t="shared" si="9"/>
        <v>13456</v>
      </c>
      <c r="F80" s="151"/>
      <c r="G80" s="151"/>
      <c r="H80" s="145"/>
      <c r="I80" s="145"/>
      <c r="J80" s="147"/>
      <c r="K80" s="145"/>
      <c r="L80" s="145"/>
      <c r="M80" s="145"/>
      <c r="N80" s="145"/>
      <c r="O80" s="145"/>
      <c r="P80" s="145"/>
      <c r="Q80" s="145">
        <f t="shared" si="11"/>
        <v>13456</v>
      </c>
      <c r="R80" s="145">
        <v>13456</v>
      </c>
      <c r="S80" s="145"/>
    </row>
    <row r="81" spans="1:19" ht="25.5" x14ac:dyDescent="0.2">
      <c r="A81" s="154">
        <v>70</v>
      </c>
      <c r="B81" s="155" t="s">
        <v>129</v>
      </c>
      <c r="C81" s="156" t="s">
        <v>245</v>
      </c>
      <c r="D81" s="151"/>
      <c r="E81" s="151"/>
      <c r="F81" s="151"/>
      <c r="G81" s="151"/>
      <c r="H81" s="145"/>
      <c r="I81" s="145"/>
      <c r="J81" s="147"/>
      <c r="K81" s="145"/>
      <c r="L81" s="145"/>
      <c r="M81" s="145"/>
      <c r="N81" s="145"/>
      <c r="O81" s="145"/>
      <c r="P81" s="145"/>
      <c r="Q81" s="145"/>
      <c r="R81" s="145"/>
      <c r="S81" s="145"/>
    </row>
    <row r="82" spans="1:19" ht="25.5" x14ac:dyDescent="0.2">
      <c r="A82" s="154">
        <v>71</v>
      </c>
      <c r="B82" s="155" t="s">
        <v>130</v>
      </c>
      <c r="C82" s="156" t="s">
        <v>246</v>
      </c>
      <c r="D82" s="151"/>
      <c r="E82" s="151"/>
      <c r="F82" s="151"/>
      <c r="G82" s="151"/>
      <c r="H82" s="145"/>
      <c r="I82" s="145"/>
      <c r="J82" s="147"/>
      <c r="K82" s="145"/>
      <c r="L82" s="145"/>
      <c r="M82" s="145"/>
      <c r="N82" s="145"/>
      <c r="O82" s="145"/>
      <c r="P82" s="145"/>
      <c r="Q82" s="145"/>
      <c r="R82" s="145"/>
      <c r="S82" s="145"/>
    </row>
    <row r="83" spans="1:19" ht="13.5" customHeight="1" x14ac:dyDescent="0.2">
      <c r="A83" s="154">
        <v>72</v>
      </c>
      <c r="B83" s="158" t="s">
        <v>131</v>
      </c>
      <c r="C83" s="156" t="s">
        <v>132</v>
      </c>
      <c r="D83" s="151">
        <f t="shared" si="10"/>
        <v>71008127</v>
      </c>
      <c r="E83" s="151">
        <f t="shared" ref="E83:E139" si="12">I83+L83+O83+R83</f>
        <v>70866842</v>
      </c>
      <c r="F83" s="151">
        <v>1785578</v>
      </c>
      <c r="G83" s="151">
        <f t="shared" ref="G83:G110" si="13">J83+M83+P83+S83</f>
        <v>141285</v>
      </c>
      <c r="H83" s="145">
        <f t="shared" ref="H83:H139" si="14">I83+J83</f>
        <v>9240829</v>
      </c>
      <c r="I83" s="145">
        <v>9240829</v>
      </c>
      <c r="J83" s="147"/>
      <c r="K83" s="145">
        <f t="shared" ref="K83:K139" si="15">L83+M83</f>
        <v>11666265</v>
      </c>
      <c r="L83" s="145">
        <v>11666265</v>
      </c>
      <c r="M83" s="145"/>
      <c r="N83" s="145">
        <f t="shared" ref="N83:N139" si="16">O83+P83</f>
        <v>47934665</v>
      </c>
      <c r="O83" s="145">
        <v>47934665</v>
      </c>
      <c r="P83" s="145"/>
      <c r="Q83" s="145">
        <f t="shared" si="11"/>
        <v>2166368</v>
      </c>
      <c r="R83" s="145">
        <v>2025083</v>
      </c>
      <c r="S83" s="145">
        <v>141285</v>
      </c>
    </row>
    <row r="84" spans="1:19" x14ac:dyDescent="0.2">
      <c r="A84" s="154">
        <v>73</v>
      </c>
      <c r="B84" s="155" t="s">
        <v>133</v>
      </c>
      <c r="C84" s="156" t="s">
        <v>247</v>
      </c>
      <c r="D84" s="151">
        <f t="shared" si="10"/>
        <v>137520098</v>
      </c>
      <c r="E84" s="151">
        <f t="shared" si="12"/>
        <v>137520098</v>
      </c>
      <c r="F84" s="151">
        <v>1737412</v>
      </c>
      <c r="G84" s="151"/>
      <c r="H84" s="145">
        <f t="shared" si="14"/>
        <v>19681417</v>
      </c>
      <c r="I84" s="145">
        <v>19681417</v>
      </c>
      <c r="J84" s="147"/>
      <c r="K84" s="145">
        <f t="shared" si="15"/>
        <v>17143322</v>
      </c>
      <c r="L84" s="145">
        <v>17143322</v>
      </c>
      <c r="M84" s="145"/>
      <c r="N84" s="145">
        <f t="shared" si="16"/>
        <v>94471672</v>
      </c>
      <c r="O84" s="145">
        <v>94471672</v>
      </c>
      <c r="P84" s="145"/>
      <c r="Q84" s="145">
        <f t="shared" si="11"/>
        <v>6223687</v>
      </c>
      <c r="R84" s="145">
        <v>6223687</v>
      </c>
      <c r="S84" s="145"/>
    </row>
    <row r="85" spans="1:19" x14ac:dyDescent="0.2">
      <c r="A85" s="154">
        <v>74</v>
      </c>
      <c r="B85" s="158" t="s">
        <v>134</v>
      </c>
      <c r="C85" s="156" t="s">
        <v>35</v>
      </c>
      <c r="D85" s="151">
        <f t="shared" si="10"/>
        <v>93347406</v>
      </c>
      <c r="E85" s="151">
        <f t="shared" si="12"/>
        <v>93347406</v>
      </c>
      <c r="F85" s="151">
        <v>2277558</v>
      </c>
      <c r="G85" s="151"/>
      <c r="H85" s="145">
        <f t="shared" si="14"/>
        <v>13142637</v>
      </c>
      <c r="I85" s="145">
        <v>13142637</v>
      </c>
      <c r="J85" s="147"/>
      <c r="K85" s="145">
        <f t="shared" si="15"/>
        <v>10262516</v>
      </c>
      <c r="L85" s="145">
        <v>10262516</v>
      </c>
      <c r="M85" s="145"/>
      <c r="N85" s="145">
        <f t="shared" si="16"/>
        <v>64660570</v>
      </c>
      <c r="O85" s="145">
        <v>64660570</v>
      </c>
      <c r="P85" s="145"/>
      <c r="Q85" s="145">
        <f t="shared" si="11"/>
        <v>5281683</v>
      </c>
      <c r="R85" s="145">
        <v>5281683</v>
      </c>
      <c r="S85" s="145"/>
    </row>
    <row r="86" spans="1:19" x14ac:dyDescent="0.2">
      <c r="A86" s="154">
        <v>75</v>
      </c>
      <c r="B86" s="155" t="s">
        <v>135</v>
      </c>
      <c r="C86" s="156" t="s">
        <v>413</v>
      </c>
      <c r="D86" s="151">
        <f t="shared" si="10"/>
        <v>53832296</v>
      </c>
      <c r="E86" s="151">
        <f t="shared" si="12"/>
        <v>53821531</v>
      </c>
      <c r="F86" s="151">
        <v>2143382</v>
      </c>
      <c r="G86" s="151">
        <f t="shared" si="13"/>
        <v>10765</v>
      </c>
      <c r="H86" s="145">
        <f t="shared" si="14"/>
        <v>7824327</v>
      </c>
      <c r="I86" s="145">
        <v>7824327</v>
      </c>
      <c r="J86" s="147"/>
      <c r="K86" s="145">
        <f t="shared" si="15"/>
        <v>7497804</v>
      </c>
      <c r="L86" s="145">
        <v>7497804</v>
      </c>
      <c r="M86" s="145"/>
      <c r="N86" s="145">
        <f t="shared" si="16"/>
        <v>36087970</v>
      </c>
      <c r="O86" s="145">
        <v>36087970</v>
      </c>
      <c r="P86" s="145"/>
      <c r="Q86" s="145">
        <f t="shared" si="11"/>
        <v>2422195</v>
      </c>
      <c r="R86" s="145">
        <v>2411430</v>
      </c>
      <c r="S86" s="145">
        <v>10765</v>
      </c>
    </row>
    <row r="87" spans="1:19" x14ac:dyDescent="0.2">
      <c r="A87" s="154">
        <v>76</v>
      </c>
      <c r="B87" s="155" t="s">
        <v>136</v>
      </c>
      <c r="C87" s="156" t="s">
        <v>36</v>
      </c>
      <c r="D87" s="151">
        <f t="shared" si="10"/>
        <v>146800608</v>
      </c>
      <c r="E87" s="151">
        <f t="shared" si="12"/>
        <v>146800608</v>
      </c>
      <c r="F87" s="151">
        <v>11229531</v>
      </c>
      <c r="G87" s="151"/>
      <c r="H87" s="145">
        <f t="shared" si="14"/>
        <v>21178371</v>
      </c>
      <c r="I87" s="145">
        <v>21178371</v>
      </c>
      <c r="J87" s="147"/>
      <c r="K87" s="145">
        <f t="shared" si="15"/>
        <v>16529395</v>
      </c>
      <c r="L87" s="145">
        <v>16529395</v>
      </c>
      <c r="M87" s="145"/>
      <c r="N87" s="145">
        <f t="shared" si="16"/>
        <v>103975888</v>
      </c>
      <c r="O87" s="145">
        <v>103975888</v>
      </c>
      <c r="P87" s="145"/>
      <c r="Q87" s="145">
        <f t="shared" si="11"/>
        <v>5116954</v>
      </c>
      <c r="R87" s="145">
        <v>5116954</v>
      </c>
      <c r="S87" s="145"/>
    </row>
    <row r="88" spans="1:19" x14ac:dyDescent="0.2">
      <c r="A88" s="154">
        <v>77</v>
      </c>
      <c r="B88" s="155" t="s">
        <v>137</v>
      </c>
      <c r="C88" s="156" t="s">
        <v>49</v>
      </c>
      <c r="D88" s="151">
        <f t="shared" si="10"/>
        <v>185689</v>
      </c>
      <c r="E88" s="151"/>
      <c r="F88" s="151"/>
      <c r="G88" s="151">
        <f t="shared" si="13"/>
        <v>185689</v>
      </c>
      <c r="H88" s="145"/>
      <c r="I88" s="145"/>
      <c r="J88" s="147"/>
      <c r="K88" s="145"/>
      <c r="L88" s="145"/>
      <c r="M88" s="145"/>
      <c r="N88" s="145"/>
      <c r="O88" s="145"/>
      <c r="P88" s="145"/>
      <c r="Q88" s="145">
        <f t="shared" si="11"/>
        <v>185689</v>
      </c>
      <c r="R88" s="145"/>
      <c r="S88" s="145">
        <v>185689</v>
      </c>
    </row>
    <row r="89" spans="1:19" s="149" customFormat="1" x14ac:dyDescent="0.2">
      <c r="A89" s="154">
        <v>78</v>
      </c>
      <c r="B89" s="155" t="s">
        <v>138</v>
      </c>
      <c r="C89" s="156" t="s">
        <v>228</v>
      </c>
      <c r="D89" s="151">
        <f t="shared" si="10"/>
        <v>114952879</v>
      </c>
      <c r="E89" s="151">
        <f t="shared" si="12"/>
        <v>114952879</v>
      </c>
      <c r="F89" s="151">
        <v>3182389</v>
      </c>
      <c r="G89" s="151"/>
      <c r="H89" s="145">
        <f t="shared" si="14"/>
        <v>15125011</v>
      </c>
      <c r="I89" s="145">
        <v>15125011</v>
      </c>
      <c r="J89" s="147"/>
      <c r="K89" s="145">
        <f t="shared" si="15"/>
        <v>11732869</v>
      </c>
      <c r="L89" s="145">
        <v>11732869</v>
      </c>
      <c r="M89" s="145"/>
      <c r="N89" s="145">
        <f t="shared" si="16"/>
        <v>80686277</v>
      </c>
      <c r="O89" s="145">
        <v>80686277</v>
      </c>
      <c r="P89" s="145"/>
      <c r="Q89" s="145">
        <f t="shared" si="11"/>
        <v>7408722</v>
      </c>
      <c r="R89" s="145">
        <v>7408722</v>
      </c>
      <c r="S89" s="145"/>
    </row>
    <row r="90" spans="1:19" x14ac:dyDescent="0.2">
      <c r="A90" s="154">
        <v>79</v>
      </c>
      <c r="B90" s="155" t="s">
        <v>139</v>
      </c>
      <c r="C90" s="156" t="s">
        <v>309</v>
      </c>
      <c r="D90" s="151"/>
      <c r="E90" s="151"/>
      <c r="F90" s="151"/>
      <c r="G90" s="151"/>
      <c r="H90" s="145"/>
      <c r="I90" s="145"/>
      <c r="J90" s="147"/>
      <c r="K90" s="145"/>
      <c r="L90" s="145"/>
      <c r="M90" s="145"/>
      <c r="N90" s="145"/>
      <c r="O90" s="145"/>
      <c r="P90" s="145"/>
      <c r="Q90" s="145"/>
      <c r="R90" s="145"/>
      <c r="S90" s="145"/>
    </row>
    <row r="91" spans="1:19" x14ac:dyDescent="0.2">
      <c r="A91" s="154">
        <v>80</v>
      </c>
      <c r="B91" s="157" t="s">
        <v>140</v>
      </c>
      <c r="C91" s="156" t="s">
        <v>258</v>
      </c>
      <c r="D91" s="151"/>
      <c r="E91" s="151"/>
      <c r="F91" s="151"/>
      <c r="G91" s="151"/>
      <c r="H91" s="145"/>
      <c r="I91" s="145"/>
      <c r="J91" s="147"/>
      <c r="K91" s="145"/>
      <c r="L91" s="145"/>
      <c r="M91" s="145"/>
      <c r="N91" s="145"/>
      <c r="O91" s="145"/>
      <c r="P91" s="145"/>
      <c r="Q91" s="145"/>
      <c r="R91" s="145"/>
      <c r="S91" s="145"/>
    </row>
    <row r="92" spans="1:19" s="149" customFormat="1" ht="27" customHeight="1" x14ac:dyDescent="0.2">
      <c r="A92" s="386">
        <v>81</v>
      </c>
      <c r="B92" s="389" t="s">
        <v>141</v>
      </c>
      <c r="C92" s="161" t="s">
        <v>248</v>
      </c>
      <c r="D92" s="150">
        <f t="shared" si="10"/>
        <v>1158597</v>
      </c>
      <c r="E92" s="150">
        <f t="shared" si="12"/>
        <v>1158597</v>
      </c>
      <c r="F92" s="150">
        <v>1190385</v>
      </c>
      <c r="G92" s="150"/>
      <c r="H92" s="146">
        <f t="shared" si="14"/>
        <v>172612</v>
      </c>
      <c r="I92" s="146">
        <v>172612</v>
      </c>
      <c r="J92" s="148"/>
      <c r="K92" s="146">
        <f t="shared" si="15"/>
        <v>8336</v>
      </c>
      <c r="L92" s="146">
        <v>8336</v>
      </c>
      <c r="M92" s="146"/>
      <c r="N92" s="146">
        <f t="shared" si="16"/>
        <v>832600</v>
      </c>
      <c r="O92" s="146">
        <v>832600</v>
      </c>
      <c r="P92" s="146"/>
      <c r="Q92" s="146">
        <f t="shared" si="11"/>
        <v>145049</v>
      </c>
      <c r="R92" s="146">
        <v>145049</v>
      </c>
      <c r="S92" s="146"/>
    </row>
    <row r="93" spans="1:19" ht="44.25" customHeight="1" x14ac:dyDescent="0.2">
      <c r="A93" s="387"/>
      <c r="B93" s="390"/>
      <c r="C93" s="156" t="s">
        <v>307</v>
      </c>
      <c r="D93" s="151">
        <f t="shared" si="10"/>
        <v>1158597</v>
      </c>
      <c r="E93" s="151">
        <f t="shared" si="12"/>
        <v>1158597</v>
      </c>
      <c r="F93" s="151">
        <v>1190385</v>
      </c>
      <c r="G93" s="151"/>
      <c r="H93" s="145">
        <f t="shared" si="14"/>
        <v>172612</v>
      </c>
      <c r="I93" s="145">
        <v>172612</v>
      </c>
      <c r="J93" s="147"/>
      <c r="K93" s="145">
        <f t="shared" si="15"/>
        <v>8336</v>
      </c>
      <c r="L93" s="145">
        <v>8336</v>
      </c>
      <c r="M93" s="145"/>
      <c r="N93" s="145">
        <f t="shared" si="16"/>
        <v>832600</v>
      </c>
      <c r="O93" s="145">
        <v>832600</v>
      </c>
      <c r="P93" s="145"/>
      <c r="Q93" s="145">
        <f t="shared" si="11"/>
        <v>145049</v>
      </c>
      <c r="R93" s="145">
        <v>145049</v>
      </c>
      <c r="S93" s="145"/>
    </row>
    <row r="94" spans="1:19" ht="27.75" customHeight="1" x14ac:dyDescent="0.2">
      <c r="A94" s="387"/>
      <c r="B94" s="390"/>
      <c r="C94" s="156" t="s">
        <v>249</v>
      </c>
      <c r="D94" s="151"/>
      <c r="E94" s="151"/>
      <c r="F94" s="151"/>
      <c r="G94" s="151"/>
      <c r="H94" s="145"/>
      <c r="I94" s="145"/>
      <c r="J94" s="147"/>
      <c r="K94" s="145"/>
      <c r="L94" s="145"/>
      <c r="M94" s="145"/>
      <c r="N94" s="145"/>
      <c r="O94" s="145"/>
      <c r="P94" s="145"/>
      <c r="Q94" s="145"/>
      <c r="R94" s="145"/>
      <c r="S94" s="145"/>
    </row>
    <row r="95" spans="1:19" ht="45" customHeight="1" x14ac:dyDescent="0.2">
      <c r="A95" s="388"/>
      <c r="B95" s="391"/>
      <c r="C95" s="162" t="s">
        <v>308</v>
      </c>
      <c r="D95" s="151"/>
      <c r="E95" s="151"/>
      <c r="F95" s="151"/>
      <c r="G95" s="151"/>
      <c r="H95" s="145"/>
      <c r="I95" s="145"/>
      <c r="J95" s="147"/>
      <c r="K95" s="145"/>
      <c r="L95" s="145"/>
      <c r="M95" s="145"/>
      <c r="N95" s="145"/>
      <c r="O95" s="145"/>
      <c r="P95" s="145"/>
      <c r="Q95" s="145"/>
      <c r="R95" s="145"/>
      <c r="S95" s="145"/>
    </row>
    <row r="96" spans="1:19" ht="25.5" x14ac:dyDescent="0.2">
      <c r="A96" s="154">
        <v>82</v>
      </c>
      <c r="B96" s="157" t="s">
        <v>142</v>
      </c>
      <c r="C96" s="156" t="s">
        <v>48</v>
      </c>
      <c r="D96" s="151"/>
      <c r="E96" s="151"/>
      <c r="F96" s="151"/>
      <c r="G96" s="151"/>
      <c r="H96" s="145"/>
      <c r="I96" s="145"/>
      <c r="J96" s="147"/>
      <c r="K96" s="145"/>
      <c r="L96" s="145"/>
      <c r="M96" s="145"/>
      <c r="N96" s="145"/>
      <c r="O96" s="145"/>
      <c r="P96" s="145"/>
      <c r="Q96" s="145"/>
      <c r="R96" s="145"/>
      <c r="S96" s="145"/>
    </row>
    <row r="97" spans="1:19" x14ac:dyDescent="0.2">
      <c r="A97" s="154">
        <v>83</v>
      </c>
      <c r="B97" s="157" t="s">
        <v>143</v>
      </c>
      <c r="C97" s="156" t="s">
        <v>144</v>
      </c>
      <c r="D97" s="151">
        <f t="shared" si="10"/>
        <v>5504932</v>
      </c>
      <c r="E97" s="151">
        <f t="shared" si="12"/>
        <v>5504932</v>
      </c>
      <c r="F97" s="151">
        <v>1008043</v>
      </c>
      <c r="G97" s="151"/>
      <c r="H97" s="145"/>
      <c r="I97" s="145"/>
      <c r="J97" s="147"/>
      <c r="K97" s="145">
        <f t="shared" si="15"/>
        <v>1019479</v>
      </c>
      <c r="L97" s="145">
        <v>1019479</v>
      </c>
      <c r="M97" s="145"/>
      <c r="N97" s="145">
        <f t="shared" si="16"/>
        <v>3701557</v>
      </c>
      <c r="O97" s="145">
        <v>3701557</v>
      </c>
      <c r="P97" s="145"/>
      <c r="Q97" s="145">
        <f t="shared" si="11"/>
        <v>783896</v>
      </c>
      <c r="R97" s="145">
        <v>783896</v>
      </c>
      <c r="S97" s="145"/>
    </row>
    <row r="98" spans="1:19" x14ac:dyDescent="0.2">
      <c r="A98" s="154">
        <v>84</v>
      </c>
      <c r="B98" s="158" t="s">
        <v>145</v>
      </c>
      <c r="C98" s="156" t="s">
        <v>146</v>
      </c>
      <c r="D98" s="151">
        <f t="shared" si="10"/>
        <v>33973658</v>
      </c>
      <c r="E98" s="151">
        <f t="shared" si="12"/>
        <v>33973658</v>
      </c>
      <c r="F98" s="151">
        <v>6024175</v>
      </c>
      <c r="G98" s="151"/>
      <c r="H98" s="145">
        <f t="shared" si="14"/>
        <v>4036354</v>
      </c>
      <c r="I98" s="145">
        <v>4036354</v>
      </c>
      <c r="J98" s="147"/>
      <c r="K98" s="145">
        <f t="shared" si="15"/>
        <v>5165577</v>
      </c>
      <c r="L98" s="145">
        <v>5165577</v>
      </c>
      <c r="M98" s="145"/>
      <c r="N98" s="145">
        <f t="shared" si="16"/>
        <v>23829828</v>
      </c>
      <c r="O98" s="145">
        <v>23829828</v>
      </c>
      <c r="P98" s="145"/>
      <c r="Q98" s="145">
        <f t="shared" si="11"/>
        <v>941899</v>
      </c>
      <c r="R98" s="145">
        <v>941899</v>
      </c>
      <c r="S98" s="145"/>
    </row>
    <row r="99" spans="1:19" x14ac:dyDescent="0.2">
      <c r="A99" s="154">
        <v>85</v>
      </c>
      <c r="B99" s="157" t="s">
        <v>147</v>
      </c>
      <c r="C99" s="156" t="s">
        <v>27</v>
      </c>
      <c r="D99" s="151">
        <f t="shared" si="10"/>
        <v>13043432</v>
      </c>
      <c r="E99" s="151">
        <f t="shared" si="12"/>
        <v>13043432</v>
      </c>
      <c r="F99" s="151">
        <v>653680</v>
      </c>
      <c r="G99" s="151"/>
      <c r="H99" s="145">
        <f t="shared" si="14"/>
        <v>1916076</v>
      </c>
      <c r="I99" s="145">
        <v>1916076</v>
      </c>
      <c r="J99" s="147"/>
      <c r="K99" s="145">
        <f t="shared" si="15"/>
        <v>1403319</v>
      </c>
      <c r="L99" s="145">
        <v>1403319</v>
      </c>
      <c r="M99" s="145"/>
      <c r="N99" s="145">
        <f t="shared" si="16"/>
        <v>9022887</v>
      </c>
      <c r="O99" s="145">
        <v>9022887</v>
      </c>
      <c r="P99" s="145"/>
      <c r="Q99" s="145">
        <f t="shared" si="11"/>
        <v>701150</v>
      </c>
      <c r="R99" s="145">
        <v>701150</v>
      </c>
      <c r="S99" s="145"/>
    </row>
    <row r="100" spans="1:19" x14ac:dyDescent="0.2">
      <c r="A100" s="154">
        <v>86</v>
      </c>
      <c r="B100" s="158" t="s">
        <v>148</v>
      </c>
      <c r="C100" s="156" t="s">
        <v>12</v>
      </c>
      <c r="D100" s="151">
        <f t="shared" si="10"/>
        <v>13194502</v>
      </c>
      <c r="E100" s="151">
        <f t="shared" si="12"/>
        <v>13181046</v>
      </c>
      <c r="F100" s="151">
        <v>577991</v>
      </c>
      <c r="G100" s="151">
        <f t="shared" si="13"/>
        <v>13456</v>
      </c>
      <c r="H100" s="145">
        <f t="shared" si="14"/>
        <v>1528511</v>
      </c>
      <c r="I100" s="145">
        <v>1528511</v>
      </c>
      <c r="J100" s="147"/>
      <c r="K100" s="145">
        <f t="shared" si="15"/>
        <v>1218159</v>
      </c>
      <c r="L100" s="145">
        <v>1218159</v>
      </c>
      <c r="M100" s="145"/>
      <c r="N100" s="145">
        <f t="shared" si="16"/>
        <v>10062961</v>
      </c>
      <c r="O100" s="145">
        <v>10062961</v>
      </c>
      <c r="P100" s="145"/>
      <c r="Q100" s="145">
        <f t="shared" si="11"/>
        <v>384871</v>
      </c>
      <c r="R100" s="145">
        <v>371415</v>
      </c>
      <c r="S100" s="145">
        <v>13456</v>
      </c>
    </row>
    <row r="101" spans="1:19" x14ac:dyDescent="0.2">
      <c r="A101" s="154">
        <v>87</v>
      </c>
      <c r="B101" s="158" t="s">
        <v>149</v>
      </c>
      <c r="C101" s="156" t="s">
        <v>26</v>
      </c>
      <c r="D101" s="151">
        <f t="shared" si="10"/>
        <v>39153754</v>
      </c>
      <c r="E101" s="151">
        <f t="shared" si="12"/>
        <v>39153754</v>
      </c>
      <c r="F101" s="151">
        <v>5298247</v>
      </c>
      <c r="G101" s="151"/>
      <c r="H101" s="145">
        <f t="shared" si="14"/>
        <v>5829251</v>
      </c>
      <c r="I101" s="145">
        <v>5829251</v>
      </c>
      <c r="J101" s="147"/>
      <c r="K101" s="145">
        <f t="shared" si="15"/>
        <v>4395081</v>
      </c>
      <c r="L101" s="145">
        <v>4395081</v>
      </c>
      <c r="M101" s="145"/>
      <c r="N101" s="145">
        <f t="shared" si="16"/>
        <v>25513564</v>
      </c>
      <c r="O101" s="145">
        <v>25513564</v>
      </c>
      <c r="P101" s="145"/>
      <c r="Q101" s="145">
        <f t="shared" si="11"/>
        <v>3415858</v>
      </c>
      <c r="R101" s="145">
        <v>3415858</v>
      </c>
      <c r="S101" s="145"/>
    </row>
    <row r="102" spans="1:19" ht="13.5" customHeight="1" x14ac:dyDescent="0.2">
      <c r="A102" s="154">
        <v>88</v>
      </c>
      <c r="B102" s="157" t="s">
        <v>150</v>
      </c>
      <c r="C102" s="156" t="s">
        <v>42</v>
      </c>
      <c r="D102" s="151">
        <f t="shared" si="10"/>
        <v>17745847</v>
      </c>
      <c r="E102" s="151">
        <f t="shared" si="12"/>
        <v>17745847</v>
      </c>
      <c r="F102" s="151">
        <v>3182389</v>
      </c>
      <c r="G102" s="151"/>
      <c r="H102" s="145">
        <f t="shared" si="14"/>
        <v>1912384</v>
      </c>
      <c r="I102" s="145">
        <v>1912384</v>
      </c>
      <c r="J102" s="147"/>
      <c r="K102" s="145">
        <f t="shared" si="15"/>
        <v>2570227</v>
      </c>
      <c r="L102" s="145">
        <v>2570227</v>
      </c>
      <c r="M102" s="145"/>
      <c r="N102" s="145">
        <f t="shared" si="16"/>
        <v>12493624</v>
      </c>
      <c r="O102" s="145">
        <v>12493624</v>
      </c>
      <c r="P102" s="145"/>
      <c r="Q102" s="145">
        <f t="shared" si="11"/>
        <v>769612</v>
      </c>
      <c r="R102" s="145">
        <v>769612</v>
      </c>
      <c r="S102" s="145"/>
    </row>
    <row r="103" spans="1:19" x14ac:dyDescent="0.2">
      <c r="A103" s="154">
        <v>89</v>
      </c>
      <c r="B103" s="155" t="s">
        <v>152</v>
      </c>
      <c r="C103" s="156" t="s">
        <v>28</v>
      </c>
      <c r="D103" s="151">
        <f t="shared" si="10"/>
        <v>39618065</v>
      </c>
      <c r="E103" s="151">
        <f t="shared" si="12"/>
        <v>39550786</v>
      </c>
      <c r="F103" s="151">
        <v>3392254</v>
      </c>
      <c r="G103" s="151">
        <f t="shared" si="13"/>
        <v>67279</v>
      </c>
      <c r="H103" s="145">
        <f t="shared" si="14"/>
        <v>5675975</v>
      </c>
      <c r="I103" s="145">
        <v>5675975</v>
      </c>
      <c r="J103" s="147"/>
      <c r="K103" s="145">
        <f t="shared" si="15"/>
        <v>4976681</v>
      </c>
      <c r="L103" s="145">
        <v>4976681</v>
      </c>
      <c r="M103" s="145"/>
      <c r="N103" s="145">
        <f t="shared" si="16"/>
        <v>26696756</v>
      </c>
      <c r="O103" s="145">
        <v>26696756</v>
      </c>
      <c r="P103" s="145"/>
      <c r="Q103" s="145">
        <f t="shared" si="11"/>
        <v>2268653</v>
      </c>
      <c r="R103" s="145">
        <v>2201374</v>
      </c>
      <c r="S103" s="145">
        <v>67279</v>
      </c>
    </row>
    <row r="104" spans="1:19" x14ac:dyDescent="0.2">
      <c r="A104" s="154">
        <v>90</v>
      </c>
      <c r="B104" s="155" t="s">
        <v>153</v>
      </c>
      <c r="C104" s="156" t="s">
        <v>29</v>
      </c>
      <c r="D104" s="151">
        <f t="shared" si="10"/>
        <v>36859740</v>
      </c>
      <c r="E104" s="151">
        <f t="shared" si="12"/>
        <v>36859740</v>
      </c>
      <c r="F104" s="151">
        <v>1644521</v>
      </c>
      <c r="G104" s="151"/>
      <c r="H104" s="145">
        <f t="shared" si="14"/>
        <v>4686307</v>
      </c>
      <c r="I104" s="145">
        <v>4686307</v>
      </c>
      <c r="J104" s="147"/>
      <c r="K104" s="145">
        <f t="shared" si="15"/>
        <v>5511359</v>
      </c>
      <c r="L104" s="145">
        <v>5511359</v>
      </c>
      <c r="M104" s="145"/>
      <c r="N104" s="145">
        <f t="shared" si="16"/>
        <v>24548475</v>
      </c>
      <c r="O104" s="145">
        <v>24548475</v>
      </c>
      <c r="P104" s="145"/>
      <c r="Q104" s="145">
        <f t="shared" si="11"/>
        <v>2113599</v>
      </c>
      <c r="R104" s="145">
        <v>2113599</v>
      </c>
      <c r="S104" s="145"/>
    </row>
    <row r="105" spans="1:19" x14ac:dyDescent="0.2">
      <c r="A105" s="154">
        <v>91</v>
      </c>
      <c r="B105" s="158" t="s">
        <v>154</v>
      </c>
      <c r="C105" s="156" t="s">
        <v>14</v>
      </c>
      <c r="D105" s="151">
        <f t="shared" si="10"/>
        <v>13419140</v>
      </c>
      <c r="E105" s="151">
        <f t="shared" si="12"/>
        <v>13400302</v>
      </c>
      <c r="F105" s="151">
        <v>1001162</v>
      </c>
      <c r="G105" s="151">
        <f t="shared" si="13"/>
        <v>18838</v>
      </c>
      <c r="H105" s="145">
        <f t="shared" si="14"/>
        <v>1916186</v>
      </c>
      <c r="I105" s="145">
        <v>1916186</v>
      </c>
      <c r="J105" s="147"/>
      <c r="K105" s="145">
        <f t="shared" si="15"/>
        <v>1482369</v>
      </c>
      <c r="L105" s="145">
        <v>1482369</v>
      </c>
      <c r="M105" s="145"/>
      <c r="N105" s="145">
        <f t="shared" si="16"/>
        <v>9285611</v>
      </c>
      <c r="O105" s="145">
        <v>9285611</v>
      </c>
      <c r="P105" s="145"/>
      <c r="Q105" s="145">
        <f t="shared" si="11"/>
        <v>734974</v>
      </c>
      <c r="R105" s="145">
        <v>716136</v>
      </c>
      <c r="S105" s="145">
        <v>18838</v>
      </c>
    </row>
    <row r="106" spans="1:19" x14ac:dyDescent="0.2">
      <c r="A106" s="154">
        <v>92</v>
      </c>
      <c r="B106" s="155" t="s">
        <v>155</v>
      </c>
      <c r="C106" s="156" t="s">
        <v>30</v>
      </c>
      <c r="D106" s="151">
        <f t="shared" si="10"/>
        <v>23899004</v>
      </c>
      <c r="E106" s="151">
        <f t="shared" si="12"/>
        <v>23899004</v>
      </c>
      <c r="F106" s="151">
        <v>1169743</v>
      </c>
      <c r="G106" s="151"/>
      <c r="H106" s="145">
        <f t="shared" si="14"/>
        <v>3230546</v>
      </c>
      <c r="I106" s="145">
        <v>3230546</v>
      </c>
      <c r="J106" s="147"/>
      <c r="K106" s="145">
        <f t="shared" si="15"/>
        <v>3405807</v>
      </c>
      <c r="L106" s="145">
        <v>3405807</v>
      </c>
      <c r="M106" s="145"/>
      <c r="N106" s="145">
        <f t="shared" si="16"/>
        <v>16008230</v>
      </c>
      <c r="O106" s="145">
        <v>16008230</v>
      </c>
      <c r="P106" s="145"/>
      <c r="Q106" s="145">
        <f t="shared" si="11"/>
        <v>1254421</v>
      </c>
      <c r="R106" s="145">
        <v>1254421</v>
      </c>
      <c r="S106" s="145"/>
    </row>
    <row r="107" spans="1:19" x14ac:dyDescent="0.2">
      <c r="A107" s="154">
        <v>93</v>
      </c>
      <c r="B107" s="155" t="s">
        <v>156</v>
      </c>
      <c r="C107" s="156" t="s">
        <v>15</v>
      </c>
      <c r="D107" s="151">
        <f t="shared" si="10"/>
        <v>19013851</v>
      </c>
      <c r="E107" s="151">
        <f t="shared" si="12"/>
        <v>18970756</v>
      </c>
      <c r="F107" s="151">
        <v>922033</v>
      </c>
      <c r="G107" s="151">
        <f t="shared" si="13"/>
        <v>43095</v>
      </c>
      <c r="H107" s="145">
        <f t="shared" si="14"/>
        <v>2125031</v>
      </c>
      <c r="I107" s="145">
        <v>2125031</v>
      </c>
      <c r="J107" s="147"/>
      <c r="K107" s="145">
        <f t="shared" si="15"/>
        <v>2966941</v>
      </c>
      <c r="L107" s="145">
        <v>2966941</v>
      </c>
      <c r="M107" s="145"/>
      <c r="N107" s="145">
        <f t="shared" si="16"/>
        <v>12777869</v>
      </c>
      <c r="O107" s="145">
        <v>12773796</v>
      </c>
      <c r="P107" s="145">
        <v>4073</v>
      </c>
      <c r="Q107" s="145">
        <f t="shared" si="11"/>
        <v>1144010</v>
      </c>
      <c r="R107" s="145">
        <v>1104988</v>
      </c>
      <c r="S107" s="145">
        <v>39022</v>
      </c>
    </row>
    <row r="108" spans="1:19" x14ac:dyDescent="0.2">
      <c r="A108" s="154">
        <v>94</v>
      </c>
      <c r="B108" s="157" t="s">
        <v>157</v>
      </c>
      <c r="C108" s="156" t="s">
        <v>13</v>
      </c>
      <c r="D108" s="151">
        <f t="shared" si="10"/>
        <v>18828845</v>
      </c>
      <c r="E108" s="151">
        <f t="shared" si="12"/>
        <v>18826154</v>
      </c>
      <c r="F108" s="151">
        <v>1620438</v>
      </c>
      <c r="G108" s="151">
        <f t="shared" si="13"/>
        <v>2691</v>
      </c>
      <c r="H108" s="145"/>
      <c r="I108" s="145"/>
      <c r="J108" s="147"/>
      <c r="K108" s="145">
        <f t="shared" si="15"/>
        <v>2965221</v>
      </c>
      <c r="L108" s="145">
        <v>2965221</v>
      </c>
      <c r="M108" s="145"/>
      <c r="N108" s="145">
        <f t="shared" si="16"/>
        <v>15622215</v>
      </c>
      <c r="O108" s="145">
        <v>15622215</v>
      </c>
      <c r="P108" s="145"/>
      <c r="Q108" s="145">
        <f t="shared" si="11"/>
        <v>241409</v>
      </c>
      <c r="R108" s="145">
        <v>238718</v>
      </c>
      <c r="S108" s="145">
        <v>2691</v>
      </c>
    </row>
    <row r="109" spans="1:19" x14ac:dyDescent="0.2">
      <c r="A109" s="154">
        <v>95</v>
      </c>
      <c r="B109" s="158" t="s">
        <v>158</v>
      </c>
      <c r="C109" s="156" t="s">
        <v>31</v>
      </c>
      <c r="D109" s="151">
        <f t="shared" si="10"/>
        <v>13975879</v>
      </c>
      <c r="E109" s="151">
        <f t="shared" si="12"/>
        <v>13975879</v>
      </c>
      <c r="F109" s="151">
        <v>1919754</v>
      </c>
      <c r="G109" s="151"/>
      <c r="H109" s="145">
        <f t="shared" si="14"/>
        <v>1920860</v>
      </c>
      <c r="I109" s="145">
        <v>1920860</v>
      </c>
      <c r="J109" s="147"/>
      <c r="K109" s="145">
        <f t="shared" si="15"/>
        <v>2070681</v>
      </c>
      <c r="L109" s="145">
        <v>2070681</v>
      </c>
      <c r="M109" s="145"/>
      <c r="N109" s="145">
        <f t="shared" si="16"/>
        <v>9228662</v>
      </c>
      <c r="O109" s="145">
        <v>9228662</v>
      </c>
      <c r="P109" s="145"/>
      <c r="Q109" s="145">
        <f t="shared" si="11"/>
        <v>755676</v>
      </c>
      <c r="R109" s="145">
        <v>755676</v>
      </c>
      <c r="S109" s="145"/>
    </row>
    <row r="110" spans="1:19" x14ac:dyDescent="0.2">
      <c r="A110" s="154">
        <v>96</v>
      </c>
      <c r="B110" s="155" t="s">
        <v>160</v>
      </c>
      <c r="C110" s="156" t="s">
        <v>33</v>
      </c>
      <c r="D110" s="151">
        <f t="shared" si="10"/>
        <v>41507614</v>
      </c>
      <c r="E110" s="151">
        <f t="shared" si="12"/>
        <v>41499541</v>
      </c>
      <c r="F110" s="151">
        <v>5432423</v>
      </c>
      <c r="G110" s="151">
        <f t="shared" si="13"/>
        <v>8073</v>
      </c>
      <c r="H110" s="145">
        <f t="shared" si="14"/>
        <v>6100556</v>
      </c>
      <c r="I110" s="145">
        <v>6100556</v>
      </c>
      <c r="J110" s="147"/>
      <c r="K110" s="145">
        <f t="shared" si="15"/>
        <v>4502994</v>
      </c>
      <c r="L110" s="145">
        <v>4502994</v>
      </c>
      <c r="M110" s="145"/>
      <c r="N110" s="145">
        <f t="shared" si="16"/>
        <v>28286463</v>
      </c>
      <c r="O110" s="145">
        <v>28286463</v>
      </c>
      <c r="P110" s="145"/>
      <c r="Q110" s="145">
        <f t="shared" si="11"/>
        <v>2617601</v>
      </c>
      <c r="R110" s="145">
        <v>2609528</v>
      </c>
      <c r="S110" s="145">
        <v>8073</v>
      </c>
    </row>
    <row r="111" spans="1:19" x14ac:dyDescent="0.2">
      <c r="A111" s="154">
        <v>97</v>
      </c>
      <c r="B111" s="155" t="s">
        <v>162</v>
      </c>
      <c r="C111" s="156" t="s">
        <v>163</v>
      </c>
      <c r="D111" s="151"/>
      <c r="E111" s="151"/>
      <c r="F111" s="151"/>
      <c r="G111" s="151"/>
      <c r="H111" s="145"/>
      <c r="I111" s="145"/>
      <c r="J111" s="147"/>
      <c r="K111" s="145"/>
      <c r="L111" s="145"/>
      <c r="M111" s="145"/>
      <c r="N111" s="145"/>
      <c r="O111" s="145"/>
      <c r="P111" s="145"/>
      <c r="Q111" s="145"/>
      <c r="R111" s="145"/>
      <c r="S111" s="145"/>
    </row>
    <row r="112" spans="1:19" x14ac:dyDescent="0.2">
      <c r="A112" s="154">
        <v>98</v>
      </c>
      <c r="B112" s="155" t="s">
        <v>164</v>
      </c>
      <c r="C112" s="156" t="s">
        <v>165</v>
      </c>
      <c r="D112" s="151"/>
      <c r="E112" s="151"/>
      <c r="F112" s="151"/>
      <c r="G112" s="151"/>
      <c r="H112" s="145"/>
      <c r="I112" s="145"/>
      <c r="J112" s="147"/>
      <c r="K112" s="145"/>
      <c r="L112" s="145"/>
      <c r="M112" s="145"/>
      <c r="N112" s="145"/>
      <c r="O112" s="145"/>
      <c r="P112" s="145"/>
      <c r="Q112" s="145"/>
      <c r="R112" s="145"/>
      <c r="S112" s="145"/>
    </row>
    <row r="113" spans="1:19" x14ac:dyDescent="0.2">
      <c r="A113" s="154">
        <v>99</v>
      </c>
      <c r="B113" s="158" t="s">
        <v>166</v>
      </c>
      <c r="C113" s="156" t="s">
        <v>167</v>
      </c>
      <c r="D113" s="151"/>
      <c r="E113" s="151"/>
      <c r="F113" s="151"/>
      <c r="G113" s="151"/>
      <c r="H113" s="145"/>
      <c r="I113" s="145"/>
      <c r="J113" s="147"/>
      <c r="K113" s="145"/>
      <c r="L113" s="145"/>
      <c r="M113" s="145"/>
      <c r="N113" s="145"/>
      <c r="O113" s="145"/>
      <c r="P113" s="145"/>
      <c r="Q113" s="145"/>
      <c r="R113" s="145"/>
      <c r="S113" s="145"/>
    </row>
    <row r="114" spans="1:19" ht="15" customHeight="1" x14ac:dyDescent="0.2">
      <c r="A114" s="154">
        <v>100</v>
      </c>
      <c r="B114" s="158" t="s">
        <v>168</v>
      </c>
      <c r="C114" s="156" t="s">
        <v>169</v>
      </c>
      <c r="D114" s="151"/>
      <c r="E114" s="151"/>
      <c r="F114" s="151"/>
      <c r="G114" s="151"/>
      <c r="H114" s="145"/>
      <c r="I114" s="145"/>
      <c r="J114" s="147"/>
      <c r="K114" s="145"/>
      <c r="L114" s="145"/>
      <c r="M114" s="145"/>
      <c r="N114" s="145"/>
      <c r="O114" s="145"/>
      <c r="P114" s="145"/>
      <c r="Q114" s="145"/>
      <c r="R114" s="145"/>
      <c r="S114" s="145"/>
    </row>
    <row r="115" spans="1:19" ht="12.75" customHeight="1" x14ac:dyDescent="0.2">
      <c r="A115" s="154">
        <v>101</v>
      </c>
      <c r="B115" s="158" t="s">
        <v>170</v>
      </c>
      <c r="C115" s="156" t="s">
        <v>171</v>
      </c>
      <c r="D115" s="151"/>
      <c r="E115" s="151"/>
      <c r="F115" s="151"/>
      <c r="G115" s="151"/>
      <c r="H115" s="145"/>
      <c r="I115" s="145"/>
      <c r="J115" s="147"/>
      <c r="K115" s="145"/>
      <c r="L115" s="145"/>
      <c r="M115" s="145"/>
      <c r="N115" s="145"/>
      <c r="O115" s="145"/>
      <c r="P115" s="145"/>
      <c r="Q115" s="145"/>
      <c r="R115" s="145"/>
      <c r="S115" s="145"/>
    </row>
    <row r="116" spans="1:19" x14ac:dyDescent="0.2">
      <c r="A116" s="154">
        <v>102</v>
      </c>
      <c r="B116" s="158" t="s">
        <v>172</v>
      </c>
      <c r="C116" s="156" t="s">
        <v>173</v>
      </c>
      <c r="D116" s="151"/>
      <c r="E116" s="151"/>
      <c r="F116" s="151"/>
      <c r="G116" s="151"/>
      <c r="H116" s="145"/>
      <c r="I116" s="145"/>
      <c r="J116" s="147"/>
      <c r="K116" s="145"/>
      <c r="L116" s="145"/>
      <c r="M116" s="145"/>
      <c r="N116" s="145"/>
      <c r="O116" s="145"/>
      <c r="P116" s="145"/>
      <c r="Q116" s="145"/>
      <c r="R116" s="145"/>
      <c r="S116" s="145"/>
    </row>
    <row r="117" spans="1:19" ht="12.75" customHeight="1" x14ac:dyDescent="0.2">
      <c r="A117" s="154">
        <v>103</v>
      </c>
      <c r="B117" s="158" t="s">
        <v>174</v>
      </c>
      <c r="C117" s="156" t="s">
        <v>175</v>
      </c>
      <c r="D117" s="151"/>
      <c r="E117" s="151"/>
      <c r="F117" s="151"/>
      <c r="G117" s="151"/>
      <c r="H117" s="145"/>
      <c r="I117" s="145"/>
      <c r="J117" s="147"/>
      <c r="K117" s="145"/>
      <c r="L117" s="145"/>
      <c r="M117" s="145"/>
      <c r="N117" s="145"/>
      <c r="O117" s="145"/>
      <c r="P117" s="145"/>
      <c r="Q117" s="145"/>
      <c r="R117" s="145"/>
      <c r="S117" s="145"/>
    </row>
    <row r="118" spans="1:19" x14ac:dyDescent="0.2">
      <c r="A118" s="154">
        <v>104</v>
      </c>
      <c r="B118" s="163" t="s">
        <v>176</v>
      </c>
      <c r="C118" s="160" t="s">
        <v>177</v>
      </c>
      <c r="D118" s="151"/>
      <c r="E118" s="151"/>
      <c r="F118" s="151"/>
      <c r="G118" s="151"/>
      <c r="H118" s="145"/>
      <c r="I118" s="145"/>
      <c r="J118" s="147"/>
      <c r="K118" s="145"/>
      <c r="L118" s="145"/>
      <c r="M118" s="145"/>
      <c r="N118" s="145"/>
      <c r="O118" s="145"/>
      <c r="P118" s="145"/>
      <c r="Q118" s="145"/>
      <c r="R118" s="145"/>
      <c r="S118" s="145"/>
    </row>
    <row r="119" spans="1:19" x14ac:dyDescent="0.2">
      <c r="A119" s="154">
        <v>105</v>
      </c>
      <c r="B119" s="157" t="s">
        <v>178</v>
      </c>
      <c r="C119" s="156" t="s">
        <v>179</v>
      </c>
      <c r="D119" s="151"/>
      <c r="E119" s="151"/>
      <c r="F119" s="151"/>
      <c r="G119" s="151"/>
      <c r="H119" s="145"/>
      <c r="I119" s="145"/>
      <c r="J119" s="147"/>
      <c r="K119" s="145"/>
      <c r="L119" s="145"/>
      <c r="M119" s="145"/>
      <c r="N119" s="145"/>
      <c r="O119" s="145"/>
      <c r="P119" s="145"/>
      <c r="Q119" s="145"/>
      <c r="R119" s="145"/>
      <c r="S119" s="145"/>
    </row>
    <row r="120" spans="1:19" ht="16.5" customHeight="1" x14ac:dyDescent="0.2">
      <c r="A120" s="154">
        <v>106</v>
      </c>
      <c r="B120" s="158" t="s">
        <v>180</v>
      </c>
      <c r="C120" s="156" t="s">
        <v>181</v>
      </c>
      <c r="D120" s="151"/>
      <c r="E120" s="151"/>
      <c r="F120" s="151"/>
      <c r="G120" s="151"/>
      <c r="H120" s="145"/>
      <c r="I120" s="145"/>
      <c r="J120" s="147"/>
      <c r="K120" s="145"/>
      <c r="L120" s="145"/>
      <c r="M120" s="145"/>
      <c r="N120" s="145"/>
      <c r="O120" s="145"/>
      <c r="P120" s="145"/>
      <c r="Q120" s="145"/>
      <c r="R120" s="145"/>
      <c r="S120" s="145"/>
    </row>
    <row r="121" spans="1:19" ht="16.5" customHeight="1" x14ac:dyDescent="0.2">
      <c r="A121" s="154">
        <v>107</v>
      </c>
      <c r="B121" s="155" t="s">
        <v>182</v>
      </c>
      <c r="C121" s="164" t="s">
        <v>183</v>
      </c>
      <c r="D121" s="151"/>
      <c r="E121" s="151"/>
      <c r="F121" s="151"/>
      <c r="G121" s="151"/>
      <c r="H121" s="145"/>
      <c r="I121" s="145"/>
      <c r="J121" s="147"/>
      <c r="K121" s="145"/>
      <c r="L121" s="145"/>
      <c r="M121" s="145"/>
      <c r="N121" s="145"/>
      <c r="O121" s="145"/>
      <c r="P121" s="145"/>
      <c r="Q121" s="145"/>
      <c r="R121" s="145"/>
      <c r="S121" s="145"/>
    </row>
    <row r="122" spans="1:19" x14ac:dyDescent="0.2">
      <c r="A122" s="154">
        <v>108</v>
      </c>
      <c r="B122" s="158" t="s">
        <v>184</v>
      </c>
      <c r="C122" s="156" t="s">
        <v>261</v>
      </c>
      <c r="D122" s="151"/>
      <c r="E122" s="151"/>
      <c r="F122" s="151"/>
      <c r="G122" s="151"/>
      <c r="H122" s="145"/>
      <c r="I122" s="145"/>
      <c r="J122" s="147"/>
      <c r="K122" s="145"/>
      <c r="L122" s="145"/>
      <c r="M122" s="145"/>
      <c r="N122" s="145"/>
      <c r="O122" s="145"/>
      <c r="P122" s="145"/>
      <c r="Q122" s="145"/>
      <c r="R122" s="145"/>
      <c r="S122" s="145"/>
    </row>
    <row r="123" spans="1:19" x14ac:dyDescent="0.2">
      <c r="A123" s="154">
        <v>109</v>
      </c>
      <c r="B123" s="157" t="s">
        <v>185</v>
      </c>
      <c r="C123" s="156" t="s">
        <v>250</v>
      </c>
      <c r="D123" s="151"/>
      <c r="E123" s="151"/>
      <c r="F123" s="151"/>
      <c r="G123" s="151"/>
      <c r="H123" s="145"/>
      <c r="I123" s="145"/>
      <c r="J123" s="147"/>
      <c r="K123" s="145"/>
      <c r="L123" s="145"/>
      <c r="M123" s="145"/>
      <c r="N123" s="145"/>
      <c r="O123" s="145"/>
      <c r="P123" s="145"/>
      <c r="Q123" s="145"/>
      <c r="R123" s="145"/>
      <c r="S123" s="145"/>
    </row>
    <row r="124" spans="1:19" x14ac:dyDescent="0.2">
      <c r="A124" s="154">
        <v>110</v>
      </c>
      <c r="B124" s="155" t="s">
        <v>329</v>
      </c>
      <c r="C124" s="156" t="s">
        <v>317</v>
      </c>
      <c r="D124" s="151"/>
      <c r="E124" s="151"/>
      <c r="F124" s="151"/>
      <c r="G124" s="151"/>
      <c r="H124" s="145"/>
      <c r="I124" s="145"/>
      <c r="J124" s="147"/>
      <c r="K124" s="145"/>
      <c r="L124" s="145"/>
      <c r="M124" s="145"/>
      <c r="N124" s="145"/>
      <c r="O124" s="145"/>
      <c r="P124" s="145"/>
      <c r="Q124" s="145"/>
      <c r="R124" s="145"/>
      <c r="S124" s="145"/>
    </row>
    <row r="125" spans="1:19" x14ac:dyDescent="0.2">
      <c r="A125" s="154">
        <v>111</v>
      </c>
      <c r="B125" s="173" t="s">
        <v>418</v>
      </c>
      <c r="C125" s="174" t="s">
        <v>419</v>
      </c>
      <c r="D125" s="151"/>
      <c r="E125" s="151"/>
      <c r="F125" s="151"/>
      <c r="G125" s="151"/>
      <c r="H125" s="145"/>
      <c r="I125" s="145"/>
      <c r="J125" s="147"/>
      <c r="K125" s="145"/>
      <c r="L125" s="145"/>
      <c r="M125" s="145"/>
      <c r="N125" s="145"/>
      <c r="O125" s="145"/>
      <c r="P125" s="145"/>
      <c r="Q125" s="145"/>
      <c r="R125" s="145"/>
      <c r="S125" s="145"/>
    </row>
    <row r="126" spans="1:19" x14ac:dyDescent="0.2">
      <c r="A126" s="154">
        <v>112</v>
      </c>
      <c r="B126" s="157" t="s">
        <v>186</v>
      </c>
      <c r="C126" s="156" t="s">
        <v>320</v>
      </c>
      <c r="D126" s="151"/>
      <c r="E126" s="151"/>
      <c r="F126" s="151"/>
      <c r="G126" s="151"/>
      <c r="H126" s="145"/>
      <c r="I126" s="145"/>
      <c r="J126" s="147"/>
      <c r="K126" s="145"/>
      <c r="L126" s="145"/>
      <c r="M126" s="145"/>
      <c r="N126" s="145"/>
      <c r="O126" s="145"/>
      <c r="P126" s="145"/>
      <c r="Q126" s="145"/>
      <c r="R126" s="145"/>
      <c r="S126" s="145"/>
    </row>
    <row r="127" spans="1:19" x14ac:dyDescent="0.2">
      <c r="A127" s="154">
        <v>113</v>
      </c>
      <c r="B127" s="158" t="s">
        <v>187</v>
      </c>
      <c r="C127" s="156" t="s">
        <v>188</v>
      </c>
      <c r="D127" s="151"/>
      <c r="E127" s="151"/>
      <c r="F127" s="151"/>
      <c r="G127" s="151"/>
      <c r="H127" s="145"/>
      <c r="I127" s="145"/>
      <c r="J127" s="147"/>
      <c r="K127" s="145"/>
      <c r="L127" s="145"/>
      <c r="M127" s="145"/>
      <c r="N127" s="145"/>
      <c r="O127" s="145"/>
      <c r="P127" s="145"/>
      <c r="Q127" s="145"/>
      <c r="R127" s="145"/>
      <c r="S127" s="145"/>
    </row>
    <row r="128" spans="1:19" ht="25.5" x14ac:dyDescent="0.2">
      <c r="A128" s="154">
        <v>114</v>
      </c>
      <c r="B128" s="158" t="s">
        <v>189</v>
      </c>
      <c r="C128" s="165" t="s">
        <v>306</v>
      </c>
      <c r="D128" s="151"/>
      <c r="E128" s="151"/>
      <c r="F128" s="151"/>
      <c r="G128" s="151"/>
      <c r="H128" s="145"/>
      <c r="I128" s="145"/>
      <c r="J128" s="147"/>
      <c r="K128" s="145"/>
      <c r="L128" s="145"/>
      <c r="M128" s="145"/>
      <c r="N128" s="145"/>
      <c r="O128" s="145"/>
      <c r="P128" s="145"/>
      <c r="Q128" s="145"/>
      <c r="R128" s="145"/>
      <c r="S128" s="145"/>
    </row>
    <row r="129" spans="1:19" x14ac:dyDescent="0.2">
      <c r="A129" s="154">
        <v>115</v>
      </c>
      <c r="B129" s="158" t="s">
        <v>190</v>
      </c>
      <c r="C129" s="156" t="s">
        <v>225</v>
      </c>
      <c r="D129" s="151"/>
      <c r="E129" s="151"/>
      <c r="F129" s="151"/>
      <c r="G129" s="151"/>
      <c r="H129" s="145"/>
      <c r="I129" s="145"/>
      <c r="J129" s="147"/>
      <c r="K129" s="145"/>
      <c r="L129" s="145"/>
      <c r="M129" s="145"/>
      <c r="N129" s="145"/>
      <c r="O129" s="145"/>
      <c r="P129" s="145"/>
      <c r="Q129" s="145"/>
      <c r="R129" s="145"/>
      <c r="S129" s="145"/>
    </row>
    <row r="130" spans="1:19" x14ac:dyDescent="0.2">
      <c r="A130" s="154">
        <v>116</v>
      </c>
      <c r="B130" s="158" t="s">
        <v>191</v>
      </c>
      <c r="C130" s="156" t="s">
        <v>192</v>
      </c>
      <c r="D130" s="151">
        <f t="shared" si="10"/>
        <v>54669596</v>
      </c>
      <c r="E130" s="151">
        <f t="shared" si="12"/>
        <v>54669596</v>
      </c>
      <c r="F130" s="151"/>
      <c r="G130" s="151"/>
      <c r="H130" s="145">
        <f t="shared" si="14"/>
        <v>54669596</v>
      </c>
      <c r="I130" s="145">
        <v>54669596</v>
      </c>
      <c r="J130" s="147"/>
      <c r="K130" s="145"/>
      <c r="L130" s="145"/>
      <c r="M130" s="145"/>
      <c r="N130" s="145"/>
      <c r="O130" s="145"/>
      <c r="P130" s="145"/>
      <c r="Q130" s="145"/>
      <c r="R130" s="145"/>
      <c r="S130" s="145"/>
    </row>
    <row r="131" spans="1:19" x14ac:dyDescent="0.2">
      <c r="A131" s="154">
        <v>117</v>
      </c>
      <c r="B131" s="158" t="s">
        <v>193</v>
      </c>
      <c r="C131" s="156" t="s">
        <v>40</v>
      </c>
      <c r="D131" s="151"/>
      <c r="E131" s="151"/>
      <c r="F131" s="151"/>
      <c r="G131" s="151"/>
      <c r="H131" s="145"/>
      <c r="I131" s="145"/>
      <c r="J131" s="147"/>
      <c r="K131" s="145"/>
      <c r="L131" s="145"/>
      <c r="M131" s="145"/>
      <c r="N131" s="145"/>
      <c r="O131" s="145"/>
      <c r="P131" s="145"/>
      <c r="Q131" s="145"/>
      <c r="R131" s="145"/>
      <c r="S131" s="145"/>
    </row>
    <row r="132" spans="1:19" x14ac:dyDescent="0.2">
      <c r="A132" s="154">
        <v>118</v>
      </c>
      <c r="B132" s="155" t="s">
        <v>194</v>
      </c>
      <c r="C132" s="156" t="s">
        <v>45</v>
      </c>
      <c r="D132" s="151"/>
      <c r="E132" s="151"/>
      <c r="F132" s="151"/>
      <c r="G132" s="151"/>
      <c r="H132" s="145"/>
      <c r="I132" s="145"/>
      <c r="J132" s="147"/>
      <c r="K132" s="145"/>
      <c r="L132" s="145"/>
      <c r="M132" s="145"/>
      <c r="N132" s="145"/>
      <c r="O132" s="145"/>
      <c r="P132" s="145"/>
      <c r="Q132" s="145"/>
      <c r="R132" s="145"/>
      <c r="S132" s="145"/>
    </row>
    <row r="133" spans="1:19" x14ac:dyDescent="0.2">
      <c r="A133" s="154">
        <v>119</v>
      </c>
      <c r="B133" s="155" t="s">
        <v>195</v>
      </c>
      <c r="C133" s="156" t="s">
        <v>227</v>
      </c>
      <c r="D133" s="151"/>
      <c r="E133" s="151"/>
      <c r="F133" s="151"/>
      <c r="G133" s="151"/>
      <c r="H133" s="145"/>
      <c r="I133" s="145"/>
      <c r="J133" s="147"/>
      <c r="K133" s="145"/>
      <c r="L133" s="145"/>
      <c r="M133" s="145"/>
      <c r="N133" s="145"/>
      <c r="O133" s="145"/>
      <c r="P133" s="145"/>
      <c r="Q133" s="145"/>
      <c r="R133" s="145"/>
      <c r="S133" s="145"/>
    </row>
    <row r="134" spans="1:19" x14ac:dyDescent="0.2">
      <c r="A134" s="154">
        <v>120</v>
      </c>
      <c r="B134" s="155" t="s">
        <v>196</v>
      </c>
      <c r="C134" s="156" t="s">
        <v>47</v>
      </c>
      <c r="D134" s="151"/>
      <c r="E134" s="151"/>
      <c r="F134" s="151"/>
      <c r="G134" s="151"/>
      <c r="H134" s="145"/>
      <c r="I134" s="145"/>
      <c r="J134" s="147"/>
      <c r="K134" s="145"/>
      <c r="L134" s="145"/>
      <c r="M134" s="145"/>
      <c r="N134" s="145"/>
      <c r="O134" s="145"/>
      <c r="P134" s="145"/>
      <c r="Q134" s="145"/>
      <c r="R134" s="145"/>
      <c r="S134" s="145"/>
    </row>
    <row r="135" spans="1:19" x14ac:dyDescent="0.2">
      <c r="A135" s="154">
        <v>121</v>
      </c>
      <c r="B135" s="158" t="s">
        <v>197</v>
      </c>
      <c r="C135" s="156" t="s">
        <v>46</v>
      </c>
      <c r="D135" s="151"/>
      <c r="E135" s="151"/>
      <c r="F135" s="151"/>
      <c r="G135" s="151"/>
      <c r="H135" s="145"/>
      <c r="I135" s="145"/>
      <c r="J135" s="147"/>
      <c r="K135" s="145"/>
      <c r="L135" s="145"/>
      <c r="M135" s="145"/>
      <c r="N135" s="145"/>
      <c r="O135" s="145"/>
      <c r="P135" s="145"/>
      <c r="Q135" s="145"/>
      <c r="R135" s="145"/>
      <c r="S135" s="145"/>
    </row>
    <row r="136" spans="1:19" x14ac:dyDescent="0.2">
      <c r="A136" s="154">
        <v>122</v>
      </c>
      <c r="B136" s="158" t="s">
        <v>198</v>
      </c>
      <c r="C136" s="156" t="s">
        <v>199</v>
      </c>
      <c r="D136" s="151"/>
      <c r="E136" s="151"/>
      <c r="F136" s="151"/>
      <c r="G136" s="151"/>
      <c r="H136" s="145"/>
      <c r="I136" s="145"/>
      <c r="J136" s="147"/>
      <c r="K136" s="145"/>
      <c r="L136" s="145"/>
      <c r="M136" s="145"/>
      <c r="N136" s="145"/>
      <c r="O136" s="145"/>
      <c r="P136" s="145"/>
      <c r="Q136" s="145"/>
      <c r="R136" s="145"/>
      <c r="S136" s="145"/>
    </row>
    <row r="137" spans="1:19" ht="12.75" customHeight="1" x14ac:dyDescent="0.2">
      <c r="A137" s="154">
        <v>123</v>
      </c>
      <c r="B137" s="158" t="s">
        <v>200</v>
      </c>
      <c r="C137" s="233" t="s">
        <v>468</v>
      </c>
      <c r="D137" s="151"/>
      <c r="E137" s="151"/>
      <c r="F137" s="151"/>
      <c r="G137" s="151"/>
      <c r="H137" s="145"/>
      <c r="I137" s="145"/>
      <c r="J137" s="147"/>
      <c r="K137" s="145"/>
      <c r="L137" s="145"/>
      <c r="M137" s="145"/>
      <c r="N137" s="145"/>
      <c r="O137" s="145"/>
      <c r="P137" s="145"/>
      <c r="Q137" s="145"/>
      <c r="R137" s="145"/>
      <c r="S137" s="145"/>
    </row>
    <row r="138" spans="1:19" x14ac:dyDescent="0.2">
      <c r="A138" s="154">
        <v>124</v>
      </c>
      <c r="B138" s="155" t="s">
        <v>201</v>
      </c>
      <c r="C138" s="156" t="s">
        <v>226</v>
      </c>
      <c r="D138" s="151">
        <f t="shared" si="10"/>
        <v>61562624</v>
      </c>
      <c r="E138" s="151">
        <f t="shared" si="12"/>
        <v>61562624</v>
      </c>
      <c r="F138" s="151">
        <v>344042</v>
      </c>
      <c r="G138" s="151"/>
      <c r="H138" s="145">
        <f t="shared" si="14"/>
        <v>10517760</v>
      </c>
      <c r="I138" s="145">
        <v>10517760</v>
      </c>
      <c r="J138" s="147"/>
      <c r="K138" s="145">
        <f t="shared" si="15"/>
        <v>6402540</v>
      </c>
      <c r="L138" s="145">
        <v>6402540</v>
      </c>
      <c r="M138" s="145"/>
      <c r="N138" s="145">
        <f t="shared" si="16"/>
        <v>41544143</v>
      </c>
      <c r="O138" s="145">
        <v>41544143</v>
      </c>
      <c r="P138" s="145"/>
      <c r="Q138" s="145">
        <f t="shared" si="11"/>
        <v>3098181</v>
      </c>
      <c r="R138" s="145">
        <v>3098181</v>
      </c>
      <c r="S138" s="145"/>
    </row>
    <row r="139" spans="1:19" ht="24.75" customHeight="1" x14ac:dyDescent="0.2">
      <c r="A139" s="154">
        <v>125</v>
      </c>
      <c r="B139" s="157" t="s">
        <v>202</v>
      </c>
      <c r="C139" s="233" t="s">
        <v>459</v>
      </c>
      <c r="D139" s="151">
        <f t="shared" si="10"/>
        <v>80663169</v>
      </c>
      <c r="E139" s="151">
        <f t="shared" si="12"/>
        <v>80663169</v>
      </c>
      <c r="F139" s="151">
        <v>887628</v>
      </c>
      <c r="G139" s="151"/>
      <c r="H139" s="145">
        <f t="shared" si="14"/>
        <v>13984356</v>
      </c>
      <c r="I139" s="145">
        <v>13984356</v>
      </c>
      <c r="J139" s="147"/>
      <c r="K139" s="145">
        <f t="shared" si="15"/>
        <v>7661829</v>
      </c>
      <c r="L139" s="145">
        <v>7661829</v>
      </c>
      <c r="M139" s="145"/>
      <c r="N139" s="145">
        <f t="shared" si="16"/>
        <v>58264259</v>
      </c>
      <c r="O139" s="145">
        <v>58264259</v>
      </c>
      <c r="P139" s="145"/>
      <c r="Q139" s="145">
        <f t="shared" si="11"/>
        <v>752725</v>
      </c>
      <c r="R139" s="145">
        <v>752725</v>
      </c>
      <c r="S139" s="145"/>
    </row>
    <row r="140" spans="1:19" x14ac:dyDescent="0.2">
      <c r="A140" s="154">
        <v>126</v>
      </c>
      <c r="B140" s="158" t="s">
        <v>203</v>
      </c>
      <c r="C140" s="156" t="s">
        <v>204</v>
      </c>
      <c r="D140" s="151"/>
      <c r="E140" s="151"/>
      <c r="F140" s="151"/>
      <c r="G140" s="151"/>
      <c r="H140" s="145"/>
      <c r="I140" s="145"/>
      <c r="J140" s="147"/>
      <c r="K140" s="145"/>
      <c r="L140" s="145"/>
      <c r="M140" s="145"/>
      <c r="N140" s="145"/>
      <c r="O140" s="145"/>
      <c r="P140" s="145"/>
      <c r="Q140" s="145"/>
      <c r="R140" s="145"/>
      <c r="S140" s="145"/>
    </row>
    <row r="141" spans="1:19" x14ac:dyDescent="0.2">
      <c r="A141" s="154">
        <v>127</v>
      </c>
      <c r="B141" s="155" t="s">
        <v>205</v>
      </c>
      <c r="C141" s="156" t="s">
        <v>206</v>
      </c>
      <c r="D141" s="151"/>
      <c r="E141" s="151"/>
      <c r="F141" s="151"/>
      <c r="G141" s="151"/>
      <c r="H141" s="145"/>
      <c r="I141" s="145"/>
      <c r="J141" s="147"/>
      <c r="K141" s="145"/>
      <c r="L141" s="145"/>
      <c r="M141" s="145"/>
      <c r="N141" s="145"/>
      <c r="O141" s="145"/>
      <c r="P141" s="145"/>
      <c r="Q141" s="145"/>
      <c r="R141" s="145"/>
      <c r="S141" s="145"/>
    </row>
    <row r="142" spans="1:19" x14ac:dyDescent="0.2">
      <c r="A142" s="154">
        <v>128</v>
      </c>
      <c r="B142" s="158" t="s">
        <v>207</v>
      </c>
      <c r="C142" s="156" t="s">
        <v>208</v>
      </c>
      <c r="D142" s="151"/>
      <c r="E142" s="151"/>
      <c r="F142" s="151"/>
      <c r="G142" s="151"/>
      <c r="H142" s="145"/>
      <c r="I142" s="145"/>
      <c r="J142" s="147"/>
      <c r="K142" s="145"/>
      <c r="L142" s="145"/>
      <c r="M142" s="145"/>
      <c r="N142" s="145"/>
      <c r="O142" s="145"/>
      <c r="P142" s="145"/>
      <c r="Q142" s="145"/>
      <c r="R142" s="145"/>
      <c r="S142" s="145"/>
    </row>
    <row r="143" spans="1:19" x14ac:dyDescent="0.2">
      <c r="A143" s="154">
        <v>129</v>
      </c>
      <c r="B143" s="166" t="s">
        <v>251</v>
      </c>
      <c r="C143" s="167" t="s">
        <v>252</v>
      </c>
      <c r="D143" s="151"/>
      <c r="E143" s="151"/>
      <c r="F143" s="151"/>
      <c r="G143" s="151"/>
      <c r="H143" s="145"/>
      <c r="I143" s="145"/>
      <c r="J143" s="147"/>
      <c r="K143" s="145"/>
      <c r="L143" s="145"/>
      <c r="M143" s="145"/>
      <c r="N143" s="145"/>
      <c r="O143" s="145"/>
      <c r="P143" s="145"/>
      <c r="Q143" s="145"/>
      <c r="R143" s="145"/>
      <c r="S143" s="145"/>
    </row>
    <row r="144" spans="1:19" x14ac:dyDescent="0.2">
      <c r="A144" s="154">
        <v>130</v>
      </c>
      <c r="B144" s="168" t="s">
        <v>253</v>
      </c>
      <c r="C144" s="167" t="s">
        <v>254</v>
      </c>
      <c r="D144" s="151"/>
      <c r="E144" s="151"/>
      <c r="F144" s="151"/>
      <c r="G144" s="151"/>
      <c r="H144" s="145"/>
      <c r="I144" s="145"/>
      <c r="J144" s="147"/>
      <c r="K144" s="145"/>
      <c r="L144" s="145"/>
      <c r="M144" s="145"/>
      <c r="N144" s="145"/>
      <c r="O144" s="145"/>
      <c r="P144" s="145"/>
      <c r="Q144" s="145"/>
      <c r="R144" s="145"/>
      <c r="S144" s="145"/>
    </row>
    <row r="145" spans="1:19" x14ac:dyDescent="0.2">
      <c r="A145" s="154">
        <v>131</v>
      </c>
      <c r="B145" s="169" t="s">
        <v>255</v>
      </c>
      <c r="C145" s="170" t="s">
        <v>416</v>
      </c>
      <c r="D145" s="151"/>
      <c r="E145" s="151"/>
      <c r="F145" s="151"/>
      <c r="G145" s="151"/>
      <c r="H145" s="145"/>
      <c r="I145" s="145"/>
      <c r="J145" s="147"/>
      <c r="K145" s="145"/>
      <c r="L145" s="145"/>
      <c r="M145" s="145"/>
      <c r="N145" s="145"/>
      <c r="O145" s="145"/>
      <c r="P145" s="145"/>
      <c r="Q145" s="145"/>
      <c r="R145" s="145"/>
      <c r="S145" s="145"/>
    </row>
    <row r="146" spans="1:19" x14ac:dyDescent="0.2">
      <c r="A146" s="154">
        <v>132</v>
      </c>
      <c r="B146" s="154" t="s">
        <v>259</v>
      </c>
      <c r="C146" s="171" t="s">
        <v>260</v>
      </c>
      <c r="D146" s="151"/>
      <c r="E146" s="151"/>
      <c r="F146" s="151"/>
      <c r="G146" s="151"/>
      <c r="H146" s="145"/>
      <c r="I146" s="145"/>
      <c r="J146" s="147"/>
      <c r="K146" s="145"/>
      <c r="L146" s="145"/>
      <c r="M146" s="145"/>
      <c r="N146" s="145"/>
      <c r="O146" s="145"/>
      <c r="P146" s="145"/>
      <c r="Q146" s="145"/>
      <c r="R146" s="145"/>
      <c r="S146" s="145"/>
    </row>
    <row r="147" spans="1:19" x14ac:dyDescent="0.2">
      <c r="A147" s="154">
        <v>133</v>
      </c>
      <c r="B147" s="172" t="s">
        <v>311</v>
      </c>
      <c r="C147" s="171" t="s">
        <v>310</v>
      </c>
      <c r="D147" s="151"/>
      <c r="E147" s="151"/>
      <c r="F147" s="151"/>
      <c r="G147" s="151"/>
      <c r="H147" s="145"/>
      <c r="I147" s="145"/>
      <c r="J147" s="147"/>
      <c r="K147" s="145"/>
      <c r="L147" s="145"/>
      <c r="M147" s="145"/>
      <c r="N147" s="145"/>
      <c r="O147" s="145"/>
      <c r="P147" s="145"/>
      <c r="Q147" s="145"/>
      <c r="R147" s="145"/>
      <c r="S147" s="145"/>
    </row>
    <row r="148" spans="1:19" x14ac:dyDescent="0.2">
      <c r="A148" s="154">
        <v>134</v>
      </c>
      <c r="B148" s="172" t="s">
        <v>319</v>
      </c>
      <c r="C148" s="171" t="s">
        <v>316</v>
      </c>
      <c r="D148" s="151"/>
      <c r="E148" s="151"/>
      <c r="F148" s="151"/>
      <c r="G148" s="151"/>
      <c r="H148" s="145"/>
      <c r="I148" s="145"/>
      <c r="J148" s="147"/>
      <c r="K148" s="145"/>
      <c r="L148" s="145"/>
      <c r="M148" s="145"/>
      <c r="N148" s="145"/>
      <c r="O148" s="145"/>
      <c r="P148" s="145"/>
      <c r="Q148" s="145"/>
      <c r="R148" s="145"/>
      <c r="S148" s="145"/>
    </row>
    <row r="149" spans="1:19" ht="14.25" customHeight="1" x14ac:dyDescent="0.2">
      <c r="A149" s="154">
        <v>135</v>
      </c>
      <c r="B149" s="172" t="s">
        <v>411</v>
      </c>
      <c r="C149" s="160" t="s">
        <v>412</v>
      </c>
      <c r="D149" s="151"/>
      <c r="E149" s="151"/>
      <c r="F149" s="151"/>
      <c r="G149" s="151"/>
      <c r="H149" s="145"/>
      <c r="I149" s="145"/>
      <c r="J149" s="147"/>
      <c r="K149" s="145"/>
      <c r="L149" s="145"/>
      <c r="M149" s="145"/>
      <c r="N149" s="145"/>
      <c r="O149" s="145"/>
      <c r="P149" s="145"/>
      <c r="Q149" s="145"/>
      <c r="R149" s="145"/>
      <c r="S149" s="145"/>
    </row>
  </sheetData>
  <mergeCells count="29">
    <mergeCell ref="A1:S1"/>
    <mergeCell ref="A9:C9"/>
    <mergeCell ref="A11:C11"/>
    <mergeCell ref="E4:G4"/>
    <mergeCell ref="A8:C8"/>
    <mergeCell ref="A10:C10"/>
    <mergeCell ref="A3:A7"/>
    <mergeCell ref="B3:B7"/>
    <mergeCell ref="C3:C7"/>
    <mergeCell ref="D3:S3"/>
    <mergeCell ref="E5:E7"/>
    <mergeCell ref="D4:D7"/>
    <mergeCell ref="F6:F7"/>
    <mergeCell ref="G5:G7"/>
    <mergeCell ref="H4:S4"/>
    <mergeCell ref="K5:M5"/>
    <mergeCell ref="A92:A95"/>
    <mergeCell ref="B92:B95"/>
    <mergeCell ref="H6:H7"/>
    <mergeCell ref="H5:J5"/>
    <mergeCell ref="I6:J6"/>
    <mergeCell ref="N5:P5"/>
    <mergeCell ref="Q5:S5"/>
    <mergeCell ref="K6:K7"/>
    <mergeCell ref="L6:M6"/>
    <mergeCell ref="N6:N7"/>
    <mergeCell ref="O6:P6"/>
    <mergeCell ref="Q6:Q7"/>
    <mergeCell ref="R6:S6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2"/>
  <sheetViews>
    <sheetView zoomScale="90" zoomScaleNormal="90" workbookViewId="0">
      <pane xSplit="3" ySplit="12" topLeftCell="D13" activePane="bottomRight" state="frozen"/>
      <selection pane="topRight" activeCell="D1" sqref="D1"/>
      <selection pane="bottomLeft" activeCell="A11" sqref="A11"/>
      <selection pane="bottomRight" activeCell="H142" sqref="H142"/>
    </sheetView>
  </sheetViews>
  <sheetFormatPr defaultColWidth="9.140625" defaultRowHeight="12.75" x14ac:dyDescent="0.2"/>
  <cols>
    <col min="1" max="1" width="5.5703125" style="153" customWidth="1"/>
    <col min="2" max="2" width="9.42578125" style="153" customWidth="1"/>
    <col min="3" max="3" width="44.42578125" style="175" customWidth="1"/>
    <col min="4" max="4" width="20.28515625" style="153" customWidth="1"/>
    <col min="5" max="5" width="20.5703125" style="152" customWidth="1"/>
    <col min="6" max="6" width="20.7109375" style="153" customWidth="1"/>
    <col min="7" max="16384" width="9.140625" style="153"/>
  </cols>
  <sheetData>
    <row r="1" spans="1:6" s="149" customFormat="1" ht="15.75" customHeight="1" x14ac:dyDescent="0.2">
      <c r="A1" s="392" t="s">
        <v>433</v>
      </c>
      <c r="B1" s="392"/>
      <c r="C1" s="392"/>
      <c r="D1" s="392"/>
      <c r="E1" s="392"/>
      <c r="F1" s="392"/>
    </row>
    <row r="2" spans="1:6" ht="13.5" thickBot="1" x14ac:dyDescent="0.25"/>
    <row r="3" spans="1:6" s="6" customFormat="1" ht="18.75" customHeight="1" x14ac:dyDescent="0.2">
      <c r="A3" s="420" t="s">
        <v>333</v>
      </c>
      <c r="B3" s="423" t="s">
        <v>334</v>
      </c>
      <c r="C3" s="425" t="s">
        <v>335</v>
      </c>
      <c r="D3" s="430" t="s">
        <v>445</v>
      </c>
      <c r="E3" s="431"/>
      <c r="F3" s="432"/>
    </row>
    <row r="4" spans="1:6" s="6" customFormat="1" ht="16.5" customHeight="1" x14ac:dyDescent="0.2">
      <c r="A4" s="421"/>
      <c r="B4" s="400"/>
      <c r="C4" s="415"/>
      <c r="D4" s="426" t="s">
        <v>229</v>
      </c>
      <c r="E4" s="380" t="s">
        <v>274</v>
      </c>
      <c r="F4" s="417"/>
    </row>
    <row r="5" spans="1:6" s="6" customFormat="1" ht="17.25" customHeight="1" x14ac:dyDescent="0.2">
      <c r="A5" s="421"/>
      <c r="B5" s="400"/>
      <c r="C5" s="415"/>
      <c r="D5" s="421"/>
      <c r="E5" s="405" t="s">
        <v>446</v>
      </c>
      <c r="F5" s="414" t="s">
        <v>447</v>
      </c>
    </row>
    <row r="6" spans="1:6" s="6" customFormat="1" ht="14.25" customHeight="1" x14ac:dyDescent="0.2">
      <c r="A6" s="421"/>
      <c r="B6" s="400"/>
      <c r="C6" s="415"/>
      <c r="D6" s="421"/>
      <c r="E6" s="428"/>
      <c r="F6" s="415"/>
    </row>
    <row r="7" spans="1:6" s="6" customFormat="1" ht="15" customHeight="1" x14ac:dyDescent="0.2">
      <c r="A7" s="421"/>
      <c r="B7" s="400"/>
      <c r="C7" s="415"/>
      <c r="D7" s="421"/>
      <c r="E7" s="428"/>
      <c r="F7" s="415"/>
    </row>
    <row r="8" spans="1:6" s="6" customFormat="1" ht="18" customHeight="1" thickBot="1" x14ac:dyDescent="0.25">
      <c r="A8" s="422"/>
      <c r="B8" s="424"/>
      <c r="C8" s="416"/>
      <c r="D8" s="427"/>
      <c r="E8" s="429"/>
      <c r="F8" s="416"/>
    </row>
    <row r="9" spans="1:6" s="149" customFormat="1" x14ac:dyDescent="0.2">
      <c r="A9" s="418" t="s">
        <v>229</v>
      </c>
      <c r="B9" s="418"/>
      <c r="C9" s="419"/>
      <c r="D9" s="226">
        <f>SUM(D10:D12)</f>
        <v>85142732</v>
      </c>
      <c r="E9" s="227">
        <f>SUM(E10:E12)</f>
        <v>15068851</v>
      </c>
      <c r="F9" s="228">
        <f>SUM(F10:F12)</f>
        <v>70073881</v>
      </c>
    </row>
    <row r="10" spans="1:6" x14ac:dyDescent="0.2">
      <c r="A10" s="393" t="s">
        <v>53</v>
      </c>
      <c r="B10" s="394"/>
      <c r="C10" s="394"/>
      <c r="D10" s="222">
        <v>537</v>
      </c>
      <c r="E10" s="146">
        <v>30</v>
      </c>
      <c r="F10" s="221">
        <v>507</v>
      </c>
    </row>
    <row r="11" spans="1:6" x14ac:dyDescent="0.2">
      <c r="A11" s="393" t="s">
        <v>279</v>
      </c>
      <c r="B11" s="394"/>
      <c r="C11" s="394"/>
      <c r="D11" s="222"/>
      <c r="E11" s="146"/>
      <c r="F11" s="221"/>
    </row>
    <row r="12" spans="1:6" s="149" customFormat="1" ht="12.75" customHeight="1" x14ac:dyDescent="0.2">
      <c r="A12" s="393" t="s">
        <v>223</v>
      </c>
      <c r="B12" s="394"/>
      <c r="C12" s="394"/>
      <c r="D12" s="220">
        <f>SUM(D13:D150)-D93</f>
        <v>85142195</v>
      </c>
      <c r="E12" s="146">
        <f>SUM(E13:E150)-E93</f>
        <v>15068821</v>
      </c>
      <c r="F12" s="221">
        <f>SUM(F13:F150)-F93</f>
        <v>70073374</v>
      </c>
    </row>
    <row r="13" spans="1:6" x14ac:dyDescent="0.2">
      <c r="A13" s="181">
        <v>1</v>
      </c>
      <c r="B13" s="182" t="s">
        <v>56</v>
      </c>
      <c r="C13" s="183" t="s">
        <v>41</v>
      </c>
      <c r="D13" s="184">
        <f>E13+F13</f>
        <v>528771</v>
      </c>
      <c r="E13" s="185">
        <v>80690</v>
      </c>
      <c r="F13" s="186">
        <v>448081</v>
      </c>
    </row>
    <row r="14" spans="1:6" x14ac:dyDescent="0.2">
      <c r="A14" s="181">
        <v>2</v>
      </c>
      <c r="B14" s="187" t="s">
        <v>57</v>
      </c>
      <c r="C14" s="183" t="s">
        <v>209</v>
      </c>
      <c r="D14" s="184">
        <f t="shared" ref="D14:D76" si="0">E14+F14</f>
        <v>507065</v>
      </c>
      <c r="E14" s="185">
        <v>68586</v>
      </c>
      <c r="F14" s="186">
        <v>438479</v>
      </c>
    </row>
    <row r="15" spans="1:6" x14ac:dyDescent="0.2">
      <c r="A15" s="181">
        <v>3</v>
      </c>
      <c r="B15" s="188" t="s">
        <v>58</v>
      </c>
      <c r="C15" s="183" t="s">
        <v>5</v>
      </c>
      <c r="D15" s="184">
        <f t="shared" si="0"/>
        <v>1387840</v>
      </c>
      <c r="E15" s="185">
        <v>205759</v>
      </c>
      <c r="F15" s="186">
        <v>1182081</v>
      </c>
    </row>
    <row r="16" spans="1:6" x14ac:dyDescent="0.2">
      <c r="A16" s="181">
        <v>4</v>
      </c>
      <c r="B16" s="182" t="s">
        <v>59</v>
      </c>
      <c r="C16" s="183" t="s">
        <v>210</v>
      </c>
      <c r="D16" s="184">
        <f t="shared" si="0"/>
        <v>613188</v>
      </c>
      <c r="E16" s="185">
        <v>96828</v>
      </c>
      <c r="F16" s="186">
        <v>516360</v>
      </c>
    </row>
    <row r="17" spans="1:6" ht="12.75" customHeight="1" x14ac:dyDescent="0.2">
      <c r="A17" s="181">
        <v>5</v>
      </c>
      <c r="B17" s="182" t="s">
        <v>60</v>
      </c>
      <c r="C17" s="183" t="s">
        <v>8</v>
      </c>
      <c r="D17" s="184">
        <f t="shared" si="0"/>
        <v>559109</v>
      </c>
      <c r="E17" s="185">
        <v>72621</v>
      </c>
      <c r="F17" s="186">
        <v>486488</v>
      </c>
    </row>
    <row r="18" spans="1:6" x14ac:dyDescent="0.2">
      <c r="A18" s="181">
        <v>6</v>
      </c>
      <c r="B18" s="188" t="s">
        <v>61</v>
      </c>
      <c r="C18" s="183" t="s">
        <v>62</v>
      </c>
      <c r="D18" s="184">
        <f t="shared" si="0"/>
        <v>2699150</v>
      </c>
      <c r="E18" s="185">
        <v>572898</v>
      </c>
      <c r="F18" s="186">
        <v>2126252</v>
      </c>
    </row>
    <row r="19" spans="1:6" x14ac:dyDescent="0.2">
      <c r="A19" s="181">
        <v>7</v>
      </c>
      <c r="B19" s="182" t="s">
        <v>63</v>
      </c>
      <c r="C19" s="183" t="s">
        <v>211</v>
      </c>
      <c r="D19" s="184">
        <f t="shared" si="0"/>
        <v>1246083</v>
      </c>
      <c r="E19" s="185">
        <v>221897</v>
      </c>
      <c r="F19" s="186">
        <v>1024186</v>
      </c>
    </row>
    <row r="20" spans="1:6" x14ac:dyDescent="0.2">
      <c r="A20" s="181">
        <v>8</v>
      </c>
      <c r="B20" s="188" t="s">
        <v>64</v>
      </c>
      <c r="C20" s="183" t="s">
        <v>17</v>
      </c>
      <c r="D20" s="184">
        <f t="shared" si="0"/>
        <v>511002</v>
      </c>
      <c r="E20" s="185">
        <v>92793</v>
      </c>
      <c r="F20" s="186">
        <v>418209</v>
      </c>
    </row>
    <row r="21" spans="1:6" x14ac:dyDescent="0.2">
      <c r="A21" s="181">
        <v>9</v>
      </c>
      <c r="B21" s="188" t="s">
        <v>65</v>
      </c>
      <c r="C21" s="183" t="s">
        <v>6</v>
      </c>
      <c r="D21" s="184">
        <f t="shared" si="0"/>
        <v>644593</v>
      </c>
      <c r="E21" s="185">
        <v>88759</v>
      </c>
      <c r="F21" s="186">
        <v>555834</v>
      </c>
    </row>
    <row r="22" spans="1:6" x14ac:dyDescent="0.2">
      <c r="A22" s="181">
        <v>10</v>
      </c>
      <c r="B22" s="188" t="s">
        <v>66</v>
      </c>
      <c r="C22" s="183" t="s">
        <v>18</v>
      </c>
      <c r="D22" s="184">
        <f t="shared" si="0"/>
        <v>762450</v>
      </c>
      <c r="E22" s="185">
        <v>117000</v>
      </c>
      <c r="F22" s="186">
        <v>645450</v>
      </c>
    </row>
    <row r="23" spans="1:6" x14ac:dyDescent="0.2">
      <c r="A23" s="181">
        <v>11</v>
      </c>
      <c r="B23" s="188" t="s">
        <v>67</v>
      </c>
      <c r="C23" s="183" t="s">
        <v>7</v>
      </c>
      <c r="D23" s="184">
        <f t="shared" si="0"/>
        <v>597148</v>
      </c>
      <c r="E23" s="185">
        <v>60517</v>
      </c>
      <c r="F23" s="186">
        <v>536631</v>
      </c>
    </row>
    <row r="24" spans="1:6" x14ac:dyDescent="0.2">
      <c r="A24" s="181">
        <v>12</v>
      </c>
      <c r="B24" s="188" t="s">
        <v>68</v>
      </c>
      <c r="C24" s="183" t="s">
        <v>19</v>
      </c>
      <c r="D24" s="184">
        <f t="shared" si="0"/>
        <v>1075175</v>
      </c>
      <c r="E24" s="185">
        <v>133138</v>
      </c>
      <c r="F24" s="186">
        <v>942037</v>
      </c>
    </row>
    <row r="25" spans="1:6" ht="12.75" customHeight="1" x14ac:dyDescent="0.2">
      <c r="A25" s="181">
        <v>13</v>
      </c>
      <c r="B25" s="188" t="s">
        <v>230</v>
      </c>
      <c r="C25" s="183" t="s">
        <v>231</v>
      </c>
      <c r="D25" s="184"/>
      <c r="E25" s="185"/>
      <c r="F25" s="186"/>
    </row>
    <row r="26" spans="1:6" x14ac:dyDescent="0.2">
      <c r="A26" s="181">
        <v>14</v>
      </c>
      <c r="B26" s="188" t="s">
        <v>69</v>
      </c>
      <c r="C26" s="183" t="s">
        <v>22</v>
      </c>
      <c r="D26" s="184">
        <f t="shared" si="0"/>
        <v>657628</v>
      </c>
      <c r="E26" s="185">
        <v>84724</v>
      </c>
      <c r="F26" s="186">
        <v>572904</v>
      </c>
    </row>
    <row r="27" spans="1:6" x14ac:dyDescent="0.2">
      <c r="A27" s="181">
        <v>15</v>
      </c>
      <c r="B27" s="188" t="s">
        <v>70</v>
      </c>
      <c r="C27" s="183" t="s">
        <v>10</v>
      </c>
      <c r="D27" s="184">
        <f t="shared" si="0"/>
        <v>750347</v>
      </c>
      <c r="E27" s="185">
        <v>104897</v>
      </c>
      <c r="F27" s="186">
        <v>645450</v>
      </c>
    </row>
    <row r="28" spans="1:6" x14ac:dyDescent="0.2">
      <c r="A28" s="181">
        <v>16</v>
      </c>
      <c r="B28" s="188" t="s">
        <v>71</v>
      </c>
      <c r="C28" s="183" t="s">
        <v>342</v>
      </c>
      <c r="D28" s="184">
        <f t="shared" si="0"/>
        <v>917280</v>
      </c>
      <c r="E28" s="185">
        <v>133138</v>
      </c>
      <c r="F28" s="186">
        <v>784142</v>
      </c>
    </row>
    <row r="29" spans="1:6" x14ac:dyDescent="0.2">
      <c r="A29" s="181">
        <v>17</v>
      </c>
      <c r="B29" s="188" t="s">
        <v>72</v>
      </c>
      <c r="C29" s="183" t="s">
        <v>9</v>
      </c>
      <c r="D29" s="184">
        <f t="shared" si="0"/>
        <v>1896071</v>
      </c>
      <c r="E29" s="185">
        <v>254173</v>
      </c>
      <c r="F29" s="186">
        <v>1641898</v>
      </c>
    </row>
    <row r="30" spans="1:6" x14ac:dyDescent="0.2">
      <c r="A30" s="181">
        <v>18</v>
      </c>
      <c r="B30" s="182" t="s">
        <v>73</v>
      </c>
      <c r="C30" s="183" t="s">
        <v>11</v>
      </c>
      <c r="D30" s="184">
        <f t="shared" si="0"/>
        <v>338465</v>
      </c>
      <c r="E30" s="185">
        <v>32276</v>
      </c>
      <c r="F30" s="186">
        <v>306189</v>
      </c>
    </row>
    <row r="31" spans="1:6" x14ac:dyDescent="0.2">
      <c r="A31" s="181">
        <v>19</v>
      </c>
      <c r="B31" s="182" t="s">
        <v>74</v>
      </c>
      <c r="C31" s="183" t="s">
        <v>212</v>
      </c>
      <c r="D31" s="184">
        <f t="shared" si="0"/>
        <v>307661</v>
      </c>
      <c r="E31" s="185">
        <v>48414</v>
      </c>
      <c r="F31" s="186">
        <v>259247</v>
      </c>
    </row>
    <row r="32" spans="1:6" x14ac:dyDescent="0.2">
      <c r="A32" s="181">
        <v>20</v>
      </c>
      <c r="B32" s="182" t="s">
        <v>75</v>
      </c>
      <c r="C32" s="183" t="s">
        <v>343</v>
      </c>
      <c r="D32" s="184">
        <f t="shared" si="0"/>
        <v>1469928</v>
      </c>
      <c r="E32" s="185">
        <v>262242</v>
      </c>
      <c r="F32" s="186">
        <v>1207686</v>
      </c>
    </row>
    <row r="33" spans="1:6" x14ac:dyDescent="0.2">
      <c r="A33" s="181">
        <v>21</v>
      </c>
      <c r="B33" s="182" t="s">
        <v>76</v>
      </c>
      <c r="C33" s="183" t="s">
        <v>38</v>
      </c>
      <c r="D33" s="184">
        <f t="shared" si="0"/>
        <v>930623</v>
      </c>
      <c r="E33" s="185">
        <v>197690</v>
      </c>
      <c r="F33" s="186">
        <v>732933</v>
      </c>
    </row>
    <row r="34" spans="1:6" x14ac:dyDescent="0.2">
      <c r="A34" s="181">
        <v>22</v>
      </c>
      <c r="B34" s="188" t="s">
        <v>77</v>
      </c>
      <c r="C34" s="183" t="s">
        <v>78</v>
      </c>
      <c r="D34" s="223">
        <f t="shared" si="0"/>
        <v>446067</v>
      </c>
      <c r="E34" s="224">
        <v>125069</v>
      </c>
      <c r="F34" s="225">
        <v>320998</v>
      </c>
    </row>
    <row r="35" spans="1:6" x14ac:dyDescent="0.2">
      <c r="A35" s="181">
        <v>23</v>
      </c>
      <c r="B35" s="188" t="s">
        <v>79</v>
      </c>
      <c r="C35" s="183" t="s">
        <v>80</v>
      </c>
      <c r="D35" s="184"/>
      <c r="E35" s="185"/>
      <c r="F35" s="186"/>
    </row>
    <row r="36" spans="1:6" x14ac:dyDescent="0.2">
      <c r="A36" s="181">
        <v>24</v>
      </c>
      <c r="B36" s="188" t="s">
        <v>81</v>
      </c>
      <c r="C36" s="183" t="s">
        <v>82</v>
      </c>
      <c r="D36" s="184"/>
      <c r="E36" s="185"/>
      <c r="F36" s="186"/>
    </row>
    <row r="37" spans="1:6" x14ac:dyDescent="0.2">
      <c r="A37" s="181">
        <v>25</v>
      </c>
      <c r="B37" s="182" t="s">
        <v>83</v>
      </c>
      <c r="C37" s="183" t="s">
        <v>84</v>
      </c>
      <c r="D37" s="184">
        <f t="shared" si="0"/>
        <v>6445024</v>
      </c>
      <c r="E37" s="185">
        <v>1161933</v>
      </c>
      <c r="F37" s="186">
        <v>5283091</v>
      </c>
    </row>
    <row r="38" spans="1:6" x14ac:dyDescent="0.2">
      <c r="A38" s="181">
        <v>26</v>
      </c>
      <c r="B38" s="188" t="s">
        <v>85</v>
      </c>
      <c r="C38" s="183" t="s">
        <v>86</v>
      </c>
      <c r="D38" s="184"/>
      <c r="E38" s="185"/>
      <c r="F38" s="186"/>
    </row>
    <row r="39" spans="1:6" x14ac:dyDescent="0.2">
      <c r="A39" s="181">
        <v>27</v>
      </c>
      <c r="B39" s="187" t="s">
        <v>87</v>
      </c>
      <c r="C39" s="183" t="s">
        <v>88</v>
      </c>
      <c r="D39" s="184"/>
      <c r="E39" s="185"/>
      <c r="F39" s="186"/>
    </row>
    <row r="40" spans="1:6" x14ac:dyDescent="0.2">
      <c r="A40" s="181">
        <v>28</v>
      </c>
      <c r="B40" s="187" t="s">
        <v>89</v>
      </c>
      <c r="C40" s="183" t="s">
        <v>39</v>
      </c>
      <c r="D40" s="184">
        <f t="shared" si="0"/>
        <v>1395615</v>
      </c>
      <c r="E40" s="185">
        <v>274345</v>
      </c>
      <c r="F40" s="186">
        <v>1121270</v>
      </c>
    </row>
    <row r="41" spans="1:6" x14ac:dyDescent="0.2">
      <c r="A41" s="181">
        <v>29</v>
      </c>
      <c r="B41" s="182" t="s">
        <v>90</v>
      </c>
      <c r="C41" s="183" t="s">
        <v>37</v>
      </c>
      <c r="D41" s="184">
        <f t="shared" si="0"/>
        <v>2440061</v>
      </c>
      <c r="E41" s="185">
        <v>496242</v>
      </c>
      <c r="F41" s="186">
        <v>1943819</v>
      </c>
    </row>
    <row r="42" spans="1:6" x14ac:dyDescent="0.2">
      <c r="A42" s="181">
        <v>30</v>
      </c>
      <c r="B42" s="187" t="s">
        <v>91</v>
      </c>
      <c r="C42" s="183" t="s">
        <v>16</v>
      </c>
      <c r="D42" s="184">
        <f t="shared" si="0"/>
        <v>575480</v>
      </c>
      <c r="E42" s="185">
        <v>84724</v>
      </c>
      <c r="F42" s="186">
        <v>490756</v>
      </c>
    </row>
    <row r="43" spans="1:6" x14ac:dyDescent="0.2">
      <c r="A43" s="181">
        <v>31</v>
      </c>
      <c r="B43" s="188" t="s">
        <v>92</v>
      </c>
      <c r="C43" s="183" t="s">
        <v>21</v>
      </c>
      <c r="D43" s="184">
        <f t="shared" si="0"/>
        <v>1814598</v>
      </c>
      <c r="E43" s="185">
        <v>334863</v>
      </c>
      <c r="F43" s="186">
        <v>1479735</v>
      </c>
    </row>
    <row r="44" spans="1:6" x14ac:dyDescent="0.2">
      <c r="A44" s="181">
        <v>32</v>
      </c>
      <c r="B44" s="187" t="s">
        <v>93</v>
      </c>
      <c r="C44" s="183" t="s">
        <v>24</v>
      </c>
      <c r="D44" s="184">
        <f t="shared" si="0"/>
        <v>725245</v>
      </c>
      <c r="E44" s="185">
        <v>133138</v>
      </c>
      <c r="F44" s="186">
        <v>592107</v>
      </c>
    </row>
    <row r="45" spans="1:6" x14ac:dyDescent="0.2">
      <c r="A45" s="181">
        <v>33</v>
      </c>
      <c r="B45" s="182" t="s">
        <v>94</v>
      </c>
      <c r="C45" s="183" t="s">
        <v>213</v>
      </c>
      <c r="D45" s="184">
        <f t="shared" si="0"/>
        <v>1748588</v>
      </c>
      <c r="E45" s="185">
        <v>351001</v>
      </c>
      <c r="F45" s="186">
        <v>1397587</v>
      </c>
    </row>
    <row r="46" spans="1:6" x14ac:dyDescent="0.2">
      <c r="A46" s="181">
        <v>34</v>
      </c>
      <c r="B46" s="189" t="s">
        <v>95</v>
      </c>
      <c r="C46" s="190" t="s">
        <v>214</v>
      </c>
      <c r="D46" s="184">
        <f t="shared" si="0"/>
        <v>718942</v>
      </c>
      <c r="E46" s="185">
        <v>112966</v>
      </c>
      <c r="F46" s="186">
        <v>605976</v>
      </c>
    </row>
    <row r="47" spans="1:6" x14ac:dyDescent="0.2">
      <c r="A47" s="181">
        <v>35</v>
      </c>
      <c r="B47" s="182" t="s">
        <v>96</v>
      </c>
      <c r="C47" s="183" t="s">
        <v>215</v>
      </c>
      <c r="D47" s="184">
        <f t="shared" si="0"/>
        <v>476961</v>
      </c>
      <c r="E47" s="185">
        <v>72621</v>
      </c>
      <c r="F47" s="186">
        <v>404340</v>
      </c>
    </row>
    <row r="48" spans="1:6" x14ac:dyDescent="0.2">
      <c r="A48" s="181">
        <v>36</v>
      </c>
      <c r="B48" s="182" t="s">
        <v>97</v>
      </c>
      <c r="C48" s="183" t="s">
        <v>23</v>
      </c>
      <c r="D48" s="184">
        <f t="shared" si="0"/>
        <v>945718</v>
      </c>
      <c r="E48" s="185">
        <v>121035</v>
      </c>
      <c r="F48" s="186">
        <v>824683</v>
      </c>
    </row>
    <row r="49" spans="1:6" x14ac:dyDescent="0.2">
      <c r="A49" s="181">
        <v>37</v>
      </c>
      <c r="B49" s="188" t="s">
        <v>98</v>
      </c>
      <c r="C49" s="183" t="s">
        <v>20</v>
      </c>
      <c r="D49" s="184">
        <f t="shared" si="0"/>
        <v>382108</v>
      </c>
      <c r="E49" s="185">
        <v>52448</v>
      </c>
      <c r="F49" s="186">
        <v>329660</v>
      </c>
    </row>
    <row r="50" spans="1:6" x14ac:dyDescent="0.2">
      <c r="A50" s="181">
        <v>38</v>
      </c>
      <c r="B50" s="187" t="s">
        <v>99</v>
      </c>
      <c r="C50" s="183" t="s">
        <v>100</v>
      </c>
      <c r="D50" s="184">
        <f t="shared" si="0"/>
        <v>453196</v>
      </c>
      <c r="E50" s="185">
        <v>133138</v>
      </c>
      <c r="F50" s="186">
        <v>320058</v>
      </c>
    </row>
    <row r="51" spans="1:6" x14ac:dyDescent="0.2">
      <c r="A51" s="181">
        <v>39</v>
      </c>
      <c r="B51" s="188" t="s">
        <v>101</v>
      </c>
      <c r="C51" s="183" t="s">
        <v>102</v>
      </c>
      <c r="D51" s="184">
        <f t="shared" si="0"/>
        <v>2232047</v>
      </c>
      <c r="E51" s="185">
        <v>403449</v>
      </c>
      <c r="F51" s="186">
        <v>1828598</v>
      </c>
    </row>
    <row r="52" spans="1:6" x14ac:dyDescent="0.2">
      <c r="A52" s="181">
        <v>40</v>
      </c>
      <c r="B52" s="182" t="s">
        <v>103</v>
      </c>
      <c r="C52" s="183" t="s">
        <v>220</v>
      </c>
      <c r="D52" s="184">
        <f t="shared" si="0"/>
        <v>719078</v>
      </c>
      <c r="E52" s="185">
        <v>129104</v>
      </c>
      <c r="F52" s="186">
        <v>589974</v>
      </c>
    </row>
    <row r="53" spans="1:6" x14ac:dyDescent="0.2">
      <c r="A53" s="181">
        <v>41</v>
      </c>
      <c r="B53" s="182" t="s">
        <v>104</v>
      </c>
      <c r="C53" s="183" t="s">
        <v>2</v>
      </c>
      <c r="D53" s="184">
        <f t="shared" si="0"/>
        <v>1507207</v>
      </c>
      <c r="E53" s="185">
        <v>318725</v>
      </c>
      <c r="F53" s="186">
        <v>1188482</v>
      </c>
    </row>
    <row r="54" spans="1:6" x14ac:dyDescent="0.2">
      <c r="A54" s="181">
        <v>42</v>
      </c>
      <c r="B54" s="188" t="s">
        <v>105</v>
      </c>
      <c r="C54" s="183" t="s">
        <v>3</v>
      </c>
      <c r="D54" s="184">
        <f t="shared" si="0"/>
        <v>491431</v>
      </c>
      <c r="E54" s="185">
        <v>80690</v>
      </c>
      <c r="F54" s="186">
        <v>410741</v>
      </c>
    </row>
    <row r="55" spans="1:6" x14ac:dyDescent="0.2">
      <c r="A55" s="181">
        <v>43</v>
      </c>
      <c r="B55" s="187" t="s">
        <v>151</v>
      </c>
      <c r="C55" s="183" t="s">
        <v>32</v>
      </c>
      <c r="D55" s="184">
        <f t="shared" si="0"/>
        <v>613458</v>
      </c>
      <c r="E55" s="185">
        <v>129104</v>
      </c>
      <c r="F55" s="186">
        <v>484354</v>
      </c>
    </row>
    <row r="56" spans="1:6" x14ac:dyDescent="0.2">
      <c r="A56" s="181">
        <v>44</v>
      </c>
      <c r="B56" s="188" t="s">
        <v>106</v>
      </c>
      <c r="C56" s="183" t="s">
        <v>216</v>
      </c>
      <c r="D56" s="184">
        <f t="shared" si="0"/>
        <v>807995</v>
      </c>
      <c r="E56" s="185">
        <v>141207</v>
      </c>
      <c r="F56" s="186">
        <v>666788</v>
      </c>
    </row>
    <row r="57" spans="1:6" x14ac:dyDescent="0.2">
      <c r="A57" s="181">
        <v>45</v>
      </c>
      <c r="B57" s="187" t="s">
        <v>107</v>
      </c>
      <c r="C57" s="183" t="s">
        <v>0</v>
      </c>
      <c r="D57" s="184">
        <f t="shared" si="0"/>
        <v>815132</v>
      </c>
      <c r="E57" s="185">
        <v>165414</v>
      </c>
      <c r="F57" s="186">
        <v>649718</v>
      </c>
    </row>
    <row r="58" spans="1:6" x14ac:dyDescent="0.2">
      <c r="A58" s="181">
        <v>46</v>
      </c>
      <c r="B58" s="188" t="s">
        <v>108</v>
      </c>
      <c r="C58" s="183" t="s">
        <v>4</v>
      </c>
      <c r="D58" s="184">
        <f t="shared" si="0"/>
        <v>338134</v>
      </c>
      <c r="E58" s="185">
        <v>56483</v>
      </c>
      <c r="F58" s="186">
        <v>281651</v>
      </c>
    </row>
    <row r="59" spans="1:6" x14ac:dyDescent="0.2">
      <c r="A59" s="181">
        <v>47</v>
      </c>
      <c r="B59" s="187" t="s">
        <v>109</v>
      </c>
      <c r="C59" s="183" t="s">
        <v>1</v>
      </c>
      <c r="D59" s="184">
        <f t="shared" si="0"/>
        <v>555209</v>
      </c>
      <c r="E59" s="185">
        <v>84724</v>
      </c>
      <c r="F59" s="186">
        <v>470485</v>
      </c>
    </row>
    <row r="60" spans="1:6" x14ac:dyDescent="0.2">
      <c r="A60" s="181">
        <v>48</v>
      </c>
      <c r="B60" s="188" t="s">
        <v>110</v>
      </c>
      <c r="C60" s="183" t="s">
        <v>217</v>
      </c>
      <c r="D60" s="184">
        <f t="shared" si="0"/>
        <v>1154123</v>
      </c>
      <c r="E60" s="185">
        <v>133138</v>
      </c>
      <c r="F60" s="186">
        <v>1020985</v>
      </c>
    </row>
    <row r="61" spans="1:6" x14ac:dyDescent="0.2">
      <c r="A61" s="181">
        <v>49</v>
      </c>
      <c r="B61" s="188" t="s">
        <v>111</v>
      </c>
      <c r="C61" s="183" t="s">
        <v>25</v>
      </c>
      <c r="D61" s="184">
        <f t="shared" si="0"/>
        <v>2901043</v>
      </c>
      <c r="E61" s="185">
        <v>476070</v>
      </c>
      <c r="F61" s="186">
        <v>2424973</v>
      </c>
    </row>
    <row r="62" spans="1:6" x14ac:dyDescent="0.2">
      <c r="A62" s="181">
        <v>50</v>
      </c>
      <c r="B62" s="188" t="s">
        <v>159</v>
      </c>
      <c r="C62" s="183" t="s">
        <v>52</v>
      </c>
      <c r="D62" s="184">
        <f t="shared" si="0"/>
        <v>460394</v>
      </c>
      <c r="E62" s="185">
        <v>100862</v>
      </c>
      <c r="F62" s="186">
        <v>359532</v>
      </c>
    </row>
    <row r="63" spans="1:6" x14ac:dyDescent="0.2">
      <c r="A63" s="181">
        <v>51</v>
      </c>
      <c r="B63" s="188" t="s">
        <v>112</v>
      </c>
      <c r="C63" s="183" t="s">
        <v>218</v>
      </c>
      <c r="D63" s="184">
        <f t="shared" si="0"/>
        <v>518568</v>
      </c>
      <c r="E63" s="185">
        <v>72621</v>
      </c>
      <c r="F63" s="186">
        <v>445947</v>
      </c>
    </row>
    <row r="64" spans="1:6" x14ac:dyDescent="0.2">
      <c r="A64" s="181">
        <v>52</v>
      </c>
      <c r="B64" s="187" t="s">
        <v>161</v>
      </c>
      <c r="C64" s="183" t="s">
        <v>219</v>
      </c>
      <c r="D64" s="184">
        <f t="shared" si="0"/>
        <v>642226</v>
      </c>
      <c r="E64" s="185">
        <v>92793</v>
      </c>
      <c r="F64" s="186">
        <v>549433</v>
      </c>
    </row>
    <row r="65" spans="1:6" x14ac:dyDescent="0.2">
      <c r="A65" s="181">
        <v>53</v>
      </c>
      <c r="B65" s="188" t="s">
        <v>222</v>
      </c>
      <c r="C65" s="183" t="s">
        <v>221</v>
      </c>
      <c r="D65" s="184"/>
      <c r="E65" s="185"/>
      <c r="F65" s="186"/>
    </row>
    <row r="66" spans="1:6" ht="12.75" customHeight="1" x14ac:dyDescent="0.2">
      <c r="A66" s="181">
        <v>54</v>
      </c>
      <c r="B66" s="188" t="s">
        <v>232</v>
      </c>
      <c r="C66" s="183" t="s">
        <v>233</v>
      </c>
      <c r="D66" s="184"/>
      <c r="E66" s="185"/>
      <c r="F66" s="186"/>
    </row>
    <row r="67" spans="1:6" ht="13.5" customHeight="1" x14ac:dyDescent="0.2">
      <c r="A67" s="181">
        <v>55</v>
      </c>
      <c r="B67" s="188" t="s">
        <v>113</v>
      </c>
      <c r="C67" s="183" t="s">
        <v>51</v>
      </c>
      <c r="D67" s="184"/>
      <c r="E67" s="185"/>
      <c r="F67" s="186"/>
    </row>
    <row r="68" spans="1:6" ht="12" customHeight="1" x14ac:dyDescent="0.2">
      <c r="A68" s="181">
        <v>56</v>
      </c>
      <c r="B68" s="187" t="s">
        <v>114</v>
      </c>
      <c r="C68" s="183" t="s">
        <v>234</v>
      </c>
      <c r="D68" s="184"/>
      <c r="E68" s="185"/>
      <c r="F68" s="186"/>
    </row>
    <row r="69" spans="1:6" ht="15.75" customHeight="1" x14ac:dyDescent="0.2">
      <c r="A69" s="181">
        <v>57</v>
      </c>
      <c r="B69" s="182" t="s">
        <v>115</v>
      </c>
      <c r="C69" s="183" t="s">
        <v>116</v>
      </c>
      <c r="D69" s="184"/>
      <c r="E69" s="185"/>
      <c r="F69" s="186"/>
    </row>
    <row r="70" spans="1:6" ht="12" customHeight="1" x14ac:dyDescent="0.2">
      <c r="A70" s="181">
        <v>58</v>
      </c>
      <c r="B70" s="187" t="s">
        <v>117</v>
      </c>
      <c r="C70" s="183" t="s">
        <v>235</v>
      </c>
      <c r="D70" s="184"/>
      <c r="E70" s="185"/>
      <c r="F70" s="186"/>
    </row>
    <row r="71" spans="1:6" ht="13.5" customHeight="1" x14ac:dyDescent="0.2">
      <c r="A71" s="181">
        <v>59</v>
      </c>
      <c r="B71" s="188" t="s">
        <v>118</v>
      </c>
      <c r="C71" s="183" t="s">
        <v>325</v>
      </c>
      <c r="D71" s="184"/>
      <c r="E71" s="185"/>
      <c r="F71" s="186"/>
    </row>
    <row r="72" spans="1:6" ht="27.75" customHeight="1" x14ac:dyDescent="0.2">
      <c r="A72" s="181">
        <v>60</v>
      </c>
      <c r="B72" s="182" t="s">
        <v>119</v>
      </c>
      <c r="C72" s="183" t="s">
        <v>236</v>
      </c>
      <c r="D72" s="184"/>
      <c r="E72" s="185"/>
      <c r="F72" s="186"/>
    </row>
    <row r="73" spans="1:6" ht="27.75" customHeight="1" x14ac:dyDescent="0.2">
      <c r="A73" s="181">
        <v>61</v>
      </c>
      <c r="B73" s="182" t="s">
        <v>120</v>
      </c>
      <c r="C73" s="183" t="s">
        <v>237</v>
      </c>
      <c r="D73" s="184"/>
      <c r="E73" s="185"/>
      <c r="F73" s="186"/>
    </row>
    <row r="74" spans="1:6" x14ac:dyDescent="0.2">
      <c r="A74" s="181">
        <v>62</v>
      </c>
      <c r="B74" s="187" t="s">
        <v>121</v>
      </c>
      <c r="C74" s="183" t="s">
        <v>238</v>
      </c>
      <c r="D74" s="184">
        <f t="shared" si="0"/>
        <v>2116826</v>
      </c>
      <c r="E74" s="185">
        <v>403449</v>
      </c>
      <c r="F74" s="186">
        <v>1713377</v>
      </c>
    </row>
    <row r="75" spans="1:6" x14ac:dyDescent="0.2">
      <c r="A75" s="181">
        <v>63</v>
      </c>
      <c r="B75" s="187" t="s">
        <v>122</v>
      </c>
      <c r="C75" s="183" t="s">
        <v>50</v>
      </c>
      <c r="D75" s="184">
        <f t="shared" si="0"/>
        <v>1392513</v>
      </c>
      <c r="E75" s="185">
        <v>254173</v>
      </c>
      <c r="F75" s="186">
        <v>1138340</v>
      </c>
    </row>
    <row r="76" spans="1:6" x14ac:dyDescent="0.2">
      <c r="A76" s="181">
        <v>64</v>
      </c>
      <c r="B76" s="187" t="s">
        <v>123</v>
      </c>
      <c r="C76" s="183" t="s">
        <v>239</v>
      </c>
      <c r="D76" s="184">
        <f t="shared" si="0"/>
        <v>2818526</v>
      </c>
      <c r="E76" s="185">
        <v>463966</v>
      </c>
      <c r="F76" s="186">
        <v>2354560</v>
      </c>
    </row>
    <row r="77" spans="1:6" ht="15" customHeight="1" x14ac:dyDescent="0.2">
      <c r="A77" s="181">
        <v>65</v>
      </c>
      <c r="B77" s="187" t="s">
        <v>124</v>
      </c>
      <c r="C77" s="183" t="s">
        <v>240</v>
      </c>
      <c r="D77" s="184"/>
      <c r="E77" s="185"/>
      <c r="F77" s="186"/>
    </row>
    <row r="78" spans="1:6" ht="15" customHeight="1" x14ac:dyDescent="0.2">
      <c r="A78" s="181">
        <v>66</v>
      </c>
      <c r="B78" s="182" t="s">
        <v>125</v>
      </c>
      <c r="C78" s="183" t="s">
        <v>241</v>
      </c>
      <c r="D78" s="184"/>
      <c r="E78" s="185"/>
      <c r="F78" s="186"/>
    </row>
    <row r="79" spans="1:6" ht="15" customHeight="1" x14ac:dyDescent="0.2">
      <c r="A79" s="181">
        <v>67</v>
      </c>
      <c r="B79" s="187" t="s">
        <v>126</v>
      </c>
      <c r="C79" s="183" t="s">
        <v>242</v>
      </c>
      <c r="D79" s="184"/>
      <c r="E79" s="185"/>
      <c r="F79" s="186"/>
    </row>
    <row r="80" spans="1:6" ht="15" customHeight="1" x14ac:dyDescent="0.2">
      <c r="A80" s="181">
        <v>68</v>
      </c>
      <c r="B80" s="187" t="s">
        <v>127</v>
      </c>
      <c r="C80" s="183" t="s">
        <v>243</v>
      </c>
      <c r="D80" s="184"/>
      <c r="E80" s="185"/>
      <c r="F80" s="186"/>
    </row>
    <row r="81" spans="1:6" ht="15" customHeight="1" x14ac:dyDescent="0.2">
      <c r="A81" s="181">
        <v>69</v>
      </c>
      <c r="B81" s="182" t="s">
        <v>128</v>
      </c>
      <c r="C81" s="183" t="s">
        <v>244</v>
      </c>
      <c r="D81" s="184"/>
      <c r="E81" s="185"/>
      <c r="F81" s="186"/>
    </row>
    <row r="82" spans="1:6" ht="15" customHeight="1" x14ac:dyDescent="0.2">
      <c r="A82" s="181">
        <v>70</v>
      </c>
      <c r="B82" s="182" t="s">
        <v>129</v>
      </c>
      <c r="C82" s="183" t="s">
        <v>245</v>
      </c>
      <c r="D82" s="184"/>
      <c r="E82" s="185"/>
      <c r="F82" s="186"/>
    </row>
    <row r="83" spans="1:6" ht="15" customHeight="1" x14ac:dyDescent="0.2">
      <c r="A83" s="181">
        <v>71</v>
      </c>
      <c r="B83" s="182" t="s">
        <v>130</v>
      </c>
      <c r="C83" s="183" t="s">
        <v>246</v>
      </c>
      <c r="D83" s="184"/>
      <c r="E83" s="185"/>
      <c r="F83" s="186"/>
    </row>
    <row r="84" spans="1:6" ht="15" customHeight="1" x14ac:dyDescent="0.2">
      <c r="A84" s="181">
        <v>72</v>
      </c>
      <c r="B84" s="188" t="s">
        <v>131</v>
      </c>
      <c r="C84" s="183" t="s">
        <v>132</v>
      </c>
      <c r="D84" s="184">
        <f t="shared" ref="D84:D140" si="1">E84+F84</f>
        <v>1632998</v>
      </c>
      <c r="E84" s="185">
        <v>338897</v>
      </c>
      <c r="F84" s="186">
        <v>1294101</v>
      </c>
    </row>
    <row r="85" spans="1:6" x14ac:dyDescent="0.2">
      <c r="A85" s="181">
        <v>73</v>
      </c>
      <c r="B85" s="182" t="s">
        <v>133</v>
      </c>
      <c r="C85" s="183" t="s">
        <v>247</v>
      </c>
      <c r="D85" s="184">
        <f t="shared" si="1"/>
        <v>3292728</v>
      </c>
      <c r="E85" s="185">
        <v>621311</v>
      </c>
      <c r="F85" s="186">
        <v>2671417</v>
      </c>
    </row>
    <row r="86" spans="1:6" x14ac:dyDescent="0.2">
      <c r="A86" s="181">
        <v>74</v>
      </c>
      <c r="B86" s="188" t="s">
        <v>134</v>
      </c>
      <c r="C86" s="183" t="s">
        <v>35</v>
      </c>
      <c r="D86" s="184">
        <f t="shared" si="1"/>
        <v>2344533</v>
      </c>
      <c r="E86" s="185">
        <v>395380</v>
      </c>
      <c r="F86" s="186">
        <v>1949153</v>
      </c>
    </row>
    <row r="87" spans="1:6" x14ac:dyDescent="0.2">
      <c r="A87" s="181">
        <v>75</v>
      </c>
      <c r="B87" s="182" t="s">
        <v>135</v>
      </c>
      <c r="C87" s="183" t="s">
        <v>413</v>
      </c>
      <c r="D87" s="184">
        <f t="shared" si="1"/>
        <v>1356374</v>
      </c>
      <c r="E87" s="185">
        <v>270311</v>
      </c>
      <c r="F87" s="186">
        <v>1086063</v>
      </c>
    </row>
    <row r="88" spans="1:6" x14ac:dyDescent="0.2">
      <c r="A88" s="181">
        <v>76</v>
      </c>
      <c r="B88" s="182" t="s">
        <v>136</v>
      </c>
      <c r="C88" s="183" t="s">
        <v>36</v>
      </c>
      <c r="D88" s="184">
        <f t="shared" si="1"/>
        <v>3833273</v>
      </c>
      <c r="E88" s="185">
        <v>738312</v>
      </c>
      <c r="F88" s="186">
        <v>3094961</v>
      </c>
    </row>
    <row r="89" spans="1:6" x14ac:dyDescent="0.2">
      <c r="A89" s="181">
        <v>77</v>
      </c>
      <c r="B89" s="182" t="s">
        <v>137</v>
      </c>
      <c r="C89" s="183" t="s">
        <v>49</v>
      </c>
      <c r="D89" s="184"/>
      <c r="E89" s="185">
        <v>0</v>
      </c>
      <c r="F89" s="186">
        <v>0</v>
      </c>
    </row>
    <row r="90" spans="1:6" s="149" customFormat="1" x14ac:dyDescent="0.2">
      <c r="A90" s="181">
        <v>78</v>
      </c>
      <c r="B90" s="182" t="s">
        <v>138</v>
      </c>
      <c r="C90" s="183" t="s">
        <v>228</v>
      </c>
      <c r="D90" s="184">
        <f t="shared" si="1"/>
        <v>3028367</v>
      </c>
      <c r="E90" s="185">
        <v>488173</v>
      </c>
      <c r="F90" s="186">
        <v>2540194</v>
      </c>
    </row>
    <row r="91" spans="1:6" x14ac:dyDescent="0.2">
      <c r="A91" s="181">
        <v>79</v>
      </c>
      <c r="B91" s="182" t="s">
        <v>139</v>
      </c>
      <c r="C91" s="183" t="s">
        <v>309</v>
      </c>
      <c r="D91" s="184"/>
      <c r="E91" s="185"/>
      <c r="F91" s="186"/>
    </row>
    <row r="92" spans="1:6" x14ac:dyDescent="0.2">
      <c r="A92" s="181">
        <v>80</v>
      </c>
      <c r="B92" s="187" t="s">
        <v>140</v>
      </c>
      <c r="C92" s="183" t="s">
        <v>258</v>
      </c>
      <c r="D92" s="184"/>
      <c r="E92" s="185"/>
      <c r="F92" s="186"/>
    </row>
    <row r="93" spans="1:6" s="149" customFormat="1" ht="27" customHeight="1" x14ac:dyDescent="0.2">
      <c r="A93" s="408">
        <v>81</v>
      </c>
      <c r="B93" s="411" t="s">
        <v>141</v>
      </c>
      <c r="C93" s="191" t="s">
        <v>248</v>
      </c>
      <c r="D93" s="192">
        <f t="shared" si="1"/>
        <v>16003</v>
      </c>
      <c r="E93" s="193"/>
      <c r="F93" s="194">
        <v>16003</v>
      </c>
    </row>
    <row r="94" spans="1:6" ht="43.5" customHeight="1" x14ac:dyDescent="0.2">
      <c r="A94" s="409"/>
      <c r="B94" s="412"/>
      <c r="C94" s="183" t="s">
        <v>307</v>
      </c>
      <c r="D94" s="184">
        <f t="shared" si="1"/>
        <v>16003</v>
      </c>
      <c r="E94" s="185"/>
      <c r="F94" s="186">
        <v>16003</v>
      </c>
    </row>
    <row r="95" spans="1:6" ht="27.75" customHeight="1" x14ac:dyDescent="0.2">
      <c r="A95" s="409"/>
      <c r="B95" s="412"/>
      <c r="C95" s="183" t="s">
        <v>249</v>
      </c>
      <c r="D95" s="184"/>
      <c r="E95" s="185"/>
      <c r="F95" s="186"/>
    </row>
    <row r="96" spans="1:6" ht="39" customHeight="1" x14ac:dyDescent="0.2">
      <c r="A96" s="410"/>
      <c r="B96" s="413"/>
      <c r="C96" s="195" t="s">
        <v>308</v>
      </c>
      <c r="D96" s="184"/>
      <c r="E96" s="185"/>
      <c r="F96" s="186"/>
    </row>
    <row r="97" spans="1:6" ht="25.5" x14ac:dyDescent="0.2">
      <c r="A97" s="181">
        <v>82</v>
      </c>
      <c r="B97" s="187" t="s">
        <v>142</v>
      </c>
      <c r="C97" s="183" t="s">
        <v>48</v>
      </c>
      <c r="D97" s="184"/>
      <c r="E97" s="185"/>
      <c r="F97" s="186"/>
    </row>
    <row r="98" spans="1:6" x14ac:dyDescent="0.2">
      <c r="A98" s="181">
        <v>83</v>
      </c>
      <c r="B98" s="187" t="s">
        <v>143</v>
      </c>
      <c r="C98" s="183" t="s">
        <v>144</v>
      </c>
      <c r="D98" s="184">
        <f t="shared" si="1"/>
        <v>160765</v>
      </c>
      <c r="E98" s="185">
        <v>24207</v>
      </c>
      <c r="F98" s="186">
        <v>136558</v>
      </c>
    </row>
    <row r="99" spans="1:6" x14ac:dyDescent="0.2">
      <c r="A99" s="181">
        <v>84</v>
      </c>
      <c r="B99" s="188" t="s">
        <v>145</v>
      </c>
      <c r="C99" s="183" t="s">
        <v>146</v>
      </c>
      <c r="D99" s="184">
        <f t="shared" si="1"/>
        <v>884380</v>
      </c>
      <c r="E99" s="185">
        <v>185587</v>
      </c>
      <c r="F99" s="186">
        <v>698793</v>
      </c>
    </row>
    <row r="100" spans="1:6" x14ac:dyDescent="0.2">
      <c r="A100" s="181">
        <v>85</v>
      </c>
      <c r="B100" s="187" t="s">
        <v>147</v>
      </c>
      <c r="C100" s="183" t="s">
        <v>27</v>
      </c>
      <c r="D100" s="184">
        <f t="shared" si="1"/>
        <v>408547</v>
      </c>
      <c r="E100" s="185">
        <v>56483</v>
      </c>
      <c r="F100" s="186">
        <v>352064</v>
      </c>
    </row>
    <row r="101" spans="1:6" x14ac:dyDescent="0.2">
      <c r="A101" s="181">
        <v>86</v>
      </c>
      <c r="B101" s="188" t="s">
        <v>148</v>
      </c>
      <c r="C101" s="183" t="s">
        <v>12</v>
      </c>
      <c r="D101" s="184">
        <f t="shared" si="1"/>
        <v>436052</v>
      </c>
      <c r="E101" s="185">
        <v>60517</v>
      </c>
      <c r="F101" s="186">
        <v>375535</v>
      </c>
    </row>
    <row r="102" spans="1:6" x14ac:dyDescent="0.2">
      <c r="A102" s="181">
        <v>87</v>
      </c>
      <c r="B102" s="188" t="s">
        <v>149</v>
      </c>
      <c r="C102" s="183" t="s">
        <v>26</v>
      </c>
      <c r="D102" s="184">
        <f t="shared" si="1"/>
        <v>1109954</v>
      </c>
      <c r="E102" s="185">
        <v>177518</v>
      </c>
      <c r="F102" s="186">
        <v>932436</v>
      </c>
    </row>
    <row r="103" spans="1:6" ht="12.75" customHeight="1" x14ac:dyDescent="0.2">
      <c r="A103" s="181">
        <v>88</v>
      </c>
      <c r="B103" s="187" t="s">
        <v>150</v>
      </c>
      <c r="C103" s="183" t="s">
        <v>42</v>
      </c>
      <c r="D103" s="184">
        <f t="shared" si="1"/>
        <v>547975</v>
      </c>
      <c r="E103" s="185">
        <v>80690</v>
      </c>
      <c r="F103" s="186">
        <v>467285</v>
      </c>
    </row>
    <row r="104" spans="1:6" x14ac:dyDescent="0.2">
      <c r="A104" s="181">
        <v>89</v>
      </c>
      <c r="B104" s="182" t="s">
        <v>152</v>
      </c>
      <c r="C104" s="183" t="s">
        <v>28</v>
      </c>
      <c r="D104" s="184">
        <f t="shared" si="1"/>
        <v>1149832</v>
      </c>
      <c r="E104" s="185">
        <v>225931</v>
      </c>
      <c r="F104" s="186">
        <v>923901</v>
      </c>
    </row>
    <row r="105" spans="1:6" x14ac:dyDescent="0.2">
      <c r="A105" s="181">
        <v>90</v>
      </c>
      <c r="B105" s="182" t="s">
        <v>153</v>
      </c>
      <c r="C105" s="183" t="s">
        <v>29</v>
      </c>
      <c r="D105" s="184">
        <f t="shared" si="1"/>
        <v>975664</v>
      </c>
      <c r="E105" s="185">
        <v>193656</v>
      </c>
      <c r="F105" s="186">
        <v>782008</v>
      </c>
    </row>
    <row r="106" spans="1:6" x14ac:dyDescent="0.2">
      <c r="A106" s="181">
        <v>91</v>
      </c>
      <c r="B106" s="188" t="s">
        <v>154</v>
      </c>
      <c r="C106" s="183" t="s">
        <v>14</v>
      </c>
      <c r="D106" s="184">
        <f t="shared" si="1"/>
        <v>405346</v>
      </c>
      <c r="E106" s="185">
        <v>56483</v>
      </c>
      <c r="F106" s="186">
        <v>348863</v>
      </c>
    </row>
    <row r="107" spans="1:6" x14ac:dyDescent="0.2">
      <c r="A107" s="181">
        <v>92</v>
      </c>
      <c r="B107" s="182" t="s">
        <v>155</v>
      </c>
      <c r="C107" s="183" t="s">
        <v>30</v>
      </c>
      <c r="D107" s="184">
        <f t="shared" si="1"/>
        <v>763420</v>
      </c>
      <c r="E107" s="185">
        <v>137173</v>
      </c>
      <c r="F107" s="186">
        <v>626247</v>
      </c>
    </row>
    <row r="108" spans="1:6" x14ac:dyDescent="0.2">
      <c r="A108" s="181">
        <v>93</v>
      </c>
      <c r="B108" s="182" t="s">
        <v>156</v>
      </c>
      <c r="C108" s="183" t="s">
        <v>15</v>
      </c>
      <c r="D108" s="184">
        <f t="shared" si="1"/>
        <v>588185</v>
      </c>
      <c r="E108" s="185">
        <v>104897</v>
      </c>
      <c r="F108" s="186">
        <v>483288</v>
      </c>
    </row>
    <row r="109" spans="1:6" x14ac:dyDescent="0.2">
      <c r="A109" s="181">
        <v>94</v>
      </c>
      <c r="B109" s="187" t="s">
        <v>157</v>
      </c>
      <c r="C109" s="183" t="s">
        <v>13</v>
      </c>
      <c r="D109" s="184">
        <f t="shared" si="1"/>
        <v>667034</v>
      </c>
      <c r="E109" s="185">
        <v>125069</v>
      </c>
      <c r="F109" s="186">
        <v>541965</v>
      </c>
    </row>
    <row r="110" spans="1:6" x14ac:dyDescent="0.2">
      <c r="A110" s="181">
        <v>95</v>
      </c>
      <c r="B110" s="188" t="s">
        <v>158</v>
      </c>
      <c r="C110" s="183" t="s">
        <v>31</v>
      </c>
      <c r="D110" s="184">
        <f t="shared" si="1"/>
        <v>373107</v>
      </c>
      <c r="E110" s="185">
        <v>60517</v>
      </c>
      <c r="F110" s="186">
        <v>312590</v>
      </c>
    </row>
    <row r="111" spans="1:6" x14ac:dyDescent="0.2">
      <c r="A111" s="181">
        <v>96</v>
      </c>
      <c r="B111" s="182" t="s">
        <v>160</v>
      </c>
      <c r="C111" s="183" t="s">
        <v>33</v>
      </c>
      <c r="D111" s="184">
        <f t="shared" si="1"/>
        <v>1174431</v>
      </c>
      <c r="E111" s="185">
        <v>169449</v>
      </c>
      <c r="F111" s="186">
        <v>1004982</v>
      </c>
    </row>
    <row r="112" spans="1:6" x14ac:dyDescent="0.2">
      <c r="A112" s="181">
        <v>97</v>
      </c>
      <c r="B112" s="182" t="s">
        <v>162</v>
      </c>
      <c r="C112" s="183" t="s">
        <v>163</v>
      </c>
      <c r="D112" s="184"/>
      <c r="E112" s="185"/>
      <c r="F112" s="186"/>
    </row>
    <row r="113" spans="1:6" x14ac:dyDescent="0.2">
      <c r="A113" s="181">
        <v>98</v>
      </c>
      <c r="B113" s="182" t="s">
        <v>164</v>
      </c>
      <c r="C113" s="183" t="s">
        <v>165</v>
      </c>
      <c r="D113" s="184"/>
      <c r="E113" s="185"/>
      <c r="F113" s="186"/>
    </row>
    <row r="114" spans="1:6" x14ac:dyDescent="0.2">
      <c r="A114" s="181">
        <v>99</v>
      </c>
      <c r="B114" s="188" t="s">
        <v>166</v>
      </c>
      <c r="C114" s="183" t="s">
        <v>167</v>
      </c>
      <c r="D114" s="184"/>
      <c r="E114" s="185"/>
      <c r="F114" s="186"/>
    </row>
    <row r="115" spans="1:6" ht="15.75" customHeight="1" x14ac:dyDescent="0.2">
      <c r="A115" s="181">
        <v>100</v>
      </c>
      <c r="B115" s="188" t="s">
        <v>168</v>
      </c>
      <c r="C115" s="183" t="s">
        <v>169</v>
      </c>
      <c r="D115" s="184"/>
      <c r="E115" s="185"/>
      <c r="F115" s="186"/>
    </row>
    <row r="116" spans="1:6" ht="12.75" customHeight="1" x14ac:dyDescent="0.2">
      <c r="A116" s="181">
        <v>101</v>
      </c>
      <c r="B116" s="188" t="s">
        <v>170</v>
      </c>
      <c r="C116" s="183" t="s">
        <v>171</v>
      </c>
      <c r="D116" s="184"/>
      <c r="E116" s="185"/>
      <c r="F116" s="186"/>
    </row>
    <row r="117" spans="1:6" x14ac:dyDescent="0.2">
      <c r="A117" s="181">
        <v>102</v>
      </c>
      <c r="B117" s="188" t="s">
        <v>172</v>
      </c>
      <c r="C117" s="183" t="s">
        <v>173</v>
      </c>
      <c r="D117" s="184"/>
      <c r="E117" s="185"/>
      <c r="F117" s="186"/>
    </row>
    <row r="118" spans="1:6" ht="12.75" customHeight="1" x14ac:dyDescent="0.2">
      <c r="A118" s="181">
        <v>103</v>
      </c>
      <c r="B118" s="188" t="s">
        <v>174</v>
      </c>
      <c r="C118" s="183" t="s">
        <v>175</v>
      </c>
      <c r="D118" s="184"/>
      <c r="E118" s="185"/>
      <c r="F118" s="186"/>
    </row>
    <row r="119" spans="1:6" x14ac:dyDescent="0.2">
      <c r="A119" s="181">
        <v>104</v>
      </c>
      <c r="B119" s="196" t="s">
        <v>176</v>
      </c>
      <c r="C119" s="190" t="s">
        <v>177</v>
      </c>
      <c r="D119" s="184"/>
      <c r="E119" s="185"/>
      <c r="F119" s="186"/>
    </row>
    <row r="120" spans="1:6" x14ac:dyDescent="0.2">
      <c r="A120" s="181">
        <v>105</v>
      </c>
      <c r="B120" s="187" t="s">
        <v>178</v>
      </c>
      <c r="C120" s="183" t="s">
        <v>179</v>
      </c>
      <c r="D120" s="184"/>
      <c r="E120" s="185"/>
      <c r="F120" s="186"/>
    </row>
    <row r="121" spans="1:6" ht="12.75" customHeight="1" x14ac:dyDescent="0.2">
      <c r="A121" s="181">
        <v>106</v>
      </c>
      <c r="B121" s="188" t="s">
        <v>180</v>
      </c>
      <c r="C121" s="183" t="s">
        <v>181</v>
      </c>
      <c r="D121" s="184"/>
      <c r="E121" s="185"/>
      <c r="F121" s="186"/>
    </row>
    <row r="122" spans="1:6" ht="12.75" customHeight="1" x14ac:dyDescent="0.2">
      <c r="A122" s="181">
        <v>107</v>
      </c>
      <c r="B122" s="182" t="s">
        <v>182</v>
      </c>
      <c r="C122" s="197" t="s">
        <v>183</v>
      </c>
      <c r="D122" s="184"/>
      <c r="E122" s="185"/>
      <c r="F122" s="186"/>
    </row>
    <row r="123" spans="1:6" x14ac:dyDescent="0.2">
      <c r="A123" s="181">
        <v>108</v>
      </c>
      <c r="B123" s="188" t="s">
        <v>184</v>
      </c>
      <c r="C123" s="183" t="s">
        <v>261</v>
      </c>
      <c r="D123" s="184"/>
      <c r="E123" s="185"/>
      <c r="F123" s="186"/>
    </row>
    <row r="124" spans="1:6" x14ac:dyDescent="0.2">
      <c r="A124" s="181">
        <v>109</v>
      </c>
      <c r="B124" s="187" t="s">
        <v>185</v>
      </c>
      <c r="C124" s="183" t="s">
        <v>250</v>
      </c>
      <c r="D124" s="184"/>
      <c r="E124" s="185"/>
      <c r="F124" s="186"/>
    </row>
    <row r="125" spans="1:6" x14ac:dyDescent="0.2">
      <c r="A125" s="181">
        <v>110</v>
      </c>
      <c r="B125" s="182" t="s">
        <v>329</v>
      </c>
      <c r="C125" s="183" t="s">
        <v>317</v>
      </c>
      <c r="D125" s="184"/>
      <c r="E125" s="185"/>
      <c r="F125" s="186"/>
    </row>
    <row r="126" spans="1:6" x14ac:dyDescent="0.2">
      <c r="A126" s="181">
        <v>111</v>
      </c>
      <c r="B126" s="198" t="s">
        <v>418</v>
      </c>
      <c r="C126" s="217" t="s">
        <v>419</v>
      </c>
      <c r="D126" s="184"/>
      <c r="E126" s="185"/>
      <c r="F126" s="186"/>
    </row>
    <row r="127" spans="1:6" x14ac:dyDescent="0.2">
      <c r="A127" s="181">
        <v>112</v>
      </c>
      <c r="B127" s="199" t="s">
        <v>186</v>
      </c>
      <c r="C127" s="218" t="s">
        <v>320</v>
      </c>
      <c r="D127" s="184"/>
      <c r="E127" s="185"/>
      <c r="F127" s="186"/>
    </row>
    <row r="128" spans="1:6" x14ac:dyDescent="0.2">
      <c r="A128" s="181">
        <v>113</v>
      </c>
      <c r="B128" s="188" t="s">
        <v>187</v>
      </c>
      <c r="C128" s="183" t="s">
        <v>188</v>
      </c>
      <c r="D128" s="184"/>
      <c r="E128" s="185"/>
      <c r="F128" s="186"/>
    </row>
    <row r="129" spans="1:6" ht="13.5" customHeight="1" x14ac:dyDescent="0.2">
      <c r="A129" s="181">
        <v>114</v>
      </c>
      <c r="B129" s="188" t="s">
        <v>189</v>
      </c>
      <c r="C129" s="219" t="s">
        <v>306</v>
      </c>
      <c r="D129" s="184"/>
      <c r="E129" s="185"/>
      <c r="F129" s="186"/>
    </row>
    <row r="130" spans="1:6" x14ac:dyDescent="0.2">
      <c r="A130" s="181">
        <v>115</v>
      </c>
      <c r="B130" s="188" t="s">
        <v>190</v>
      </c>
      <c r="C130" s="183" t="s">
        <v>225</v>
      </c>
      <c r="D130" s="184"/>
      <c r="E130" s="185"/>
      <c r="F130" s="186"/>
    </row>
    <row r="131" spans="1:6" x14ac:dyDescent="0.2">
      <c r="A131" s="181">
        <v>116</v>
      </c>
      <c r="B131" s="188" t="s">
        <v>191</v>
      </c>
      <c r="C131" s="183" t="s">
        <v>192</v>
      </c>
      <c r="D131" s="184"/>
      <c r="E131" s="185"/>
      <c r="F131" s="186"/>
    </row>
    <row r="132" spans="1:6" x14ac:dyDescent="0.2">
      <c r="A132" s="181">
        <v>117</v>
      </c>
      <c r="B132" s="188" t="s">
        <v>193</v>
      </c>
      <c r="C132" s="183" t="s">
        <v>40</v>
      </c>
      <c r="D132" s="184"/>
      <c r="E132" s="185"/>
      <c r="F132" s="186"/>
    </row>
    <row r="133" spans="1:6" x14ac:dyDescent="0.2">
      <c r="A133" s="181">
        <v>118</v>
      </c>
      <c r="B133" s="182" t="s">
        <v>194</v>
      </c>
      <c r="C133" s="183" t="s">
        <v>45</v>
      </c>
      <c r="D133" s="184"/>
      <c r="E133" s="185"/>
      <c r="F133" s="186"/>
    </row>
    <row r="134" spans="1:6" x14ac:dyDescent="0.2">
      <c r="A134" s="181">
        <v>119</v>
      </c>
      <c r="B134" s="182" t="s">
        <v>195</v>
      </c>
      <c r="C134" s="183" t="s">
        <v>227</v>
      </c>
      <c r="D134" s="184"/>
      <c r="E134" s="185"/>
      <c r="F134" s="186"/>
    </row>
    <row r="135" spans="1:6" x14ac:dyDescent="0.2">
      <c r="A135" s="181">
        <v>120</v>
      </c>
      <c r="B135" s="182" t="s">
        <v>196</v>
      </c>
      <c r="C135" s="183" t="s">
        <v>47</v>
      </c>
      <c r="D135" s="184"/>
      <c r="E135" s="185"/>
      <c r="F135" s="186"/>
    </row>
    <row r="136" spans="1:6" x14ac:dyDescent="0.2">
      <c r="A136" s="181">
        <v>121</v>
      </c>
      <c r="B136" s="188" t="s">
        <v>197</v>
      </c>
      <c r="C136" s="183" t="s">
        <v>46</v>
      </c>
      <c r="D136" s="184"/>
      <c r="E136" s="185"/>
      <c r="F136" s="186"/>
    </row>
    <row r="137" spans="1:6" x14ac:dyDescent="0.2">
      <c r="A137" s="181">
        <v>122</v>
      </c>
      <c r="B137" s="188" t="s">
        <v>198</v>
      </c>
      <c r="C137" s="183" t="s">
        <v>199</v>
      </c>
      <c r="D137" s="184"/>
      <c r="E137" s="185"/>
      <c r="F137" s="186"/>
    </row>
    <row r="138" spans="1:6" x14ac:dyDescent="0.2">
      <c r="A138" s="181">
        <v>123</v>
      </c>
      <c r="B138" s="188" t="s">
        <v>200</v>
      </c>
      <c r="C138" s="183" t="s">
        <v>468</v>
      </c>
      <c r="D138" s="184"/>
      <c r="E138" s="185"/>
      <c r="F138" s="186"/>
    </row>
    <row r="139" spans="1:6" x14ac:dyDescent="0.2">
      <c r="A139" s="181">
        <v>124</v>
      </c>
      <c r="B139" s="182" t="s">
        <v>201</v>
      </c>
      <c r="C139" s="183" t="s">
        <v>226</v>
      </c>
      <c r="D139" s="184">
        <f t="shared" si="1"/>
        <v>1363242</v>
      </c>
      <c r="E139" s="185">
        <v>262242</v>
      </c>
      <c r="F139" s="186">
        <v>1101000</v>
      </c>
    </row>
    <row r="140" spans="1:6" x14ac:dyDescent="0.2">
      <c r="A140" s="181">
        <v>125</v>
      </c>
      <c r="B140" s="187" t="s">
        <v>202</v>
      </c>
      <c r="C140" s="233" t="s">
        <v>459</v>
      </c>
      <c r="D140" s="184">
        <f t="shared" si="1"/>
        <v>1578895</v>
      </c>
      <c r="E140" s="185">
        <v>407483</v>
      </c>
      <c r="F140" s="186">
        <v>1171412</v>
      </c>
    </row>
    <row r="141" spans="1:6" x14ac:dyDescent="0.2">
      <c r="A141" s="181">
        <v>126</v>
      </c>
      <c r="B141" s="188" t="s">
        <v>203</v>
      </c>
      <c r="C141" s="183" t="s">
        <v>204</v>
      </c>
      <c r="D141" s="184"/>
      <c r="E141" s="185"/>
      <c r="F141" s="186"/>
    </row>
    <row r="142" spans="1:6" x14ac:dyDescent="0.2">
      <c r="A142" s="181">
        <v>127</v>
      </c>
      <c r="B142" s="182" t="s">
        <v>205</v>
      </c>
      <c r="C142" s="183" t="s">
        <v>206</v>
      </c>
      <c r="D142" s="184"/>
      <c r="E142" s="185"/>
      <c r="F142" s="186"/>
    </row>
    <row r="143" spans="1:6" x14ac:dyDescent="0.2">
      <c r="A143" s="181">
        <v>128</v>
      </c>
      <c r="B143" s="188" t="s">
        <v>207</v>
      </c>
      <c r="C143" s="183" t="s">
        <v>208</v>
      </c>
      <c r="D143" s="184"/>
      <c r="E143" s="185"/>
      <c r="F143" s="186"/>
    </row>
    <row r="144" spans="1:6" x14ac:dyDescent="0.2">
      <c r="A144" s="181">
        <v>129</v>
      </c>
      <c r="B144" s="200" t="s">
        <v>251</v>
      </c>
      <c r="C144" s="201" t="s">
        <v>252</v>
      </c>
      <c r="D144" s="184"/>
      <c r="E144" s="185"/>
      <c r="F144" s="186"/>
    </row>
    <row r="145" spans="1:6" x14ac:dyDescent="0.2">
      <c r="A145" s="181">
        <v>130</v>
      </c>
      <c r="B145" s="202" t="s">
        <v>253</v>
      </c>
      <c r="C145" s="203" t="s">
        <v>254</v>
      </c>
      <c r="D145" s="184"/>
      <c r="E145" s="185"/>
      <c r="F145" s="186"/>
    </row>
    <row r="146" spans="1:6" x14ac:dyDescent="0.2">
      <c r="A146" s="181">
        <v>131</v>
      </c>
      <c r="B146" s="204" t="s">
        <v>255</v>
      </c>
      <c r="C146" s="205" t="s">
        <v>451</v>
      </c>
      <c r="D146" s="184"/>
      <c r="E146" s="185"/>
      <c r="F146" s="186"/>
    </row>
    <row r="147" spans="1:6" x14ac:dyDescent="0.2">
      <c r="A147" s="181">
        <v>132</v>
      </c>
      <c r="B147" s="206" t="s">
        <v>259</v>
      </c>
      <c r="C147" s="207" t="s">
        <v>260</v>
      </c>
      <c r="D147" s="184"/>
      <c r="E147" s="185"/>
      <c r="F147" s="186"/>
    </row>
    <row r="148" spans="1:6" x14ac:dyDescent="0.2">
      <c r="A148" s="181">
        <v>133</v>
      </c>
      <c r="B148" s="208" t="s">
        <v>311</v>
      </c>
      <c r="C148" s="207" t="s">
        <v>310</v>
      </c>
      <c r="D148" s="184"/>
      <c r="E148" s="185"/>
      <c r="F148" s="186"/>
    </row>
    <row r="149" spans="1:6" x14ac:dyDescent="0.2">
      <c r="A149" s="181">
        <v>134</v>
      </c>
      <c r="B149" s="209" t="s">
        <v>319</v>
      </c>
      <c r="C149" s="210" t="s">
        <v>316</v>
      </c>
      <c r="D149" s="184"/>
      <c r="E149" s="185"/>
      <c r="F149" s="186"/>
    </row>
    <row r="150" spans="1:6" ht="14.25" customHeight="1" thickBot="1" x14ac:dyDescent="0.25">
      <c r="A150" s="211">
        <v>135</v>
      </c>
      <c r="B150" s="212" t="s">
        <v>411</v>
      </c>
      <c r="C150" s="213" t="s">
        <v>412</v>
      </c>
      <c r="D150" s="214"/>
      <c r="E150" s="215"/>
      <c r="F150" s="216"/>
    </row>
    <row r="152" spans="1:6" x14ac:dyDescent="0.2">
      <c r="F152" s="152"/>
    </row>
  </sheetData>
  <mergeCells count="15">
    <mergeCell ref="A1:F1"/>
    <mergeCell ref="A3:A8"/>
    <mergeCell ref="B3:B8"/>
    <mergeCell ref="C3:C8"/>
    <mergeCell ref="D4:D8"/>
    <mergeCell ref="E5:E8"/>
    <mergeCell ref="D3:F3"/>
    <mergeCell ref="A93:A96"/>
    <mergeCell ref="B93:B96"/>
    <mergeCell ref="F5:F8"/>
    <mergeCell ref="E4:F4"/>
    <mergeCell ref="A11:C11"/>
    <mergeCell ref="A9:C9"/>
    <mergeCell ref="A10:C10"/>
    <mergeCell ref="A12:C12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B150"/>
  <sheetViews>
    <sheetView zoomScale="98" zoomScaleNormal="98" workbookViewId="0">
      <selection activeCell="G13" sqref="G13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59.42578125" style="7" customWidth="1"/>
    <col min="4" max="4" width="15.5703125" style="45" customWidth="1"/>
    <col min="5" max="16384" width="9.140625" style="1"/>
  </cols>
  <sheetData>
    <row r="2" spans="1:4" ht="36" customHeight="1" x14ac:dyDescent="0.2">
      <c r="A2" s="326" t="s">
        <v>434</v>
      </c>
      <c r="B2" s="326"/>
      <c r="C2" s="326"/>
      <c r="D2" s="326"/>
    </row>
    <row r="3" spans="1:4" x14ac:dyDescent="0.2">
      <c r="C3" s="47"/>
      <c r="D3" s="45" t="s">
        <v>277</v>
      </c>
    </row>
    <row r="4" spans="1:4" s="3" customFormat="1" ht="15.75" customHeight="1" x14ac:dyDescent="0.2">
      <c r="A4" s="302" t="s">
        <v>43</v>
      </c>
      <c r="B4" s="302" t="s">
        <v>55</v>
      </c>
      <c r="C4" s="302" t="s">
        <v>44</v>
      </c>
      <c r="D4" s="317" t="s">
        <v>371</v>
      </c>
    </row>
    <row r="5" spans="1:4" ht="25.5" customHeight="1" x14ac:dyDescent="0.2">
      <c r="A5" s="302"/>
      <c r="B5" s="302"/>
      <c r="C5" s="302"/>
      <c r="D5" s="324"/>
    </row>
    <row r="6" spans="1:4" ht="14.25" customHeight="1" x14ac:dyDescent="0.2">
      <c r="A6" s="302"/>
      <c r="B6" s="302"/>
      <c r="C6" s="302"/>
      <c r="D6" s="324"/>
    </row>
    <row r="7" spans="1:4" ht="21.75" customHeight="1" x14ac:dyDescent="0.2">
      <c r="A7" s="302"/>
      <c r="B7" s="302"/>
      <c r="C7" s="302"/>
      <c r="D7" s="318"/>
    </row>
    <row r="8" spans="1:4" s="3" customFormat="1" x14ac:dyDescent="0.2">
      <c r="A8" s="296" t="s">
        <v>224</v>
      </c>
      <c r="B8" s="296"/>
      <c r="C8" s="296"/>
      <c r="D8" s="126">
        <f>D11+D10+D9</f>
        <v>450555530</v>
      </c>
    </row>
    <row r="9" spans="1:4" s="3" customFormat="1" ht="11.25" customHeight="1" x14ac:dyDescent="0.2">
      <c r="A9" s="87"/>
      <c r="B9" s="87"/>
      <c r="C9" s="11" t="s">
        <v>53</v>
      </c>
      <c r="D9" s="255"/>
    </row>
    <row r="10" spans="1:4" s="3" customFormat="1" ht="11.25" customHeight="1" x14ac:dyDescent="0.2">
      <c r="A10" s="87"/>
      <c r="B10" s="87"/>
      <c r="C10" s="11" t="s">
        <v>279</v>
      </c>
      <c r="D10" s="31"/>
    </row>
    <row r="11" spans="1:4" s="3" customFormat="1" x14ac:dyDescent="0.2">
      <c r="A11" s="296" t="s">
        <v>223</v>
      </c>
      <c r="B11" s="296"/>
      <c r="C11" s="296"/>
      <c r="D11" s="30">
        <f>SUM(D12:D148)-D92</f>
        <v>450555530</v>
      </c>
    </row>
    <row r="12" spans="1:4" x14ac:dyDescent="0.2">
      <c r="A12" s="20">
        <v>1</v>
      </c>
      <c r="B12" s="12" t="s">
        <v>56</v>
      </c>
      <c r="C12" s="10" t="s">
        <v>41</v>
      </c>
      <c r="D12" s="29">
        <v>0</v>
      </c>
    </row>
    <row r="13" spans="1:4" x14ac:dyDescent="0.2">
      <c r="A13" s="20">
        <v>2</v>
      </c>
      <c r="B13" s="13" t="s">
        <v>57</v>
      </c>
      <c r="C13" s="10" t="s">
        <v>209</v>
      </c>
      <c r="D13" s="29">
        <v>0</v>
      </c>
    </row>
    <row r="14" spans="1:4" x14ac:dyDescent="0.2">
      <c r="A14" s="20">
        <v>3</v>
      </c>
      <c r="B14" s="21" t="s">
        <v>58</v>
      </c>
      <c r="C14" s="10" t="s">
        <v>5</v>
      </c>
      <c r="D14" s="29">
        <v>15069472</v>
      </c>
    </row>
    <row r="15" spans="1:4" x14ac:dyDescent="0.2">
      <c r="A15" s="20">
        <v>4</v>
      </c>
      <c r="B15" s="12" t="s">
        <v>59</v>
      </c>
      <c r="C15" s="10" t="s">
        <v>210</v>
      </c>
      <c r="D15" s="29">
        <v>0</v>
      </c>
    </row>
    <row r="16" spans="1:4" x14ac:dyDescent="0.2">
      <c r="A16" s="20">
        <v>5</v>
      </c>
      <c r="B16" s="12" t="s">
        <v>60</v>
      </c>
      <c r="C16" s="10" t="s">
        <v>8</v>
      </c>
      <c r="D16" s="29">
        <v>0</v>
      </c>
    </row>
    <row r="17" spans="1:4" x14ac:dyDescent="0.2">
      <c r="A17" s="20">
        <v>6</v>
      </c>
      <c r="B17" s="21" t="s">
        <v>61</v>
      </c>
      <c r="C17" s="10" t="s">
        <v>62</v>
      </c>
      <c r="D17" s="29">
        <v>40192764</v>
      </c>
    </row>
    <row r="18" spans="1:4" x14ac:dyDescent="0.2">
      <c r="A18" s="20">
        <v>7</v>
      </c>
      <c r="B18" s="12" t="s">
        <v>63</v>
      </c>
      <c r="C18" s="10" t="s">
        <v>211</v>
      </c>
      <c r="D18" s="29">
        <v>27229573</v>
      </c>
    </row>
    <row r="19" spans="1:4" x14ac:dyDescent="0.2">
      <c r="A19" s="20">
        <v>8</v>
      </c>
      <c r="B19" s="21" t="s">
        <v>64</v>
      </c>
      <c r="C19" s="10" t="s">
        <v>17</v>
      </c>
      <c r="D19" s="29">
        <v>0</v>
      </c>
    </row>
    <row r="20" spans="1:4" x14ac:dyDescent="0.2">
      <c r="A20" s="20">
        <v>9</v>
      </c>
      <c r="B20" s="21" t="s">
        <v>65</v>
      </c>
      <c r="C20" s="10" t="s">
        <v>6</v>
      </c>
      <c r="D20" s="29">
        <v>0</v>
      </c>
    </row>
    <row r="21" spans="1:4" x14ac:dyDescent="0.2">
      <c r="A21" s="20">
        <v>10</v>
      </c>
      <c r="B21" s="21" t="s">
        <v>66</v>
      </c>
      <c r="C21" s="10" t="s">
        <v>18</v>
      </c>
      <c r="D21" s="29">
        <v>0</v>
      </c>
    </row>
    <row r="22" spans="1:4" x14ac:dyDescent="0.2">
      <c r="A22" s="20">
        <v>11</v>
      </c>
      <c r="B22" s="21" t="s">
        <v>67</v>
      </c>
      <c r="C22" s="10" t="s">
        <v>7</v>
      </c>
      <c r="D22" s="29">
        <v>0</v>
      </c>
    </row>
    <row r="23" spans="1:4" x14ac:dyDescent="0.2">
      <c r="A23" s="20">
        <v>12</v>
      </c>
      <c r="B23" s="21" t="s">
        <v>68</v>
      </c>
      <c r="C23" s="10" t="s">
        <v>19</v>
      </c>
      <c r="D23" s="29">
        <v>0</v>
      </c>
    </row>
    <row r="24" spans="1:4" x14ac:dyDescent="0.2">
      <c r="A24" s="20">
        <v>13</v>
      </c>
      <c r="B24" s="21" t="s">
        <v>230</v>
      </c>
      <c r="C24" s="10" t="s">
        <v>231</v>
      </c>
      <c r="D24" s="29">
        <v>0</v>
      </c>
    </row>
    <row r="25" spans="1:4" x14ac:dyDescent="0.2">
      <c r="A25" s="20">
        <v>14</v>
      </c>
      <c r="B25" s="21" t="s">
        <v>69</v>
      </c>
      <c r="C25" s="10" t="s">
        <v>22</v>
      </c>
      <c r="D25" s="29">
        <v>0</v>
      </c>
    </row>
    <row r="26" spans="1:4" x14ac:dyDescent="0.2">
      <c r="A26" s="20">
        <v>15</v>
      </c>
      <c r="B26" s="21" t="s">
        <v>70</v>
      </c>
      <c r="C26" s="10" t="s">
        <v>10</v>
      </c>
      <c r="D26" s="29">
        <v>0</v>
      </c>
    </row>
    <row r="27" spans="1:4" x14ac:dyDescent="0.2">
      <c r="A27" s="20">
        <v>16</v>
      </c>
      <c r="B27" s="21" t="s">
        <v>71</v>
      </c>
      <c r="C27" s="10" t="s">
        <v>342</v>
      </c>
      <c r="D27" s="29">
        <v>0</v>
      </c>
    </row>
    <row r="28" spans="1:4" x14ac:dyDescent="0.2">
      <c r="A28" s="20">
        <v>17</v>
      </c>
      <c r="B28" s="21" t="s">
        <v>72</v>
      </c>
      <c r="C28" s="10" t="s">
        <v>9</v>
      </c>
      <c r="D28" s="29">
        <v>36534862</v>
      </c>
    </row>
    <row r="29" spans="1:4" x14ac:dyDescent="0.2">
      <c r="A29" s="20">
        <v>18</v>
      </c>
      <c r="B29" s="12" t="s">
        <v>73</v>
      </c>
      <c r="C29" s="10" t="s">
        <v>11</v>
      </c>
      <c r="D29" s="29">
        <v>0</v>
      </c>
    </row>
    <row r="30" spans="1:4" x14ac:dyDescent="0.2">
      <c r="A30" s="20">
        <v>19</v>
      </c>
      <c r="B30" s="12" t="s">
        <v>74</v>
      </c>
      <c r="C30" s="10" t="s">
        <v>212</v>
      </c>
      <c r="D30" s="29">
        <v>0</v>
      </c>
    </row>
    <row r="31" spans="1:4" x14ac:dyDescent="0.2">
      <c r="A31" s="20">
        <v>20</v>
      </c>
      <c r="B31" s="12" t="s">
        <v>75</v>
      </c>
      <c r="C31" s="10" t="s">
        <v>343</v>
      </c>
      <c r="D31" s="29">
        <v>0</v>
      </c>
    </row>
    <row r="32" spans="1:4" x14ac:dyDescent="0.2">
      <c r="A32" s="20">
        <v>21</v>
      </c>
      <c r="B32" s="12" t="s">
        <v>76</v>
      </c>
      <c r="C32" s="10" t="s">
        <v>38</v>
      </c>
      <c r="D32" s="29">
        <v>14251941</v>
      </c>
    </row>
    <row r="33" spans="1:4" x14ac:dyDescent="0.2">
      <c r="A33" s="20">
        <v>22</v>
      </c>
      <c r="B33" s="21" t="s">
        <v>77</v>
      </c>
      <c r="C33" s="10" t="s">
        <v>78</v>
      </c>
      <c r="D33" s="29">
        <v>0</v>
      </c>
    </row>
    <row r="34" spans="1:4" x14ac:dyDescent="0.2">
      <c r="A34" s="20">
        <v>23</v>
      </c>
      <c r="B34" s="21" t="s">
        <v>79</v>
      </c>
      <c r="C34" s="10" t="s">
        <v>80</v>
      </c>
      <c r="D34" s="29">
        <v>0</v>
      </c>
    </row>
    <row r="35" spans="1:4" x14ac:dyDescent="0.2">
      <c r="A35" s="20">
        <v>24</v>
      </c>
      <c r="B35" s="21" t="s">
        <v>81</v>
      </c>
      <c r="C35" s="10" t="s">
        <v>82</v>
      </c>
      <c r="D35" s="29">
        <v>0</v>
      </c>
    </row>
    <row r="36" spans="1:4" x14ac:dyDescent="0.2">
      <c r="A36" s="20">
        <v>25</v>
      </c>
      <c r="B36" s="12" t="s">
        <v>83</v>
      </c>
      <c r="C36" s="10" t="s">
        <v>84</v>
      </c>
      <c r="D36" s="29">
        <v>38917367</v>
      </c>
    </row>
    <row r="37" spans="1:4" x14ac:dyDescent="0.2">
      <c r="A37" s="20">
        <v>26</v>
      </c>
      <c r="B37" s="21" t="s">
        <v>85</v>
      </c>
      <c r="C37" s="10" t="s">
        <v>86</v>
      </c>
      <c r="D37" s="29">
        <v>0</v>
      </c>
    </row>
    <row r="38" spans="1:4" x14ac:dyDescent="0.2">
      <c r="A38" s="20">
        <v>27</v>
      </c>
      <c r="B38" s="13" t="s">
        <v>87</v>
      </c>
      <c r="C38" s="10" t="s">
        <v>88</v>
      </c>
      <c r="D38" s="29">
        <v>0</v>
      </c>
    </row>
    <row r="39" spans="1:4" x14ac:dyDescent="0.2">
      <c r="A39" s="20">
        <v>28</v>
      </c>
      <c r="B39" s="13" t="s">
        <v>89</v>
      </c>
      <c r="C39" s="10" t="s">
        <v>39</v>
      </c>
      <c r="D39" s="29">
        <v>12851114</v>
      </c>
    </row>
    <row r="40" spans="1:4" x14ac:dyDescent="0.2">
      <c r="A40" s="20">
        <v>29</v>
      </c>
      <c r="B40" s="12" t="s">
        <v>90</v>
      </c>
      <c r="C40" s="10" t="s">
        <v>37</v>
      </c>
      <c r="D40" s="29">
        <v>23001660</v>
      </c>
    </row>
    <row r="41" spans="1:4" x14ac:dyDescent="0.2">
      <c r="A41" s="20">
        <v>30</v>
      </c>
      <c r="B41" s="13" t="s">
        <v>91</v>
      </c>
      <c r="C41" s="10" t="s">
        <v>16</v>
      </c>
      <c r="D41" s="29">
        <v>0</v>
      </c>
    </row>
    <row r="42" spans="1:4" x14ac:dyDescent="0.2">
      <c r="A42" s="20">
        <v>31</v>
      </c>
      <c r="B42" s="21" t="s">
        <v>92</v>
      </c>
      <c r="C42" s="10" t="s">
        <v>21</v>
      </c>
      <c r="D42" s="29">
        <v>13058279</v>
      </c>
    </row>
    <row r="43" spans="1:4" x14ac:dyDescent="0.2">
      <c r="A43" s="20">
        <v>32</v>
      </c>
      <c r="B43" s="13" t="s">
        <v>93</v>
      </c>
      <c r="C43" s="10" t="s">
        <v>24</v>
      </c>
      <c r="D43" s="29">
        <v>0</v>
      </c>
    </row>
    <row r="44" spans="1:4" x14ac:dyDescent="0.2">
      <c r="A44" s="20">
        <v>33</v>
      </c>
      <c r="B44" s="12" t="s">
        <v>94</v>
      </c>
      <c r="C44" s="10" t="s">
        <v>213</v>
      </c>
      <c r="D44" s="29">
        <v>0</v>
      </c>
    </row>
    <row r="45" spans="1:4" x14ac:dyDescent="0.2">
      <c r="A45" s="20">
        <v>34</v>
      </c>
      <c r="B45" s="14" t="s">
        <v>95</v>
      </c>
      <c r="C45" s="15" t="s">
        <v>214</v>
      </c>
      <c r="D45" s="29">
        <v>0</v>
      </c>
    </row>
    <row r="46" spans="1:4" x14ac:dyDescent="0.2">
      <c r="A46" s="20">
        <v>35</v>
      </c>
      <c r="B46" s="12" t="s">
        <v>96</v>
      </c>
      <c r="C46" s="10" t="s">
        <v>215</v>
      </c>
      <c r="D46" s="29">
        <v>0</v>
      </c>
    </row>
    <row r="47" spans="1:4" x14ac:dyDescent="0.2">
      <c r="A47" s="20">
        <v>36</v>
      </c>
      <c r="B47" s="12" t="s">
        <v>97</v>
      </c>
      <c r="C47" s="10" t="s">
        <v>23</v>
      </c>
      <c r="D47" s="29">
        <v>0</v>
      </c>
    </row>
    <row r="48" spans="1:4" x14ac:dyDescent="0.2">
      <c r="A48" s="20">
        <v>37</v>
      </c>
      <c r="B48" s="21" t="s">
        <v>98</v>
      </c>
      <c r="C48" s="10" t="s">
        <v>20</v>
      </c>
      <c r="D48" s="29">
        <v>0</v>
      </c>
    </row>
    <row r="49" spans="1:4" x14ac:dyDescent="0.2">
      <c r="A49" s="20">
        <v>38</v>
      </c>
      <c r="B49" s="13" t="s">
        <v>99</v>
      </c>
      <c r="C49" s="10" t="s">
        <v>100</v>
      </c>
      <c r="D49" s="29">
        <v>0</v>
      </c>
    </row>
    <row r="50" spans="1:4" x14ac:dyDescent="0.2">
      <c r="A50" s="20">
        <v>39</v>
      </c>
      <c r="B50" s="21" t="s">
        <v>101</v>
      </c>
      <c r="C50" s="10" t="s">
        <v>102</v>
      </c>
      <c r="D50" s="29">
        <v>40965202</v>
      </c>
    </row>
    <row r="51" spans="1:4" x14ac:dyDescent="0.2">
      <c r="A51" s="20">
        <v>40</v>
      </c>
      <c r="B51" s="12" t="s">
        <v>103</v>
      </c>
      <c r="C51" s="10" t="s">
        <v>220</v>
      </c>
      <c r="D51" s="29">
        <v>0</v>
      </c>
    </row>
    <row r="52" spans="1:4" x14ac:dyDescent="0.2">
      <c r="A52" s="20">
        <v>41</v>
      </c>
      <c r="B52" s="12" t="s">
        <v>104</v>
      </c>
      <c r="C52" s="10" t="s">
        <v>2</v>
      </c>
      <c r="D52" s="29">
        <v>0</v>
      </c>
    </row>
    <row r="53" spans="1:4" x14ac:dyDescent="0.2">
      <c r="A53" s="20">
        <v>42</v>
      </c>
      <c r="B53" s="21" t="s">
        <v>105</v>
      </c>
      <c r="C53" s="10" t="s">
        <v>3</v>
      </c>
      <c r="D53" s="29">
        <v>0</v>
      </c>
    </row>
    <row r="54" spans="1:4" x14ac:dyDescent="0.2">
      <c r="A54" s="20">
        <v>43</v>
      </c>
      <c r="B54" s="13" t="s">
        <v>151</v>
      </c>
      <c r="C54" s="10" t="s">
        <v>32</v>
      </c>
      <c r="D54" s="29">
        <v>0</v>
      </c>
    </row>
    <row r="55" spans="1:4" x14ac:dyDescent="0.2">
      <c r="A55" s="20">
        <v>44</v>
      </c>
      <c r="B55" s="21" t="s">
        <v>106</v>
      </c>
      <c r="C55" s="10" t="s">
        <v>216</v>
      </c>
      <c r="D55" s="29">
        <v>0</v>
      </c>
    </row>
    <row r="56" spans="1:4" x14ac:dyDescent="0.2">
      <c r="A56" s="20">
        <v>45</v>
      </c>
      <c r="B56" s="13" t="s">
        <v>107</v>
      </c>
      <c r="C56" s="10" t="s">
        <v>0</v>
      </c>
      <c r="D56" s="29">
        <v>0</v>
      </c>
    </row>
    <row r="57" spans="1:4" x14ac:dyDescent="0.2">
      <c r="A57" s="20">
        <v>46</v>
      </c>
      <c r="B57" s="21" t="s">
        <v>108</v>
      </c>
      <c r="C57" s="10" t="s">
        <v>4</v>
      </c>
      <c r="D57" s="29">
        <v>0</v>
      </c>
    </row>
    <row r="58" spans="1:4" x14ac:dyDescent="0.2">
      <c r="A58" s="20">
        <v>47</v>
      </c>
      <c r="B58" s="13" t="s">
        <v>109</v>
      </c>
      <c r="C58" s="10" t="s">
        <v>1</v>
      </c>
      <c r="D58" s="29">
        <v>0</v>
      </c>
    </row>
    <row r="59" spans="1:4" x14ac:dyDescent="0.2">
      <c r="A59" s="20">
        <v>48</v>
      </c>
      <c r="B59" s="21" t="s">
        <v>110</v>
      </c>
      <c r="C59" s="10" t="s">
        <v>217</v>
      </c>
      <c r="D59" s="29">
        <v>0</v>
      </c>
    </row>
    <row r="60" spans="1:4" x14ac:dyDescent="0.2">
      <c r="A60" s="20">
        <v>49</v>
      </c>
      <c r="B60" s="21" t="s">
        <v>111</v>
      </c>
      <c r="C60" s="10" t="s">
        <v>25</v>
      </c>
      <c r="D60" s="29">
        <v>0</v>
      </c>
    </row>
    <row r="61" spans="1:4" x14ac:dyDescent="0.2">
      <c r="A61" s="20">
        <v>50</v>
      </c>
      <c r="B61" s="21" t="s">
        <v>159</v>
      </c>
      <c r="C61" s="10" t="s">
        <v>52</v>
      </c>
      <c r="D61" s="29">
        <v>0</v>
      </c>
    </row>
    <row r="62" spans="1:4" x14ac:dyDescent="0.2">
      <c r="A62" s="20">
        <v>51</v>
      </c>
      <c r="B62" s="21" t="s">
        <v>112</v>
      </c>
      <c r="C62" s="10" t="s">
        <v>218</v>
      </c>
      <c r="D62" s="29">
        <v>0</v>
      </c>
    </row>
    <row r="63" spans="1:4" x14ac:dyDescent="0.2">
      <c r="A63" s="20">
        <v>52</v>
      </c>
      <c r="B63" s="13" t="s">
        <v>161</v>
      </c>
      <c r="C63" s="10" t="s">
        <v>219</v>
      </c>
      <c r="D63" s="29">
        <v>0</v>
      </c>
    </row>
    <row r="64" spans="1:4" x14ac:dyDescent="0.2">
      <c r="A64" s="20">
        <v>53</v>
      </c>
      <c r="B64" s="21" t="s">
        <v>222</v>
      </c>
      <c r="C64" s="10" t="s">
        <v>221</v>
      </c>
      <c r="D64" s="29">
        <v>0</v>
      </c>
    </row>
    <row r="65" spans="1:4" x14ac:dyDescent="0.2">
      <c r="A65" s="20">
        <v>54</v>
      </c>
      <c r="B65" s="21" t="s">
        <v>232</v>
      </c>
      <c r="C65" s="10" t="s">
        <v>233</v>
      </c>
      <c r="D65" s="29">
        <v>0</v>
      </c>
    </row>
    <row r="66" spans="1:4" x14ac:dyDescent="0.2">
      <c r="A66" s="20">
        <v>55</v>
      </c>
      <c r="B66" s="21" t="s">
        <v>113</v>
      </c>
      <c r="C66" s="10" t="s">
        <v>51</v>
      </c>
      <c r="D66" s="29">
        <v>0</v>
      </c>
    </row>
    <row r="67" spans="1:4" x14ac:dyDescent="0.2">
      <c r="A67" s="20">
        <v>56</v>
      </c>
      <c r="B67" s="13" t="s">
        <v>114</v>
      </c>
      <c r="C67" s="10" t="s">
        <v>234</v>
      </c>
      <c r="D67" s="29">
        <v>0</v>
      </c>
    </row>
    <row r="68" spans="1:4" x14ac:dyDescent="0.2">
      <c r="A68" s="20">
        <v>57</v>
      </c>
      <c r="B68" s="12" t="s">
        <v>115</v>
      </c>
      <c r="C68" s="10" t="s">
        <v>116</v>
      </c>
      <c r="D68" s="29">
        <v>0</v>
      </c>
    </row>
    <row r="69" spans="1:4" x14ac:dyDescent="0.2">
      <c r="A69" s="20">
        <v>58</v>
      </c>
      <c r="B69" s="13" t="s">
        <v>117</v>
      </c>
      <c r="C69" s="10" t="s">
        <v>235</v>
      </c>
      <c r="D69" s="29">
        <v>0</v>
      </c>
    </row>
    <row r="70" spans="1:4" x14ac:dyDescent="0.2">
      <c r="A70" s="20">
        <v>59</v>
      </c>
      <c r="B70" s="21" t="s">
        <v>118</v>
      </c>
      <c r="C70" s="10" t="s">
        <v>325</v>
      </c>
      <c r="D70" s="29">
        <v>0</v>
      </c>
    </row>
    <row r="71" spans="1:4" x14ac:dyDescent="0.2">
      <c r="A71" s="20">
        <v>60</v>
      </c>
      <c r="B71" s="12" t="s">
        <v>119</v>
      </c>
      <c r="C71" s="10" t="s">
        <v>236</v>
      </c>
      <c r="D71" s="29">
        <v>0</v>
      </c>
    </row>
    <row r="72" spans="1:4" x14ac:dyDescent="0.2">
      <c r="A72" s="20">
        <v>61</v>
      </c>
      <c r="B72" s="12" t="s">
        <v>120</v>
      </c>
      <c r="C72" s="10" t="s">
        <v>237</v>
      </c>
      <c r="D72" s="29">
        <v>0</v>
      </c>
    </row>
    <row r="73" spans="1:4" x14ac:dyDescent="0.2">
      <c r="A73" s="20">
        <v>62</v>
      </c>
      <c r="B73" s="13" t="s">
        <v>121</v>
      </c>
      <c r="C73" s="10" t="s">
        <v>238</v>
      </c>
      <c r="D73" s="29">
        <v>0</v>
      </c>
    </row>
    <row r="74" spans="1:4" x14ac:dyDescent="0.2">
      <c r="A74" s="20">
        <v>63</v>
      </c>
      <c r="B74" s="13" t="s">
        <v>122</v>
      </c>
      <c r="C74" s="10" t="s">
        <v>50</v>
      </c>
      <c r="D74" s="29">
        <v>16292867</v>
      </c>
    </row>
    <row r="75" spans="1:4" x14ac:dyDescent="0.2">
      <c r="A75" s="20">
        <v>64</v>
      </c>
      <c r="B75" s="13" t="s">
        <v>123</v>
      </c>
      <c r="C75" s="10" t="s">
        <v>239</v>
      </c>
      <c r="D75" s="29">
        <v>0</v>
      </c>
    </row>
    <row r="76" spans="1:4" x14ac:dyDescent="0.2">
      <c r="A76" s="20">
        <v>65</v>
      </c>
      <c r="B76" s="13" t="s">
        <v>124</v>
      </c>
      <c r="C76" s="10" t="s">
        <v>240</v>
      </c>
      <c r="D76" s="29">
        <v>0</v>
      </c>
    </row>
    <row r="77" spans="1:4" x14ac:dyDescent="0.2">
      <c r="A77" s="20">
        <v>66</v>
      </c>
      <c r="B77" s="12" t="s">
        <v>125</v>
      </c>
      <c r="C77" s="10" t="s">
        <v>241</v>
      </c>
      <c r="D77" s="29">
        <v>0</v>
      </c>
    </row>
    <row r="78" spans="1:4" x14ac:dyDescent="0.2">
      <c r="A78" s="20">
        <v>67</v>
      </c>
      <c r="B78" s="13" t="s">
        <v>126</v>
      </c>
      <c r="C78" s="10" t="s">
        <v>242</v>
      </c>
      <c r="D78" s="29">
        <v>0</v>
      </c>
    </row>
    <row r="79" spans="1:4" x14ac:dyDescent="0.2">
      <c r="A79" s="20">
        <v>68</v>
      </c>
      <c r="B79" s="13" t="s">
        <v>127</v>
      </c>
      <c r="C79" s="10" t="s">
        <v>243</v>
      </c>
      <c r="D79" s="29">
        <v>0</v>
      </c>
    </row>
    <row r="80" spans="1:4" x14ac:dyDescent="0.2">
      <c r="A80" s="20">
        <v>69</v>
      </c>
      <c r="B80" s="12" t="s">
        <v>128</v>
      </c>
      <c r="C80" s="10" t="s">
        <v>244</v>
      </c>
      <c r="D80" s="29">
        <v>0</v>
      </c>
    </row>
    <row r="81" spans="1:4" x14ac:dyDescent="0.2">
      <c r="A81" s="20">
        <v>70</v>
      </c>
      <c r="B81" s="12" t="s">
        <v>129</v>
      </c>
      <c r="C81" s="10" t="s">
        <v>245</v>
      </c>
      <c r="D81" s="29">
        <v>0</v>
      </c>
    </row>
    <row r="82" spans="1:4" x14ac:dyDescent="0.2">
      <c r="A82" s="20">
        <v>71</v>
      </c>
      <c r="B82" s="12" t="s">
        <v>130</v>
      </c>
      <c r="C82" s="10" t="s">
        <v>246</v>
      </c>
      <c r="D82" s="29">
        <v>0</v>
      </c>
    </row>
    <row r="83" spans="1:4" x14ac:dyDescent="0.2">
      <c r="A83" s="20">
        <v>72</v>
      </c>
      <c r="B83" s="21" t="s">
        <v>131</v>
      </c>
      <c r="C83" s="10" t="s">
        <v>132</v>
      </c>
      <c r="D83" s="29">
        <v>18635005</v>
      </c>
    </row>
    <row r="84" spans="1:4" x14ac:dyDescent="0.2">
      <c r="A84" s="20">
        <v>73</v>
      </c>
      <c r="B84" s="12" t="s">
        <v>133</v>
      </c>
      <c r="C84" s="10" t="s">
        <v>247</v>
      </c>
      <c r="D84" s="29">
        <v>18882356</v>
      </c>
    </row>
    <row r="85" spans="1:4" x14ac:dyDescent="0.2">
      <c r="A85" s="20">
        <v>74</v>
      </c>
      <c r="B85" s="21" t="s">
        <v>134</v>
      </c>
      <c r="C85" s="10" t="s">
        <v>35</v>
      </c>
      <c r="D85" s="29">
        <v>18327241</v>
      </c>
    </row>
    <row r="86" spans="1:4" x14ac:dyDescent="0.2">
      <c r="A86" s="20">
        <v>75</v>
      </c>
      <c r="B86" s="12" t="s">
        <v>135</v>
      </c>
      <c r="C86" s="10" t="s">
        <v>413</v>
      </c>
      <c r="D86" s="29">
        <v>0</v>
      </c>
    </row>
    <row r="87" spans="1:4" x14ac:dyDescent="0.2">
      <c r="A87" s="20">
        <v>76</v>
      </c>
      <c r="B87" s="12" t="s">
        <v>136</v>
      </c>
      <c r="C87" s="10" t="s">
        <v>36</v>
      </c>
      <c r="D87" s="29">
        <v>24300032</v>
      </c>
    </row>
    <row r="88" spans="1:4" x14ac:dyDescent="0.2">
      <c r="A88" s="20">
        <v>77</v>
      </c>
      <c r="B88" s="12" t="s">
        <v>137</v>
      </c>
      <c r="C88" s="10" t="s">
        <v>49</v>
      </c>
      <c r="D88" s="29">
        <v>0</v>
      </c>
    </row>
    <row r="89" spans="1:4" x14ac:dyDescent="0.2">
      <c r="A89" s="20">
        <v>78</v>
      </c>
      <c r="B89" s="12" t="s">
        <v>138</v>
      </c>
      <c r="C89" s="10" t="s">
        <v>228</v>
      </c>
      <c r="D89" s="29">
        <v>82858259</v>
      </c>
    </row>
    <row r="90" spans="1:4" x14ac:dyDescent="0.2">
      <c r="A90" s="20">
        <v>79</v>
      </c>
      <c r="B90" s="12" t="s">
        <v>139</v>
      </c>
      <c r="C90" s="10" t="s">
        <v>309</v>
      </c>
      <c r="D90" s="29">
        <v>0</v>
      </c>
    </row>
    <row r="91" spans="1:4" x14ac:dyDescent="0.2">
      <c r="A91" s="20">
        <v>80</v>
      </c>
      <c r="B91" s="13" t="s">
        <v>140</v>
      </c>
      <c r="C91" s="10" t="s">
        <v>258</v>
      </c>
      <c r="D91" s="29">
        <v>0</v>
      </c>
    </row>
    <row r="92" spans="1:4" x14ac:dyDescent="0.2">
      <c r="A92" s="284">
        <v>81</v>
      </c>
      <c r="B92" s="287" t="s">
        <v>141</v>
      </c>
      <c r="C92" s="16" t="s">
        <v>248</v>
      </c>
      <c r="D92" s="29">
        <v>0</v>
      </c>
    </row>
    <row r="93" spans="1:4" ht="24" x14ac:dyDescent="0.2">
      <c r="A93" s="285"/>
      <c r="B93" s="288"/>
      <c r="C93" s="10" t="s">
        <v>307</v>
      </c>
      <c r="D93" s="29">
        <v>0</v>
      </c>
    </row>
    <row r="94" spans="1:4" x14ac:dyDescent="0.2">
      <c r="A94" s="285"/>
      <c r="B94" s="288"/>
      <c r="C94" s="10" t="s">
        <v>249</v>
      </c>
      <c r="D94" s="29">
        <v>0</v>
      </c>
    </row>
    <row r="95" spans="1:4" ht="24" x14ac:dyDescent="0.2">
      <c r="A95" s="286"/>
      <c r="B95" s="289"/>
      <c r="C95" s="22" t="s">
        <v>308</v>
      </c>
      <c r="D95" s="29">
        <v>0</v>
      </c>
    </row>
    <row r="96" spans="1:4" x14ac:dyDescent="0.2">
      <c r="A96" s="20">
        <v>82</v>
      </c>
      <c r="B96" s="13" t="s">
        <v>142</v>
      </c>
      <c r="C96" s="10" t="s">
        <v>48</v>
      </c>
      <c r="D96" s="29">
        <v>0</v>
      </c>
    </row>
    <row r="97" spans="1:4" x14ac:dyDescent="0.2">
      <c r="A97" s="20">
        <v>83</v>
      </c>
      <c r="B97" s="13" t="s">
        <v>143</v>
      </c>
      <c r="C97" s="10" t="s">
        <v>144</v>
      </c>
      <c r="D97" s="29">
        <v>0</v>
      </c>
    </row>
    <row r="98" spans="1:4" x14ac:dyDescent="0.2">
      <c r="A98" s="20">
        <v>84</v>
      </c>
      <c r="B98" s="21" t="s">
        <v>145</v>
      </c>
      <c r="C98" s="10" t="s">
        <v>146</v>
      </c>
      <c r="D98" s="29">
        <v>0</v>
      </c>
    </row>
    <row r="99" spans="1:4" x14ac:dyDescent="0.2">
      <c r="A99" s="20">
        <v>85</v>
      </c>
      <c r="B99" s="13" t="s">
        <v>147</v>
      </c>
      <c r="C99" s="10" t="s">
        <v>27</v>
      </c>
      <c r="D99" s="29">
        <v>0</v>
      </c>
    </row>
    <row r="100" spans="1:4" x14ac:dyDescent="0.2">
      <c r="A100" s="20">
        <v>86</v>
      </c>
      <c r="B100" s="21" t="s">
        <v>148</v>
      </c>
      <c r="C100" s="10" t="s">
        <v>12</v>
      </c>
      <c r="D100" s="29">
        <v>0</v>
      </c>
    </row>
    <row r="101" spans="1:4" x14ac:dyDescent="0.2">
      <c r="A101" s="20">
        <v>87</v>
      </c>
      <c r="B101" s="21" t="s">
        <v>149</v>
      </c>
      <c r="C101" s="10" t="s">
        <v>26</v>
      </c>
      <c r="D101" s="29">
        <v>0</v>
      </c>
    </row>
    <row r="102" spans="1:4" x14ac:dyDescent="0.2">
      <c r="A102" s="20">
        <v>88</v>
      </c>
      <c r="B102" s="13" t="s">
        <v>150</v>
      </c>
      <c r="C102" s="10" t="s">
        <v>42</v>
      </c>
      <c r="D102" s="29">
        <v>0</v>
      </c>
    </row>
    <row r="103" spans="1:4" x14ac:dyDescent="0.2">
      <c r="A103" s="20">
        <v>89</v>
      </c>
      <c r="B103" s="12" t="s">
        <v>152</v>
      </c>
      <c r="C103" s="10" t="s">
        <v>28</v>
      </c>
      <c r="D103" s="29">
        <v>0</v>
      </c>
    </row>
    <row r="104" spans="1:4" x14ac:dyDescent="0.2">
      <c r="A104" s="20">
        <v>90</v>
      </c>
      <c r="B104" s="12" t="s">
        <v>153</v>
      </c>
      <c r="C104" s="10" t="s">
        <v>29</v>
      </c>
      <c r="D104" s="29">
        <v>0</v>
      </c>
    </row>
    <row r="105" spans="1:4" x14ac:dyDescent="0.2">
      <c r="A105" s="20">
        <v>91</v>
      </c>
      <c r="B105" s="21" t="s">
        <v>154</v>
      </c>
      <c r="C105" s="10" t="s">
        <v>14</v>
      </c>
      <c r="D105" s="29">
        <v>0</v>
      </c>
    </row>
    <row r="106" spans="1:4" x14ac:dyDescent="0.2">
      <c r="A106" s="20">
        <v>92</v>
      </c>
      <c r="B106" s="12" t="s">
        <v>155</v>
      </c>
      <c r="C106" s="10" t="s">
        <v>30</v>
      </c>
      <c r="D106" s="29">
        <v>0</v>
      </c>
    </row>
    <row r="107" spans="1:4" x14ac:dyDescent="0.2">
      <c r="A107" s="20">
        <v>93</v>
      </c>
      <c r="B107" s="12" t="s">
        <v>156</v>
      </c>
      <c r="C107" s="10" t="s">
        <v>15</v>
      </c>
      <c r="D107" s="29">
        <v>0</v>
      </c>
    </row>
    <row r="108" spans="1:4" x14ac:dyDescent="0.2">
      <c r="A108" s="20">
        <v>94</v>
      </c>
      <c r="B108" s="13" t="s">
        <v>157</v>
      </c>
      <c r="C108" s="10" t="s">
        <v>13</v>
      </c>
      <c r="D108" s="29">
        <v>9187536</v>
      </c>
    </row>
    <row r="109" spans="1:4" x14ac:dyDescent="0.2">
      <c r="A109" s="20">
        <v>95</v>
      </c>
      <c r="B109" s="21" t="s">
        <v>158</v>
      </c>
      <c r="C109" s="10" t="s">
        <v>31</v>
      </c>
      <c r="D109" s="29">
        <v>0</v>
      </c>
    </row>
    <row r="110" spans="1:4" x14ac:dyDescent="0.2">
      <c r="A110" s="20">
        <v>96</v>
      </c>
      <c r="B110" s="12" t="s">
        <v>160</v>
      </c>
      <c r="C110" s="10" t="s">
        <v>33</v>
      </c>
      <c r="D110" s="29">
        <v>0</v>
      </c>
    </row>
    <row r="111" spans="1:4" x14ac:dyDescent="0.2">
      <c r="A111" s="20">
        <v>97</v>
      </c>
      <c r="B111" s="12" t="s">
        <v>162</v>
      </c>
      <c r="C111" s="10" t="s">
        <v>163</v>
      </c>
      <c r="D111" s="29">
        <v>0</v>
      </c>
    </row>
    <row r="112" spans="1:4" x14ac:dyDescent="0.2">
      <c r="A112" s="20">
        <v>98</v>
      </c>
      <c r="B112" s="12" t="s">
        <v>164</v>
      </c>
      <c r="C112" s="10" t="s">
        <v>165</v>
      </c>
      <c r="D112" s="29">
        <v>0</v>
      </c>
    </row>
    <row r="113" spans="1:4" x14ac:dyDescent="0.2">
      <c r="A113" s="20">
        <v>99</v>
      </c>
      <c r="B113" s="21" t="s">
        <v>166</v>
      </c>
      <c r="C113" s="10" t="s">
        <v>167</v>
      </c>
      <c r="D113" s="29">
        <v>0</v>
      </c>
    </row>
    <row r="114" spans="1:4" x14ac:dyDescent="0.2">
      <c r="A114" s="20">
        <v>100</v>
      </c>
      <c r="B114" s="21" t="s">
        <v>168</v>
      </c>
      <c r="C114" s="10" t="s">
        <v>169</v>
      </c>
      <c r="D114" s="29">
        <v>0</v>
      </c>
    </row>
    <row r="115" spans="1:4" x14ac:dyDescent="0.2">
      <c r="A115" s="20">
        <v>101</v>
      </c>
      <c r="B115" s="21" t="s">
        <v>170</v>
      </c>
      <c r="C115" s="10" t="s">
        <v>171</v>
      </c>
      <c r="D115" s="29">
        <v>0</v>
      </c>
    </row>
    <row r="116" spans="1:4" x14ac:dyDescent="0.2">
      <c r="A116" s="20">
        <v>102</v>
      </c>
      <c r="B116" s="21" t="s">
        <v>172</v>
      </c>
      <c r="C116" s="10" t="s">
        <v>173</v>
      </c>
      <c r="D116" s="29">
        <v>0</v>
      </c>
    </row>
    <row r="117" spans="1:4" x14ac:dyDescent="0.2">
      <c r="A117" s="20">
        <v>103</v>
      </c>
      <c r="B117" s="21" t="s">
        <v>174</v>
      </c>
      <c r="C117" s="10" t="s">
        <v>175</v>
      </c>
      <c r="D117" s="29">
        <v>0</v>
      </c>
    </row>
    <row r="118" spans="1:4" x14ac:dyDescent="0.2">
      <c r="A118" s="20">
        <v>104</v>
      </c>
      <c r="B118" s="17" t="s">
        <v>176</v>
      </c>
      <c r="C118" s="15" t="s">
        <v>177</v>
      </c>
      <c r="D118" s="29">
        <v>0</v>
      </c>
    </row>
    <row r="119" spans="1:4" x14ac:dyDescent="0.2">
      <c r="A119" s="20">
        <v>105</v>
      </c>
      <c r="B119" s="13" t="s">
        <v>178</v>
      </c>
      <c r="C119" s="10" t="s">
        <v>179</v>
      </c>
      <c r="D119" s="29">
        <v>0</v>
      </c>
    </row>
    <row r="120" spans="1:4" x14ac:dyDescent="0.2">
      <c r="A120" s="20">
        <v>106</v>
      </c>
      <c r="B120" s="21" t="s">
        <v>180</v>
      </c>
      <c r="C120" s="10" t="s">
        <v>181</v>
      </c>
      <c r="D120" s="29">
        <v>0</v>
      </c>
    </row>
    <row r="121" spans="1:4" x14ac:dyDescent="0.2">
      <c r="A121" s="20">
        <v>107</v>
      </c>
      <c r="B121" s="12" t="s">
        <v>182</v>
      </c>
      <c r="C121" s="18" t="s">
        <v>183</v>
      </c>
      <c r="D121" s="29">
        <v>0</v>
      </c>
    </row>
    <row r="122" spans="1:4" x14ac:dyDescent="0.2">
      <c r="A122" s="20">
        <v>108</v>
      </c>
      <c r="B122" s="21" t="s">
        <v>184</v>
      </c>
      <c r="C122" s="10" t="s">
        <v>261</v>
      </c>
      <c r="D122" s="29">
        <v>0</v>
      </c>
    </row>
    <row r="123" spans="1:4" x14ac:dyDescent="0.2">
      <c r="A123" s="20">
        <v>109</v>
      </c>
      <c r="B123" s="13" t="s">
        <v>185</v>
      </c>
      <c r="C123" s="10" t="s">
        <v>250</v>
      </c>
      <c r="D123" s="29">
        <v>0</v>
      </c>
    </row>
    <row r="124" spans="1:4" x14ac:dyDescent="0.2">
      <c r="A124" s="20">
        <v>110</v>
      </c>
      <c r="B124" s="12" t="s">
        <v>329</v>
      </c>
      <c r="C124" s="10" t="s">
        <v>317</v>
      </c>
      <c r="D124" s="29">
        <v>0</v>
      </c>
    </row>
    <row r="125" spans="1:4" x14ac:dyDescent="0.2">
      <c r="A125" s="20">
        <v>111</v>
      </c>
      <c r="B125" s="53" t="s">
        <v>418</v>
      </c>
      <c r="C125" s="15" t="s">
        <v>419</v>
      </c>
      <c r="D125" s="29">
        <v>0</v>
      </c>
    </row>
    <row r="126" spans="1:4" x14ac:dyDescent="0.2">
      <c r="A126" s="20">
        <v>112</v>
      </c>
      <c r="B126" s="13" t="s">
        <v>186</v>
      </c>
      <c r="C126" s="10" t="s">
        <v>320</v>
      </c>
      <c r="D126" s="29">
        <v>0</v>
      </c>
    </row>
    <row r="127" spans="1:4" x14ac:dyDescent="0.2">
      <c r="A127" s="20">
        <v>113</v>
      </c>
      <c r="B127" s="21" t="s">
        <v>187</v>
      </c>
      <c r="C127" s="10" t="s">
        <v>188</v>
      </c>
      <c r="D127" s="29">
        <v>0</v>
      </c>
    </row>
    <row r="128" spans="1:4" x14ac:dyDescent="0.2">
      <c r="A128" s="20">
        <v>114</v>
      </c>
      <c r="B128" s="21" t="s">
        <v>189</v>
      </c>
      <c r="C128" s="35" t="s">
        <v>306</v>
      </c>
      <c r="D128" s="29">
        <v>0</v>
      </c>
    </row>
    <row r="129" spans="1:4" x14ac:dyDescent="0.2">
      <c r="A129" s="20">
        <v>115</v>
      </c>
      <c r="B129" s="21" t="s">
        <v>190</v>
      </c>
      <c r="C129" s="10" t="s">
        <v>225</v>
      </c>
      <c r="D129" s="29">
        <v>0</v>
      </c>
    </row>
    <row r="130" spans="1:4" x14ac:dyDescent="0.2">
      <c r="A130" s="20">
        <v>116</v>
      </c>
      <c r="B130" s="21" t="s">
        <v>191</v>
      </c>
      <c r="C130" s="10" t="s">
        <v>192</v>
      </c>
      <c r="D130" s="29">
        <v>0</v>
      </c>
    </row>
    <row r="131" spans="1:4" x14ac:dyDescent="0.2">
      <c r="A131" s="20">
        <v>117</v>
      </c>
      <c r="B131" s="21" t="s">
        <v>193</v>
      </c>
      <c r="C131" s="10" t="s">
        <v>40</v>
      </c>
      <c r="D131" s="29">
        <v>0</v>
      </c>
    </row>
    <row r="132" spans="1:4" x14ac:dyDescent="0.2">
      <c r="A132" s="20">
        <v>118</v>
      </c>
      <c r="B132" s="12" t="s">
        <v>194</v>
      </c>
      <c r="C132" s="10" t="s">
        <v>45</v>
      </c>
      <c r="D132" s="29">
        <v>0</v>
      </c>
    </row>
    <row r="133" spans="1:4" x14ac:dyDescent="0.2">
      <c r="A133" s="20">
        <v>119</v>
      </c>
      <c r="B133" s="12" t="s">
        <v>195</v>
      </c>
      <c r="C133" s="10" t="s">
        <v>227</v>
      </c>
      <c r="D133" s="29">
        <v>0</v>
      </c>
    </row>
    <row r="134" spans="1:4" x14ac:dyDescent="0.2">
      <c r="A134" s="20">
        <v>120</v>
      </c>
      <c r="B134" s="12" t="s">
        <v>196</v>
      </c>
      <c r="C134" s="10" t="s">
        <v>47</v>
      </c>
      <c r="D134" s="29">
        <v>0</v>
      </c>
    </row>
    <row r="135" spans="1:4" x14ac:dyDescent="0.2">
      <c r="A135" s="20">
        <v>121</v>
      </c>
      <c r="B135" s="21" t="s">
        <v>197</v>
      </c>
      <c r="C135" s="10" t="s">
        <v>46</v>
      </c>
      <c r="D135" s="29">
        <v>0</v>
      </c>
    </row>
    <row r="136" spans="1:4" x14ac:dyDescent="0.2">
      <c r="A136" s="20">
        <v>122</v>
      </c>
      <c r="B136" s="21" t="s">
        <v>198</v>
      </c>
      <c r="C136" s="10" t="s">
        <v>199</v>
      </c>
      <c r="D136" s="29">
        <v>0</v>
      </c>
    </row>
    <row r="137" spans="1:4" x14ac:dyDescent="0.2">
      <c r="A137" s="20">
        <v>123</v>
      </c>
      <c r="B137" s="21" t="s">
        <v>200</v>
      </c>
      <c r="C137" s="10" t="s">
        <v>468</v>
      </c>
      <c r="D137" s="29">
        <v>0</v>
      </c>
    </row>
    <row r="138" spans="1:4" x14ac:dyDescent="0.2">
      <c r="A138" s="20">
        <v>124</v>
      </c>
      <c r="B138" s="12" t="s">
        <v>201</v>
      </c>
      <c r="C138" s="10" t="s">
        <v>226</v>
      </c>
      <c r="D138" s="29">
        <v>0</v>
      </c>
    </row>
    <row r="139" spans="1:4" ht="12.75" x14ac:dyDescent="0.2">
      <c r="A139" s="20">
        <v>125</v>
      </c>
      <c r="B139" s="13" t="s">
        <v>202</v>
      </c>
      <c r="C139" s="233" t="s">
        <v>459</v>
      </c>
      <c r="D139" s="29">
        <v>0</v>
      </c>
    </row>
    <row r="140" spans="1:4" x14ac:dyDescent="0.2">
      <c r="A140" s="20">
        <v>126</v>
      </c>
      <c r="B140" s="21" t="s">
        <v>203</v>
      </c>
      <c r="C140" s="10" t="s">
        <v>204</v>
      </c>
      <c r="D140" s="29">
        <v>0</v>
      </c>
    </row>
    <row r="141" spans="1:4" x14ac:dyDescent="0.2">
      <c r="A141" s="20">
        <v>127</v>
      </c>
      <c r="B141" s="12" t="s">
        <v>205</v>
      </c>
      <c r="C141" s="10" t="s">
        <v>206</v>
      </c>
      <c r="D141" s="29">
        <v>0</v>
      </c>
    </row>
    <row r="142" spans="1:4" x14ac:dyDescent="0.2">
      <c r="A142" s="20">
        <v>128</v>
      </c>
      <c r="B142" s="21" t="s">
        <v>207</v>
      </c>
      <c r="C142" s="10" t="s">
        <v>208</v>
      </c>
      <c r="D142" s="29">
        <v>0</v>
      </c>
    </row>
    <row r="143" spans="1:4" x14ac:dyDescent="0.2">
      <c r="A143" s="20">
        <v>129</v>
      </c>
      <c r="B143" s="86" t="s">
        <v>251</v>
      </c>
      <c r="C143" s="88" t="s">
        <v>252</v>
      </c>
      <c r="D143" s="29">
        <v>0</v>
      </c>
    </row>
    <row r="144" spans="1:4" x14ac:dyDescent="0.2">
      <c r="A144" s="20">
        <v>130</v>
      </c>
      <c r="B144" s="89" t="s">
        <v>253</v>
      </c>
      <c r="C144" s="41" t="s">
        <v>254</v>
      </c>
      <c r="D144" s="29">
        <v>0</v>
      </c>
    </row>
    <row r="145" spans="1:28" x14ac:dyDescent="0.2">
      <c r="A145" s="20">
        <v>131</v>
      </c>
      <c r="B145" s="90" t="s">
        <v>255</v>
      </c>
      <c r="C145" s="140" t="s">
        <v>416</v>
      </c>
      <c r="D145" s="29">
        <v>0</v>
      </c>
    </row>
    <row r="146" spans="1:28" x14ac:dyDescent="0.2">
      <c r="A146" s="20">
        <v>132</v>
      </c>
      <c r="B146" s="20" t="s">
        <v>259</v>
      </c>
      <c r="C146" s="28" t="s">
        <v>260</v>
      </c>
      <c r="D146" s="29">
        <v>0</v>
      </c>
    </row>
    <row r="147" spans="1:28" x14ac:dyDescent="0.2">
      <c r="A147" s="20">
        <v>133</v>
      </c>
      <c r="B147" s="53" t="s">
        <v>311</v>
      </c>
      <c r="C147" s="28" t="s">
        <v>310</v>
      </c>
      <c r="D147" s="29">
        <v>0</v>
      </c>
    </row>
    <row r="148" spans="1:28" s="45" customFormat="1" x14ac:dyDescent="0.2">
      <c r="A148" s="20">
        <v>134</v>
      </c>
      <c r="B148" s="53" t="s">
        <v>319</v>
      </c>
      <c r="C148" s="28" t="s">
        <v>316</v>
      </c>
      <c r="D148" s="29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20">
        <v>135</v>
      </c>
      <c r="B149" s="53" t="s">
        <v>411</v>
      </c>
      <c r="C149" s="15" t="s">
        <v>412</v>
      </c>
      <c r="D149" s="29">
        <v>0</v>
      </c>
    </row>
    <row r="150" spans="1:28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</sheetData>
  <mergeCells count="9">
    <mergeCell ref="A11:C11"/>
    <mergeCell ref="A92:A95"/>
    <mergeCell ref="B92:B95"/>
    <mergeCell ref="A2:D2"/>
    <mergeCell ref="A4:A7"/>
    <mergeCell ref="B4:B7"/>
    <mergeCell ref="C4:C7"/>
    <mergeCell ref="D4:D7"/>
    <mergeCell ref="A8:C8"/>
  </mergeCells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Свод 2026 ТПОМС РБ </vt:lpstr>
      <vt:lpstr>Свод 2026 БП </vt:lpstr>
      <vt:lpstr>СМП (9-26)</vt:lpstr>
      <vt:lpstr>ДС(9-26)</vt:lpstr>
      <vt:lpstr>КС</vt:lpstr>
      <vt:lpstr> Профилактика 9-26</vt:lpstr>
      <vt:lpstr>Диспан.набл.(КП)9-26 </vt:lpstr>
      <vt:lpstr>Дистанционное набл.(КП)</vt:lpstr>
      <vt:lpstr>Центры здоровья 9-26</vt:lpstr>
      <vt:lpstr>АПУ неотл.пом.(9-26)</vt:lpstr>
      <vt:lpstr>АПУ обращения  (9-26)</vt:lpstr>
      <vt:lpstr>Мед.реаб.(АПУ,ДС,КС)(9-26) </vt:lpstr>
      <vt:lpstr>ОДИ ПГГ(9-26)</vt:lpstr>
      <vt:lpstr>Школа(9-26)</vt:lpstr>
      <vt:lpstr>ФАП(9-26)</vt:lpstr>
      <vt:lpstr>Гемодиализ по видам МП(9-26)</vt:lpstr>
      <vt:lpstr>Гемодиализ по услугам (пр.9-26)</vt:lpstr>
      <vt:lpstr>' Профилактика 9-26'!Заголовки_для_печати</vt:lpstr>
      <vt:lpstr>'АПУ неотл.пом.(9-26)'!Заголовки_для_печати</vt:lpstr>
      <vt:lpstr>'АПУ обращения  (9-26)'!Заголовки_для_печати</vt:lpstr>
      <vt:lpstr>'Гемодиализ по видам МП(9-26)'!Заголовки_для_печати</vt:lpstr>
      <vt:lpstr>'ДС(9-26)'!Заголовки_для_печати</vt:lpstr>
      <vt:lpstr>КС!Заголовки_для_печати</vt:lpstr>
      <vt:lpstr>'Мед.реаб.(АПУ,ДС,КС)(9-26) '!Заголовки_для_печати</vt:lpstr>
      <vt:lpstr>'ОДИ ПГГ(9-26)'!Заголовки_для_печати</vt:lpstr>
      <vt:lpstr>'Свод 2026 БП '!Заголовки_для_печати</vt:lpstr>
      <vt:lpstr>'Свод 2026 ТПОМС РБ '!Заголовки_для_печати</vt:lpstr>
      <vt:lpstr>'СМП (9-26)'!Заголовки_для_печати</vt:lpstr>
      <vt:lpstr>'ФАП(9-26)'!Заголовки_для_печати</vt:lpstr>
      <vt:lpstr>'Центры здоровья 9-26'!Заголовки_для_печати</vt:lpstr>
      <vt:lpstr>'Школа(9-26)'!Заголовки_для_печати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2024-12-20T11:10:34Z</cp:lastPrinted>
  <dcterms:created xsi:type="dcterms:W3CDTF">2012-12-23T03:42:29Z</dcterms:created>
  <dcterms:modified xsi:type="dcterms:W3CDTF">2026-07-24T05:10:46Z</dcterms:modified>
</cp:coreProperties>
</file>