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0-26\"/>
    </mc:Choice>
  </mc:AlternateContent>
  <xr:revisionPtr revIDLastSave="0" documentId="13_ncr:1_{B017DF94-363C-4DF1-851D-F4EB9D8C567B}" xr6:coauthVersionLast="36" xr6:coauthVersionMax="36" xr10:uidLastSave="{00000000-0000-0000-0000-000000000000}"/>
  <bookViews>
    <workbookView xWindow="-30" yWindow="360" windowWidth="10365" windowHeight="10740" tabRatio="827" xr2:uid="{00000000-000D-0000-FFFF-FFFF00000000}"/>
  </bookViews>
  <sheets>
    <sheet name="Свод 2026 ТПОМС РБ " sheetId="31" r:id="rId1"/>
    <sheet name="Свод 2026 БП " sheetId="17" r:id="rId2"/>
    <sheet name="СМП (9-26)" sheetId="36" r:id="rId3"/>
    <sheet name="ДС(10-26)" sheetId="34" r:id="rId4"/>
    <sheet name="КС" sheetId="22" r:id="rId5"/>
    <sheet name=" Профилактика 10-26" sheetId="39" r:id="rId6"/>
    <sheet name="Диспан.набл.(КП)10-26" sheetId="51" r:id="rId7"/>
    <sheet name="Дистан.набл.(КП)(10-26)" sheetId="47" r:id="rId8"/>
    <sheet name="Центры здоровья 9-26" sheetId="38" r:id="rId9"/>
    <sheet name="АПУ неотл.пом.(9-26)" sheetId="23" r:id="rId10"/>
    <sheet name="АПУ обращения  (10-26)" sheetId="50" r:id="rId11"/>
    <sheet name="Мед.реаб.(АПУ,ДС,КС)(10-26) " sheetId="29" r:id="rId12"/>
    <sheet name="ОДИ ПГГ(10-26)" sheetId="25" r:id="rId13"/>
    <sheet name="Школа(10-26)" sheetId="46" r:id="rId14"/>
    <sheet name="ФАП(10-26)" sheetId="27" r:id="rId15"/>
    <sheet name="Гемодиализ по видам МП(9-26)" sheetId="28" r:id="rId16"/>
    <sheet name="Гемодиализ по услугам (пр.9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2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10-26'!#REF!</definedName>
    <definedName name="_xlnm._FilterDatabase" localSheetId="9" hidden="1">'АПУ неотл.пом.(9-26)'!$A$11:$C$146</definedName>
    <definedName name="_xlnm._FilterDatabase" localSheetId="10" hidden="1">'АПУ обращения  (10-26)'!$A$11:$C$146</definedName>
    <definedName name="_xlnm._FilterDatabase" localSheetId="15" hidden="1">'Гемодиализ по видам МП(9-26)'!$A$11:$I$148</definedName>
    <definedName name="_xlnm._FilterDatabase" localSheetId="6" hidden="1">'Диспан.набл.(КП)10-26'!$A$11:$S$11</definedName>
    <definedName name="_xlnm._FilterDatabase" localSheetId="7" hidden="1">'Дистан.набл.(КП)(10-26)'!$A$12:$F$150</definedName>
    <definedName name="_xlnm._FilterDatabase" localSheetId="3" hidden="1">'ДС(10-26)'!$A$11:$BD$11</definedName>
    <definedName name="_xlnm._FilterDatabase" localSheetId="4" hidden="1">КС!$A$11:$CA$11</definedName>
    <definedName name="_xlnm._FilterDatabase" localSheetId="11" hidden="1">'Мед.реаб.(АПУ,ДС,КС)(10-26) '!$A$11:$G$149</definedName>
    <definedName name="_xlnm._FilterDatabase" localSheetId="12" hidden="1">'ОДИ ПГГ(10-26)'!$A$8:$O$8</definedName>
    <definedName name="_xlnm._FilterDatabase" localSheetId="1" hidden="1">'Свод 2026 БП '!$A$11:$C$146</definedName>
    <definedName name="_xlnm._FilterDatabase" localSheetId="0" hidden="1">'Свод 2026 ТПОМС РБ '!$A$15:$AF$150</definedName>
    <definedName name="_xlnm._FilterDatabase" localSheetId="2" hidden="1">'СМП (9-26)'!$A$11:$C$146</definedName>
    <definedName name="_xlnm._FilterDatabase" localSheetId="14" hidden="1">'ФАП(10-26)'!$A$11:$X$149</definedName>
    <definedName name="_xlnm._FilterDatabase" localSheetId="8" hidden="1">'Центры здоровья 9-26'!$A$11:$C$146</definedName>
    <definedName name="_xlnm._FilterDatabase" localSheetId="13" hidden="1">'Школа(10-26)'!$A$7:$E$7</definedName>
    <definedName name="Kbcn" localSheetId="5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2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2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2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2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2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2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2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2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2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2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2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2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2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2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10-26'!$3:$8</definedName>
    <definedName name="_xlnm.Print_Titles" localSheetId="9">'АПУ неотл.пом.(9-26)'!$4:$7</definedName>
    <definedName name="_xlnm.Print_Titles" localSheetId="10">'АПУ обращения  (10-26)'!$4:$7</definedName>
    <definedName name="_xlnm.Print_Titles" localSheetId="15">'Гемодиализ по видам МП(9-26)'!$7:$7</definedName>
    <definedName name="_xlnm.Print_Titles" localSheetId="6">'Диспан.набл.(КП)10-26'!#REF!</definedName>
    <definedName name="_xlnm.Print_Titles" localSheetId="7">'Дистан.набл.(КП)(10-26)'!#REF!</definedName>
    <definedName name="_xlnm.Print_Titles" localSheetId="3">'ДС(10-26)'!$6:$7</definedName>
    <definedName name="_xlnm.Print_Titles" localSheetId="4">КС!$4:$7</definedName>
    <definedName name="_xlnm.Print_Titles" localSheetId="11">'Мед.реаб.(АПУ,ДС,КС)(10-26) '!$4:$7</definedName>
    <definedName name="_xlnm.Print_Titles" localSheetId="12">'ОДИ ПГГ(10-26)'!$4:$7</definedName>
    <definedName name="_xlnm.Print_Titles" localSheetId="1">'Свод 2026 БП '!$4:$7</definedName>
    <definedName name="_xlnm.Print_Titles" localSheetId="0">'Свод 2026 ТПОМС РБ '!$8:$11</definedName>
    <definedName name="_xlnm.Print_Titles" localSheetId="2">'СМП (9-26)'!$4:$7</definedName>
    <definedName name="_xlnm.Print_Titles" localSheetId="14">'ФАП(10-26)'!$4:$7</definedName>
    <definedName name="_xlnm.Print_Titles" localSheetId="8">'Центры здоровья 9-26'!$4:$7</definedName>
    <definedName name="_xlnm.Print_Titles" localSheetId="13">'Школа(10-26)'!$4:$6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2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2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2">#REF!</definedName>
    <definedName name="ЭКО" localSheetId="14">#REF!</definedName>
    <definedName name="ЭКО" localSheetId="8">#REF!</definedName>
    <definedName name="ЭКО" localSheetId="13">#REF!</definedName>
  </definedNames>
  <calcPr calcId="191029" iterateDelta="1E-4"/>
</workbook>
</file>

<file path=xl/calcChain.xml><?xml version="1.0" encoding="utf-8"?>
<calcChain xmlns="http://schemas.openxmlformats.org/spreadsheetml/2006/main">
  <c r="E8" i="28" l="1"/>
  <c r="F8" i="28"/>
  <c r="G8" i="28"/>
  <c r="D8" i="28"/>
  <c r="E7" i="46"/>
  <c r="D7" i="46"/>
  <c r="E8" i="25"/>
  <c r="F8" i="25"/>
  <c r="G8" i="25"/>
  <c r="H8" i="25"/>
  <c r="I8" i="25"/>
  <c r="J8" i="25"/>
  <c r="K8" i="25"/>
  <c r="L8" i="25"/>
  <c r="M8" i="25"/>
  <c r="N8" i="25"/>
  <c r="O8" i="25"/>
  <c r="D8" i="25"/>
  <c r="D8" i="23"/>
  <c r="D8" i="38"/>
  <c r="G8" i="22"/>
  <c r="H8" i="22"/>
  <c r="I8" i="22"/>
  <c r="J8" i="22"/>
  <c r="K8" i="22"/>
  <c r="L8" i="22"/>
  <c r="M8" i="22"/>
  <c r="N8" i="22"/>
  <c r="O8" i="22"/>
  <c r="P8" i="22"/>
  <c r="Q8" i="22"/>
  <c r="R8" i="22"/>
  <c r="E8" i="34"/>
  <c r="F8" i="34"/>
  <c r="G8" i="34"/>
  <c r="H8" i="34"/>
  <c r="I8" i="34"/>
  <c r="J8" i="34"/>
  <c r="K8" i="34"/>
  <c r="D8" i="34"/>
  <c r="E4" i="34"/>
  <c r="F4" i="34"/>
  <c r="D4" i="34"/>
  <c r="E8" i="36"/>
  <c r="F8" i="36"/>
  <c r="G8" i="36"/>
  <c r="D8" i="36"/>
  <c r="K141" i="50" l="1"/>
  <c r="G110" i="51" l="1"/>
  <c r="H24" i="17" l="1"/>
  <c r="H34" i="17"/>
  <c r="H35" i="17"/>
  <c r="H37" i="17"/>
  <c r="H38" i="17"/>
  <c r="H64" i="17"/>
  <c r="H65" i="17"/>
  <c r="H68" i="17"/>
  <c r="H70" i="17"/>
  <c r="H71" i="17"/>
  <c r="H72" i="17"/>
  <c r="H76" i="17"/>
  <c r="H78" i="17"/>
  <c r="H79" i="17"/>
  <c r="H81" i="17"/>
  <c r="H82" i="17"/>
  <c r="H90" i="17"/>
  <c r="H91" i="17"/>
  <c r="H94" i="17"/>
  <c r="H95" i="17"/>
  <c r="H96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1" i="17"/>
  <c r="H133" i="17"/>
  <c r="H134" i="17"/>
  <c r="H135" i="17"/>
  <c r="H136" i="17"/>
  <c r="H137" i="17"/>
  <c r="H140" i="17"/>
  <c r="H141" i="17"/>
  <c r="H142" i="17"/>
  <c r="H143" i="17"/>
  <c r="H144" i="17"/>
  <c r="H145" i="17"/>
  <c r="H146" i="17"/>
  <c r="H147" i="17"/>
  <c r="H148" i="17"/>
  <c r="H149" i="17"/>
  <c r="H10" i="17"/>
  <c r="H9" i="17"/>
  <c r="G88" i="51" l="1"/>
  <c r="D88" i="51" s="1"/>
  <c r="H88" i="17" s="1"/>
  <c r="Q139" i="51" l="1"/>
  <c r="N139" i="51"/>
  <c r="K139" i="51"/>
  <c r="H139" i="51"/>
  <c r="E139" i="51"/>
  <c r="D139" i="51" s="1"/>
  <c r="Q138" i="51"/>
  <c r="N138" i="51"/>
  <c r="K138" i="51"/>
  <c r="H138" i="51"/>
  <c r="E138" i="51"/>
  <c r="D138" i="51" s="1"/>
  <c r="S132" i="51"/>
  <c r="H130" i="51"/>
  <c r="E130" i="51"/>
  <c r="D130" i="51" s="1"/>
  <c r="Q110" i="51"/>
  <c r="N110" i="51"/>
  <c r="K110" i="51"/>
  <c r="H110" i="51"/>
  <c r="E110" i="51"/>
  <c r="D110" i="51" s="1"/>
  <c r="Q109" i="51"/>
  <c r="N109" i="51"/>
  <c r="K109" i="51"/>
  <c r="H109" i="51"/>
  <c r="E109" i="51"/>
  <c r="D109" i="51" s="1"/>
  <c r="Q108" i="51"/>
  <c r="N108" i="51"/>
  <c r="K108" i="51"/>
  <c r="G108" i="51"/>
  <c r="E108" i="51"/>
  <c r="Q107" i="51"/>
  <c r="N107" i="51"/>
  <c r="K107" i="51"/>
  <c r="H107" i="51"/>
  <c r="G107" i="51"/>
  <c r="E107" i="51"/>
  <c r="Q106" i="51"/>
  <c r="N106" i="51"/>
  <c r="K106" i="51"/>
  <c r="H106" i="51"/>
  <c r="E106" i="51"/>
  <c r="D106" i="51" s="1"/>
  <c r="Q105" i="51"/>
  <c r="N105" i="51"/>
  <c r="K105" i="51"/>
  <c r="H105" i="51"/>
  <c r="G105" i="51"/>
  <c r="E105" i="51"/>
  <c r="Q104" i="51"/>
  <c r="N104" i="51"/>
  <c r="K104" i="51"/>
  <c r="H104" i="51"/>
  <c r="E104" i="51"/>
  <c r="D104" i="51" s="1"/>
  <c r="S103" i="51"/>
  <c r="G103" i="51" s="1"/>
  <c r="N103" i="51"/>
  <c r="K103" i="51"/>
  <c r="H103" i="51"/>
  <c r="E103" i="51"/>
  <c r="Q102" i="51"/>
  <c r="N102" i="51"/>
  <c r="K102" i="51"/>
  <c r="H102" i="51"/>
  <c r="E102" i="51"/>
  <c r="D102" i="51" s="1"/>
  <c r="H102" i="17" s="1"/>
  <c r="Q101" i="51"/>
  <c r="N101" i="51"/>
  <c r="K101" i="51"/>
  <c r="H101" i="51"/>
  <c r="E101" i="51"/>
  <c r="D101" i="51" s="1"/>
  <c r="Q100" i="51"/>
  <c r="N100" i="51"/>
  <c r="K100" i="51"/>
  <c r="H100" i="51"/>
  <c r="G100" i="51"/>
  <c r="E100" i="51"/>
  <c r="Q99" i="51"/>
  <c r="N99" i="51"/>
  <c r="K99" i="51"/>
  <c r="H99" i="51"/>
  <c r="E99" i="51"/>
  <c r="D99" i="51" s="1"/>
  <c r="Q98" i="51"/>
  <c r="N98" i="51"/>
  <c r="K98" i="51"/>
  <c r="H98" i="51"/>
  <c r="E98" i="51"/>
  <c r="D98" i="51" s="1"/>
  <c r="Q97" i="51"/>
  <c r="N97" i="51"/>
  <c r="K97" i="51"/>
  <c r="E97" i="51"/>
  <c r="D97" i="51" s="1"/>
  <c r="Q93" i="51"/>
  <c r="N93" i="51"/>
  <c r="K93" i="51"/>
  <c r="H93" i="51"/>
  <c r="E93" i="51"/>
  <c r="D93" i="51" s="1"/>
  <c r="Q92" i="51"/>
  <c r="N92" i="51"/>
  <c r="K92" i="51"/>
  <c r="H92" i="51"/>
  <c r="E92" i="51"/>
  <c r="D92" i="51" s="1"/>
  <c r="H92" i="17" s="1"/>
  <c r="Q89" i="51"/>
  <c r="N89" i="51"/>
  <c r="K89" i="51"/>
  <c r="H89" i="51"/>
  <c r="E89" i="51"/>
  <c r="D89" i="51" s="1"/>
  <c r="Q88" i="51"/>
  <c r="Q87" i="51"/>
  <c r="N87" i="51"/>
  <c r="K87" i="51"/>
  <c r="H87" i="51"/>
  <c r="E87" i="51"/>
  <c r="D87" i="51" s="1"/>
  <c r="Q86" i="51"/>
  <c r="N86" i="51"/>
  <c r="K86" i="51"/>
  <c r="H86" i="51"/>
  <c r="G86" i="51"/>
  <c r="E86" i="51"/>
  <c r="Q85" i="51"/>
  <c r="N85" i="51"/>
  <c r="K85" i="51"/>
  <c r="H85" i="51"/>
  <c r="E85" i="51"/>
  <c r="D85" i="51" s="1"/>
  <c r="Q84" i="51"/>
  <c r="N84" i="51"/>
  <c r="K84" i="51"/>
  <c r="H84" i="51"/>
  <c r="E84" i="51"/>
  <c r="D84" i="51" s="1"/>
  <c r="Q83" i="51"/>
  <c r="N83" i="51"/>
  <c r="K83" i="51"/>
  <c r="H83" i="51"/>
  <c r="G83" i="51"/>
  <c r="E83" i="51"/>
  <c r="Q80" i="51"/>
  <c r="E80" i="51"/>
  <c r="D80" i="51" s="1"/>
  <c r="Q77" i="51"/>
  <c r="E77" i="51"/>
  <c r="D77" i="51" s="1"/>
  <c r="Q75" i="51"/>
  <c r="N75" i="51"/>
  <c r="K75" i="51"/>
  <c r="H75" i="51"/>
  <c r="E75" i="51"/>
  <c r="D75" i="51" s="1"/>
  <c r="Q74" i="51"/>
  <c r="N74" i="51"/>
  <c r="K74" i="51"/>
  <c r="H74" i="51"/>
  <c r="E74" i="51"/>
  <c r="D74" i="51" s="1"/>
  <c r="Q73" i="51"/>
  <c r="N73" i="51"/>
  <c r="K73" i="51"/>
  <c r="H73" i="51"/>
  <c r="E73" i="51"/>
  <c r="D73" i="51" s="1"/>
  <c r="S69" i="51"/>
  <c r="Q69" i="51" s="1"/>
  <c r="N69" i="51"/>
  <c r="K69" i="51"/>
  <c r="Q67" i="51"/>
  <c r="G67" i="51"/>
  <c r="D67" i="51" s="1"/>
  <c r="S66" i="51"/>
  <c r="G66" i="51" s="1"/>
  <c r="D66" i="51" s="1"/>
  <c r="Q63" i="51"/>
  <c r="N63" i="51"/>
  <c r="K63" i="51"/>
  <c r="H63" i="51"/>
  <c r="G63" i="51"/>
  <c r="E63" i="51"/>
  <c r="Q62" i="51"/>
  <c r="N62" i="51"/>
  <c r="K62" i="51"/>
  <c r="H62" i="51"/>
  <c r="G62" i="51"/>
  <c r="E62" i="51"/>
  <c r="Q61" i="51"/>
  <c r="N61" i="51"/>
  <c r="K61" i="51"/>
  <c r="H61" i="51"/>
  <c r="G61" i="51"/>
  <c r="E61" i="51"/>
  <c r="S60" i="51"/>
  <c r="Q60" i="51" s="1"/>
  <c r="N60" i="51"/>
  <c r="K60" i="51"/>
  <c r="H60" i="51"/>
  <c r="G60" i="51"/>
  <c r="E60" i="51"/>
  <c r="Q59" i="51"/>
  <c r="N59" i="51"/>
  <c r="K59" i="51"/>
  <c r="H59" i="51"/>
  <c r="G59" i="51"/>
  <c r="E59" i="51"/>
  <c r="Q58" i="51"/>
  <c r="N58" i="51"/>
  <c r="K58" i="51"/>
  <c r="H58" i="51"/>
  <c r="E58" i="51"/>
  <c r="D58" i="51" s="1"/>
  <c r="Q57" i="51"/>
  <c r="N57" i="51"/>
  <c r="K57" i="51"/>
  <c r="H57" i="51"/>
  <c r="G57" i="51"/>
  <c r="E57" i="51"/>
  <c r="Q56" i="51"/>
  <c r="N56" i="51"/>
  <c r="K56" i="51"/>
  <c r="H56" i="51"/>
  <c r="G56" i="51"/>
  <c r="E56" i="51"/>
  <c r="Q55" i="51"/>
  <c r="N55" i="51"/>
  <c r="K55" i="51"/>
  <c r="H55" i="51"/>
  <c r="G55" i="51"/>
  <c r="E55" i="51"/>
  <c r="Q54" i="51"/>
  <c r="N54" i="51"/>
  <c r="K54" i="51"/>
  <c r="H54" i="51"/>
  <c r="E54" i="51"/>
  <c r="D54" i="51" s="1"/>
  <c r="Q53" i="51"/>
  <c r="N53" i="51"/>
  <c r="K53" i="51"/>
  <c r="H53" i="51"/>
  <c r="G53" i="51"/>
  <c r="E53" i="51"/>
  <c r="S52" i="51"/>
  <c r="G52" i="51" s="1"/>
  <c r="N52" i="51"/>
  <c r="K52" i="51"/>
  <c r="E52" i="51"/>
  <c r="Q51" i="51"/>
  <c r="N51" i="51"/>
  <c r="K51" i="51"/>
  <c r="H51" i="51"/>
  <c r="G51" i="51"/>
  <c r="E51" i="51"/>
  <c r="Q50" i="51"/>
  <c r="N50" i="51"/>
  <c r="K50" i="51"/>
  <c r="H50" i="51"/>
  <c r="G50" i="51"/>
  <c r="E50" i="51"/>
  <c r="N49" i="51"/>
  <c r="K49" i="51"/>
  <c r="H49" i="51"/>
  <c r="E49" i="51"/>
  <c r="D49" i="51" s="1"/>
  <c r="H49" i="17" s="1"/>
  <c r="Q48" i="51"/>
  <c r="N48" i="51"/>
  <c r="K48" i="51"/>
  <c r="H48" i="51"/>
  <c r="E48" i="51"/>
  <c r="D48" i="51" s="1"/>
  <c r="Q47" i="51"/>
  <c r="N47" i="51"/>
  <c r="K47" i="51"/>
  <c r="H47" i="51"/>
  <c r="E47" i="51"/>
  <c r="D47" i="51" s="1"/>
  <c r="Q46" i="51"/>
  <c r="N46" i="51"/>
  <c r="K46" i="51"/>
  <c r="H46" i="51"/>
  <c r="G46" i="51"/>
  <c r="E46" i="51"/>
  <c r="Q45" i="51"/>
  <c r="N45" i="51"/>
  <c r="K45" i="51"/>
  <c r="H45" i="51"/>
  <c r="G45" i="51"/>
  <c r="E45" i="51"/>
  <c r="S44" i="51"/>
  <c r="G44" i="51" s="1"/>
  <c r="N44" i="51"/>
  <c r="K44" i="51"/>
  <c r="H44" i="51"/>
  <c r="E44" i="51"/>
  <c r="Q43" i="51"/>
  <c r="N43" i="51"/>
  <c r="K43" i="51"/>
  <c r="H43" i="51"/>
  <c r="G43" i="51"/>
  <c r="E43" i="51"/>
  <c r="Q42" i="51"/>
  <c r="N42" i="51"/>
  <c r="K42" i="51"/>
  <c r="H42" i="51"/>
  <c r="G42" i="51"/>
  <c r="E42" i="51"/>
  <c r="D42" i="51" s="1"/>
  <c r="Q41" i="51"/>
  <c r="N41" i="51"/>
  <c r="K41" i="51"/>
  <c r="H41" i="51"/>
  <c r="G41" i="51"/>
  <c r="E41" i="51"/>
  <c r="Q40" i="51"/>
  <c r="N40" i="51"/>
  <c r="K40" i="51"/>
  <c r="G40" i="51"/>
  <c r="E40" i="51"/>
  <c r="S39" i="51"/>
  <c r="G39" i="51" s="1"/>
  <c r="N39" i="51"/>
  <c r="K39" i="51"/>
  <c r="E39" i="51"/>
  <c r="S36" i="51"/>
  <c r="Q36" i="51" s="1"/>
  <c r="N36" i="51"/>
  <c r="K36" i="51"/>
  <c r="H36" i="51"/>
  <c r="E36" i="51"/>
  <c r="Q33" i="51"/>
  <c r="N33" i="51"/>
  <c r="K33" i="51"/>
  <c r="H33" i="51"/>
  <c r="E33" i="51"/>
  <c r="D33" i="51" s="1"/>
  <c r="Q32" i="51"/>
  <c r="N32" i="51"/>
  <c r="K32" i="51"/>
  <c r="G32" i="51"/>
  <c r="E32" i="51"/>
  <c r="S31" i="51"/>
  <c r="Q31" i="51" s="1"/>
  <c r="P31" i="51"/>
  <c r="N31" i="51" s="1"/>
  <c r="K31" i="51"/>
  <c r="H31" i="51"/>
  <c r="E31" i="51"/>
  <c r="S30" i="51"/>
  <c r="N30" i="51"/>
  <c r="K30" i="51"/>
  <c r="H30" i="51"/>
  <c r="E30" i="51"/>
  <c r="Q29" i="51"/>
  <c r="N29" i="51"/>
  <c r="K29" i="51"/>
  <c r="H29" i="51"/>
  <c r="E29" i="51"/>
  <c r="D29" i="51" s="1"/>
  <c r="Q28" i="51"/>
  <c r="N28" i="51"/>
  <c r="K28" i="51"/>
  <c r="G28" i="51"/>
  <c r="E28" i="51"/>
  <c r="Q27" i="51"/>
  <c r="N27" i="51"/>
  <c r="K27" i="51"/>
  <c r="H27" i="51"/>
  <c r="G27" i="51"/>
  <c r="E27" i="51"/>
  <c r="Q26" i="51"/>
  <c r="N26" i="51"/>
  <c r="K26" i="51"/>
  <c r="H26" i="51"/>
  <c r="G26" i="51"/>
  <c r="E26" i="51"/>
  <c r="Q25" i="51"/>
  <c r="N25" i="51"/>
  <c r="K25" i="51"/>
  <c r="H25" i="51"/>
  <c r="E25" i="51"/>
  <c r="D25" i="51" s="1"/>
  <c r="Q23" i="51"/>
  <c r="N23" i="51"/>
  <c r="K23" i="51"/>
  <c r="H23" i="51"/>
  <c r="G23" i="51"/>
  <c r="E23" i="51"/>
  <c r="Q22" i="51"/>
  <c r="N22" i="51"/>
  <c r="K22" i="51"/>
  <c r="H22" i="51"/>
  <c r="E22" i="51"/>
  <c r="D22" i="51" s="1"/>
  <c r="Q21" i="51"/>
  <c r="N21" i="51"/>
  <c r="K21" i="51"/>
  <c r="H21" i="51"/>
  <c r="E21" i="51"/>
  <c r="D21" i="51" s="1"/>
  <c r="Q20" i="51"/>
  <c r="N20" i="51"/>
  <c r="K20" i="51"/>
  <c r="H20" i="51"/>
  <c r="E20" i="51"/>
  <c r="D20" i="51" s="1"/>
  <c r="Q19" i="51"/>
  <c r="N19" i="51"/>
  <c r="K19" i="51"/>
  <c r="H19" i="51"/>
  <c r="G19" i="51"/>
  <c r="E19" i="51"/>
  <c r="Q18" i="51"/>
  <c r="N18" i="51"/>
  <c r="K18" i="51"/>
  <c r="H18" i="51"/>
  <c r="G18" i="51"/>
  <c r="E18" i="51"/>
  <c r="Q17" i="51"/>
  <c r="N17" i="51"/>
  <c r="K17" i="51"/>
  <c r="H17" i="51"/>
  <c r="G17" i="51"/>
  <c r="E17" i="51"/>
  <c r="Q16" i="51"/>
  <c r="N16" i="51"/>
  <c r="K16" i="51"/>
  <c r="H16" i="51"/>
  <c r="G16" i="51"/>
  <c r="E16" i="51"/>
  <c r="D16" i="51" s="1"/>
  <c r="Q15" i="51"/>
  <c r="N15" i="51"/>
  <c r="K15" i="51"/>
  <c r="H15" i="51"/>
  <c r="G15" i="51"/>
  <c r="E15" i="51"/>
  <c r="S14" i="51"/>
  <c r="Q14" i="51" s="1"/>
  <c r="N14" i="51"/>
  <c r="K14" i="51"/>
  <c r="H14" i="51"/>
  <c r="E14" i="51"/>
  <c r="Q13" i="51"/>
  <c r="N13" i="51"/>
  <c r="K13" i="51"/>
  <c r="H13" i="51"/>
  <c r="G13" i="51"/>
  <c r="E13" i="51"/>
  <c r="Q12" i="51"/>
  <c r="N12" i="51"/>
  <c r="K12" i="51"/>
  <c r="H12" i="51"/>
  <c r="E12" i="51"/>
  <c r="D12" i="51" s="1"/>
  <c r="R11" i="51"/>
  <c r="R8" i="51" s="1"/>
  <c r="P11" i="51"/>
  <c r="P8" i="51" s="1"/>
  <c r="O11" i="51"/>
  <c r="O8" i="51" s="1"/>
  <c r="M11" i="51"/>
  <c r="M8" i="51" s="1"/>
  <c r="L11" i="51"/>
  <c r="L8" i="51" s="1"/>
  <c r="J11" i="51"/>
  <c r="J8" i="51" s="1"/>
  <c r="I11" i="51"/>
  <c r="I8" i="51" s="1"/>
  <c r="F11" i="51"/>
  <c r="F8" i="51" s="1"/>
  <c r="D105" i="51" l="1"/>
  <c r="H105" i="17" s="1"/>
  <c r="D17" i="51"/>
  <c r="Q39" i="51"/>
  <c r="D108" i="51"/>
  <c r="D59" i="51"/>
  <c r="D27" i="51"/>
  <c r="Q103" i="51"/>
  <c r="D19" i="51"/>
  <c r="H19" i="17" s="1"/>
  <c r="D18" i="51"/>
  <c r="H18" i="17" s="1"/>
  <c r="D13" i="51"/>
  <c r="D28" i="51"/>
  <c r="D83" i="51"/>
  <c r="D86" i="51"/>
  <c r="H27" i="17"/>
  <c r="D61" i="51"/>
  <c r="G69" i="51"/>
  <c r="D69" i="51" s="1"/>
  <c r="D40" i="51"/>
  <c r="H40" i="17" s="1"/>
  <c r="D60" i="51"/>
  <c r="D23" i="51"/>
  <c r="H23" i="17" s="1"/>
  <c r="D43" i="51"/>
  <c r="D100" i="51"/>
  <c r="G36" i="51"/>
  <c r="D45" i="51"/>
  <c r="D55" i="51"/>
  <c r="Q66" i="51"/>
  <c r="D56" i="51"/>
  <c r="Q132" i="51"/>
  <c r="G132" i="51"/>
  <c r="D132" i="51" s="1"/>
  <c r="G14" i="51"/>
  <c r="D14" i="51" s="1"/>
  <c r="D32" i="51"/>
  <c r="Q52" i="51"/>
  <c r="D62" i="51"/>
  <c r="H16" i="17"/>
  <c r="H47" i="17"/>
  <c r="H84" i="17"/>
  <c r="H87" i="17"/>
  <c r="H104" i="17"/>
  <c r="H97" i="17"/>
  <c r="H110" i="17"/>
  <c r="H22" i="17"/>
  <c r="H33" i="17"/>
  <c r="D52" i="51"/>
  <c r="H99" i="17"/>
  <c r="H83" i="17"/>
  <c r="H48" i="17"/>
  <c r="H66" i="17"/>
  <c r="H138" i="17"/>
  <c r="H42" i="17"/>
  <c r="H89" i="17"/>
  <c r="H25" i="17"/>
  <c r="H29" i="17"/>
  <c r="H59" i="17"/>
  <c r="H67" i="17"/>
  <c r="H74" i="17"/>
  <c r="H80" i="17"/>
  <c r="S11" i="51"/>
  <c r="S8" i="51" s="1"/>
  <c r="D41" i="51"/>
  <c r="Q44" i="51"/>
  <c r="D46" i="51"/>
  <c r="D50" i="51"/>
  <c r="K11" i="51"/>
  <c r="K8" i="51" s="1"/>
  <c r="D107" i="51"/>
  <c r="H98" i="17"/>
  <c r="H139" i="17"/>
  <c r="H11" i="51"/>
  <c r="H8" i="51" s="1"/>
  <c r="H58" i="17"/>
  <c r="H17" i="17"/>
  <c r="H21" i="17"/>
  <c r="D44" i="51"/>
  <c r="D63" i="51"/>
  <c r="H93" i="17"/>
  <c r="H85" i="17"/>
  <c r="H69" i="17"/>
  <c r="H109" i="17"/>
  <c r="N11" i="51"/>
  <c r="N8" i="51" s="1"/>
  <c r="D26" i="51"/>
  <c r="D53" i="51"/>
  <c r="D57" i="51"/>
  <c r="H75" i="17"/>
  <c r="H100" i="17"/>
  <c r="H73" i="17"/>
  <c r="H101" i="17"/>
  <c r="H106" i="17"/>
  <c r="H12" i="17"/>
  <c r="G31" i="51"/>
  <c r="D31" i="51" s="1"/>
  <c r="H61" i="17"/>
  <c r="H108" i="17"/>
  <c r="H130" i="17"/>
  <c r="H13" i="17"/>
  <c r="H54" i="17"/>
  <c r="H77" i="17"/>
  <c r="D15" i="51"/>
  <c r="H20" i="17"/>
  <c r="D36" i="51"/>
  <c r="D39" i="51"/>
  <c r="D51" i="51"/>
  <c r="D103" i="51"/>
  <c r="G30" i="51"/>
  <c r="E11" i="51"/>
  <c r="E8" i="51" s="1"/>
  <c r="Q30" i="51"/>
  <c r="H60" i="17" l="1"/>
  <c r="H62" i="17"/>
  <c r="G11" i="51"/>
  <c r="G8" i="51" s="1"/>
  <c r="H28" i="17"/>
  <c r="H86" i="17"/>
  <c r="H56" i="17"/>
  <c r="H43" i="17"/>
  <c r="Q11" i="51"/>
  <c r="Q8" i="51" s="1"/>
  <c r="H55" i="17"/>
  <c r="H45" i="17"/>
  <c r="H32" i="17"/>
  <c r="H132" i="17"/>
  <c r="H39" i="17"/>
  <c r="H63" i="17"/>
  <c r="H41" i="17"/>
  <c r="H36" i="17"/>
  <c r="H44" i="17"/>
  <c r="H53" i="17"/>
  <c r="H57" i="17"/>
  <c r="H107" i="17"/>
  <c r="H15" i="17"/>
  <c r="H103" i="17"/>
  <c r="H26" i="17"/>
  <c r="H50" i="17"/>
  <c r="H14" i="17"/>
  <c r="H46" i="17"/>
  <c r="H31" i="17"/>
  <c r="H51" i="17"/>
  <c r="H52" i="17"/>
  <c r="D30" i="51"/>
  <c r="H30" i="17" s="1"/>
  <c r="D11" i="51" l="1"/>
  <c r="D8" i="51" l="1"/>
  <c r="F88" i="50" l="1"/>
  <c r="K88" i="50" l="1"/>
  <c r="L88" i="50"/>
  <c r="J88" i="50"/>
  <c r="L91" i="17" l="1"/>
  <c r="L131" i="17"/>
  <c r="L135" i="17"/>
  <c r="M11" i="50" l="1"/>
  <c r="M8" i="50" s="1"/>
  <c r="J37" i="34" l="1"/>
  <c r="J36" i="34"/>
  <c r="F86" i="50" l="1"/>
  <c r="J86" i="50"/>
  <c r="L36" i="50"/>
  <c r="D149" i="50" l="1"/>
  <c r="L149" i="17" s="1"/>
  <c r="D148" i="50"/>
  <c r="D147" i="50"/>
  <c r="L147" i="17" s="1"/>
  <c r="D146" i="50"/>
  <c r="L146" i="17" s="1"/>
  <c r="D145" i="50"/>
  <c r="L145" i="17" s="1"/>
  <c r="D144" i="50"/>
  <c r="D143" i="50"/>
  <c r="L143" i="17" s="1"/>
  <c r="D142" i="50"/>
  <c r="D141" i="50"/>
  <c r="L141" i="17" s="1"/>
  <c r="D140" i="50"/>
  <c r="L140" i="17" s="1"/>
  <c r="D139" i="50"/>
  <c r="L139" i="17" s="1"/>
  <c r="D138" i="50"/>
  <c r="D137" i="50"/>
  <c r="L137" i="17" s="1"/>
  <c r="D136" i="50"/>
  <c r="D134" i="50"/>
  <c r="D133" i="50"/>
  <c r="D132" i="50"/>
  <c r="D130" i="50"/>
  <c r="L130" i="17" s="1"/>
  <c r="D129" i="50"/>
  <c r="D128" i="50"/>
  <c r="L128" i="17" s="1"/>
  <c r="D127" i="50"/>
  <c r="D126" i="50"/>
  <c r="L126" i="17" s="1"/>
  <c r="D125" i="50"/>
  <c r="L125" i="17" s="1"/>
  <c r="D124" i="50"/>
  <c r="D123" i="50"/>
  <c r="L123" i="17" s="1"/>
  <c r="D122" i="50"/>
  <c r="L122" i="17" s="1"/>
  <c r="D121" i="50"/>
  <c r="D120" i="50"/>
  <c r="L120" i="17" s="1"/>
  <c r="D119" i="50"/>
  <c r="L119" i="17" s="1"/>
  <c r="D118" i="50"/>
  <c r="L118" i="17" s="1"/>
  <c r="D117" i="50"/>
  <c r="D116" i="50"/>
  <c r="D115" i="50"/>
  <c r="L115" i="17" s="1"/>
  <c r="D114" i="50"/>
  <c r="L114" i="17" s="1"/>
  <c r="D113" i="50"/>
  <c r="L113" i="17" s="1"/>
  <c r="D112" i="50"/>
  <c r="L112" i="17" s="1"/>
  <c r="D111" i="50"/>
  <c r="L111" i="17" s="1"/>
  <c r="D110" i="50"/>
  <c r="L110" i="17" s="1"/>
  <c r="D109" i="50"/>
  <c r="L109" i="17" s="1"/>
  <c r="D108" i="50"/>
  <c r="D107" i="50"/>
  <c r="L107" i="17" s="1"/>
  <c r="D106" i="50"/>
  <c r="L106" i="17" s="1"/>
  <c r="D105" i="50"/>
  <c r="D104" i="50"/>
  <c r="L104" i="17" s="1"/>
  <c r="D103" i="50"/>
  <c r="L103" i="17" s="1"/>
  <c r="D102" i="50"/>
  <c r="L102" i="17" s="1"/>
  <c r="D101" i="50"/>
  <c r="D100" i="50"/>
  <c r="D99" i="50"/>
  <c r="D98" i="50"/>
  <c r="L98" i="17" s="1"/>
  <c r="D97" i="50"/>
  <c r="L97" i="17" s="1"/>
  <c r="D96" i="50"/>
  <c r="L96" i="17" s="1"/>
  <c r="D95" i="50"/>
  <c r="L95" i="17" s="1"/>
  <c r="D94" i="50"/>
  <c r="L94" i="17" s="1"/>
  <c r="D93" i="50"/>
  <c r="L92" i="50"/>
  <c r="K92" i="50"/>
  <c r="J92" i="50"/>
  <c r="I92" i="50"/>
  <c r="I11" i="50" s="1"/>
  <c r="H92" i="50"/>
  <c r="G92" i="50"/>
  <c r="G11" i="50" s="1"/>
  <c r="F92" i="50"/>
  <c r="E92" i="50"/>
  <c r="D90" i="50"/>
  <c r="D89" i="50"/>
  <c r="L89" i="17" s="1"/>
  <c r="E88" i="50"/>
  <c r="D87" i="50"/>
  <c r="L87" i="17" s="1"/>
  <c r="L86" i="50"/>
  <c r="E86" i="50"/>
  <c r="D85" i="50"/>
  <c r="D84" i="50"/>
  <c r="L84" i="17" s="1"/>
  <c r="D83" i="50"/>
  <c r="L83" i="17" s="1"/>
  <c r="D82" i="50"/>
  <c r="D81" i="50"/>
  <c r="D79" i="50"/>
  <c r="L79" i="17" s="1"/>
  <c r="D78" i="50"/>
  <c r="D77" i="50"/>
  <c r="D76" i="50"/>
  <c r="D75" i="50"/>
  <c r="H74" i="50"/>
  <c r="D74" i="50" s="1"/>
  <c r="D73" i="50"/>
  <c r="D72" i="50"/>
  <c r="D71" i="50"/>
  <c r="D70" i="50"/>
  <c r="L70" i="17" s="1"/>
  <c r="D69" i="50"/>
  <c r="L69" i="17" s="1"/>
  <c r="D68" i="50"/>
  <c r="L68" i="17" s="1"/>
  <c r="D67" i="50"/>
  <c r="L67" i="17" s="1"/>
  <c r="D66" i="50"/>
  <c r="D65" i="50"/>
  <c r="L65" i="17" s="1"/>
  <c r="D64" i="50"/>
  <c r="D63" i="50"/>
  <c r="D62" i="50"/>
  <c r="D61" i="50"/>
  <c r="D60" i="50"/>
  <c r="L60" i="17" s="1"/>
  <c r="D59" i="50"/>
  <c r="D58" i="50"/>
  <c r="L58" i="17" s="1"/>
  <c r="D57" i="50"/>
  <c r="D56" i="50"/>
  <c r="L56" i="17" s="1"/>
  <c r="D55" i="50"/>
  <c r="D54" i="50"/>
  <c r="L54" i="17" s="1"/>
  <c r="D53" i="50"/>
  <c r="D52" i="50"/>
  <c r="L52" i="17" s="1"/>
  <c r="D51" i="50"/>
  <c r="L51" i="17" s="1"/>
  <c r="D50" i="50"/>
  <c r="L50" i="17" s="1"/>
  <c r="D49" i="50"/>
  <c r="D48" i="50"/>
  <c r="D47" i="50"/>
  <c r="D46" i="50"/>
  <c r="L46" i="17" s="1"/>
  <c r="D45" i="50"/>
  <c r="D44" i="50"/>
  <c r="L44" i="17" s="1"/>
  <c r="D43" i="50"/>
  <c r="L43" i="17" s="1"/>
  <c r="D42" i="50"/>
  <c r="D41" i="50"/>
  <c r="D40" i="50"/>
  <c r="L40" i="17" s="1"/>
  <c r="D39" i="50"/>
  <c r="D38" i="50"/>
  <c r="L38" i="17" s="1"/>
  <c r="D37" i="50"/>
  <c r="L37" i="17" s="1"/>
  <c r="K36" i="50"/>
  <c r="F36" i="50"/>
  <c r="D35" i="50"/>
  <c r="D34" i="50"/>
  <c r="D33" i="50"/>
  <c r="D32" i="50"/>
  <c r="L32" i="17" s="1"/>
  <c r="D31" i="50"/>
  <c r="L31" i="17" s="1"/>
  <c r="D30" i="50"/>
  <c r="L30" i="17" s="1"/>
  <c r="D29" i="50"/>
  <c r="L29" i="17" s="1"/>
  <c r="D28" i="50"/>
  <c r="L28" i="17" s="1"/>
  <c r="D27" i="50"/>
  <c r="D26" i="50"/>
  <c r="D25" i="50"/>
  <c r="D24" i="50"/>
  <c r="L24" i="17" s="1"/>
  <c r="D23" i="50"/>
  <c r="L23" i="17" s="1"/>
  <c r="D22" i="50"/>
  <c r="L22" i="17" s="1"/>
  <c r="D21" i="50"/>
  <c r="L21" i="17" s="1"/>
  <c r="D20" i="50"/>
  <c r="L20" i="17" s="1"/>
  <c r="D19" i="50"/>
  <c r="D18" i="50"/>
  <c r="D17" i="50"/>
  <c r="D16" i="50"/>
  <c r="L16" i="17" s="1"/>
  <c r="D15" i="50"/>
  <c r="L15" i="17" s="1"/>
  <c r="D14" i="50"/>
  <c r="L14" i="17" s="1"/>
  <c r="D13" i="50"/>
  <c r="L13" i="17" s="1"/>
  <c r="D12" i="50"/>
  <c r="L12" i="17" s="1"/>
  <c r="D10" i="50"/>
  <c r="G8" i="50" l="1"/>
  <c r="I8" i="50"/>
  <c r="L45" i="17"/>
  <c r="L105" i="17"/>
  <c r="L144" i="17"/>
  <c r="L78" i="17"/>
  <c r="L47" i="17"/>
  <c r="L71" i="17"/>
  <c r="L48" i="17"/>
  <c r="L64" i="17"/>
  <c r="L17" i="17"/>
  <c r="L100" i="17"/>
  <c r="L116" i="17"/>
  <c r="L124" i="17"/>
  <c r="L57" i="17"/>
  <c r="L132" i="17"/>
  <c r="L26" i="17"/>
  <c r="L66" i="17"/>
  <c r="L27" i="17"/>
  <c r="L59" i="17"/>
  <c r="L75" i="17"/>
  <c r="L134" i="17"/>
  <c r="L85" i="17"/>
  <c r="L53" i="17"/>
  <c r="L77" i="17"/>
  <c r="L129" i="17"/>
  <c r="L39" i="17"/>
  <c r="L63" i="17"/>
  <c r="L138" i="17"/>
  <c r="L25" i="17"/>
  <c r="L81" i="17"/>
  <c r="L49" i="17"/>
  <c r="L18" i="17"/>
  <c r="L82" i="17"/>
  <c r="L101" i="17"/>
  <c r="L42" i="17"/>
  <c r="L74" i="17"/>
  <c r="L35" i="17"/>
  <c r="L127" i="17"/>
  <c r="L142" i="17"/>
  <c r="L61" i="17"/>
  <c r="L121" i="17"/>
  <c r="L136" i="17"/>
  <c r="L62" i="17"/>
  <c r="L55" i="17"/>
  <c r="L99" i="17"/>
  <c r="L72" i="17"/>
  <c r="L33" i="17"/>
  <c r="L108" i="17"/>
  <c r="L41" i="17"/>
  <c r="L73" i="17"/>
  <c r="L34" i="17"/>
  <c r="L93" i="17"/>
  <c r="L117" i="17"/>
  <c r="L148" i="17"/>
  <c r="L133" i="17"/>
  <c r="L19" i="17"/>
  <c r="L90" i="17"/>
  <c r="L76" i="17"/>
  <c r="L11" i="50"/>
  <c r="F11" i="50"/>
  <c r="E11" i="50"/>
  <c r="D80" i="50"/>
  <c r="L80" i="17" s="1"/>
  <c r="J11" i="50"/>
  <c r="N11" i="50"/>
  <c r="D36" i="50"/>
  <c r="D88" i="50"/>
  <c r="H11" i="50"/>
  <c r="H8" i="50" s="1"/>
  <c r="D86" i="50"/>
  <c r="D92" i="50"/>
  <c r="K11" i="50"/>
  <c r="F8" i="50" l="1"/>
  <c r="L8" i="50"/>
  <c r="K8" i="50"/>
  <c r="N8" i="50"/>
  <c r="E8" i="50"/>
  <c r="J8" i="50"/>
  <c r="L86" i="17"/>
  <c r="L92" i="17"/>
  <c r="L36" i="17"/>
  <c r="L88" i="17"/>
  <c r="D11" i="50"/>
  <c r="D8" i="50" s="1"/>
  <c r="D140" i="22" l="1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S13" i="39" l="1"/>
  <c r="S10" i="39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L10" i="17" l="1"/>
  <c r="L9" i="17"/>
  <c r="H21" i="49" l="1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U21" i="49" l="1"/>
  <c r="U23" i="49" s="1"/>
  <c r="D21" i="49"/>
  <c r="D23" i="49" s="1"/>
  <c r="W21" i="49"/>
  <c r="T21" i="49" l="1"/>
  <c r="W23" i="49"/>
  <c r="T23" i="49" l="1"/>
  <c r="D129" i="34" l="1"/>
  <c r="Q11" i="22" l="1"/>
  <c r="J11" i="22"/>
  <c r="J11" i="34" l="1"/>
  <c r="F11" i="34" l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N8" i="17" s="1"/>
  <c r="I120" i="17" l="1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D12" i="47" l="1"/>
  <c r="D9" i="47" s="1"/>
  <c r="I11" i="17"/>
  <c r="I8" i="17" s="1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O11" i="25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G15" i="31" l="1"/>
  <c r="G12" i="31" s="1"/>
  <c r="L15" i="31"/>
  <c r="L12" i="31" s="1"/>
  <c r="D9" i="36" l="1"/>
  <c r="Q108" i="17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E8" i="29" s="1"/>
  <c r="Q14" i="17" l="1"/>
  <c r="D10" i="25" l="1"/>
  <c r="O9" i="17" l="1"/>
  <c r="F11" i="29" l="1"/>
  <c r="F8" i="29" s="1"/>
  <c r="G11" i="29"/>
  <c r="G8" i="29" s="1"/>
  <c r="P11" i="17" l="1"/>
  <c r="P8" i="17" s="1"/>
  <c r="K11" i="34" l="1"/>
  <c r="D149" i="17" l="1"/>
  <c r="E149" i="17"/>
  <c r="G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R11" i="22"/>
  <c r="P11" i="22"/>
  <c r="O11" i="22"/>
  <c r="N11" i="22"/>
  <c r="M11" i="22"/>
  <c r="L11" i="22"/>
  <c r="K11" i="22"/>
  <c r="I11" i="22"/>
  <c r="G11" i="22"/>
  <c r="F11" i="22"/>
  <c r="F8" i="22" s="1"/>
  <c r="E11" i="28" l="1"/>
  <c r="F11" i="28"/>
  <c r="G11" i="28"/>
  <c r="D11" i="27"/>
  <c r="D8" i="27" s="1"/>
  <c r="H11" i="25" l="1"/>
  <c r="I11" i="25"/>
  <c r="J11" i="25"/>
  <c r="M11" i="25"/>
  <c r="E11" i="25"/>
  <c r="L11" i="25" l="1"/>
  <c r="K11" i="25"/>
  <c r="F11" i="25"/>
  <c r="D11" i="23" l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O8" i="17" s="1"/>
  <c r="K11" i="17"/>
  <c r="K8" i="17" s="1"/>
  <c r="D11" i="38"/>
  <c r="E15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U13" i="39"/>
  <c r="R13" i="39"/>
  <c r="R10" i="39" s="1"/>
  <c r="P13" i="39"/>
  <c r="P10" i="39" s="1"/>
  <c r="O13" i="39"/>
  <c r="O10" i="39" s="1"/>
  <c r="M13" i="39"/>
  <c r="L13" i="39"/>
  <c r="J13" i="39"/>
  <c r="J10" i="39" s="1"/>
  <c r="I13" i="39"/>
  <c r="G13" i="39"/>
  <c r="G10" i="39" s="1"/>
  <c r="F13" i="39"/>
  <c r="F10" i="39" s="1"/>
  <c r="Q12" i="39"/>
  <c r="N12" i="39"/>
  <c r="K12" i="39"/>
  <c r="E12" i="39"/>
  <c r="T11" i="39"/>
  <c r="U10" i="39" l="1"/>
  <c r="I10" i="39"/>
  <c r="V10" i="39"/>
  <c r="L10" i="39"/>
  <c r="H12" i="39"/>
  <c r="M10" i="39"/>
  <c r="D146" i="39"/>
  <c r="K13" i="39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E10" i="39" s="1"/>
  <c r="T13" i="39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Q10" i="39" s="1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K10" i="39" l="1"/>
  <c r="H10" i="39"/>
  <c r="T10" i="39"/>
  <c r="G129" i="17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J8" i="17" s="1"/>
  <c r="D13" i="39"/>
  <c r="D10" i="39" s="1"/>
  <c r="G11" i="17" l="1"/>
  <c r="G8" i="17" s="1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Q8" i="17" s="1"/>
  <c r="H11" i="36"/>
  <c r="H15" i="31" l="1"/>
  <c r="H12" i="31" s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E8" i="22" s="1"/>
  <c r="D10" i="17"/>
  <c r="D9" i="17"/>
  <c r="D13" i="31" l="1"/>
  <c r="S9" i="17"/>
  <c r="T9" i="17" s="1"/>
  <c r="S10" i="17"/>
  <c r="D14" i="31"/>
  <c r="D16" i="31"/>
  <c r="D15" i="31" s="1"/>
  <c r="D12" i="31" s="1"/>
  <c r="D11" i="17"/>
  <c r="D8" i="17" s="1"/>
  <c r="S12" i="17"/>
  <c r="D11" i="29"/>
  <c r="D8" i="29" s="1"/>
  <c r="J13" i="31" l="1"/>
  <c r="J14" i="31"/>
  <c r="J16" i="31"/>
  <c r="J15" i="31" s="1"/>
  <c r="J12" i="31" s="1"/>
  <c r="S11" i="17"/>
  <c r="S8" i="17" s="1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F94" i="17"/>
  <c r="F93" i="17"/>
  <c r="F10" i="17"/>
  <c r="T10" i="17" s="1"/>
  <c r="T94" i="17" l="1"/>
  <c r="T93" i="17"/>
  <c r="T95" i="17"/>
  <c r="F13" i="31" l="1"/>
  <c r="F14" i="31"/>
  <c r="K14" i="31" l="1"/>
  <c r="M14" i="31" s="1"/>
  <c r="K13" i="31"/>
  <c r="M13" i="31" s="1"/>
  <c r="D11" i="22" l="1"/>
  <c r="D8" i="22" s="1"/>
  <c r="F97" i="31" l="1"/>
  <c r="K97" i="31" s="1"/>
  <c r="M97" i="31" s="1"/>
  <c r="F98" i="31"/>
  <c r="K98" i="31" s="1"/>
  <c r="M98" i="31" s="1"/>
  <c r="F99" i="31"/>
  <c r="K99" i="31" s="1"/>
  <c r="M99" i="31" s="1"/>
  <c r="D11" i="28" l="1"/>
  <c r="R12" i="17"/>
  <c r="R11" i="17" l="1"/>
  <c r="R8" i="17" s="1"/>
  <c r="I16" i="31"/>
  <c r="I15" i="31" s="1"/>
  <c r="I12" i="31" s="1"/>
  <c r="H11" i="17" l="1"/>
  <c r="H8" i="17" s="1"/>
  <c r="F116" i="17" l="1"/>
  <c r="F91" i="17"/>
  <c r="F135" i="17"/>
  <c r="F121" i="17"/>
  <c r="F122" i="17"/>
  <c r="F146" i="17"/>
  <c r="F117" i="17"/>
  <c r="F65" i="17"/>
  <c r="T122" i="17" l="1"/>
  <c r="T117" i="17"/>
  <c r="T135" i="17"/>
  <c r="T121" i="17"/>
  <c r="F69" i="31"/>
  <c r="K69" i="31" s="1"/>
  <c r="M69" i="31" s="1"/>
  <c r="T65" i="17"/>
  <c r="F95" i="31"/>
  <c r="K95" i="31" s="1"/>
  <c r="M95" i="31" s="1"/>
  <c r="T91" i="17"/>
  <c r="T146" i="17"/>
  <c r="F120" i="31"/>
  <c r="K120" i="31" s="1"/>
  <c r="M120" i="31" s="1"/>
  <c r="T116" i="17"/>
  <c r="F121" i="3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F35" i="17"/>
  <c r="F114" i="17"/>
  <c r="F118" i="17"/>
  <c r="T118" i="17" s="1"/>
  <c r="F34" i="17"/>
  <c r="F112" i="17"/>
  <c r="F124" i="17"/>
  <c r="F147" i="17"/>
  <c r="F111" i="17"/>
  <c r="F119" i="17"/>
  <c r="F149" i="17"/>
  <c r="F125" i="17"/>
  <c r="F64" i="17"/>
  <c r="F150" i="31"/>
  <c r="K150" i="31" s="1"/>
  <c r="M150" i="31" s="1"/>
  <c r="F142" i="17"/>
  <c r="T142" i="17" s="1"/>
  <c r="F126" i="17"/>
  <c r="F24" i="17"/>
  <c r="F148" i="17"/>
  <c r="F127" i="17"/>
  <c r="F115" i="17"/>
  <c r="F128" i="17"/>
  <c r="F140" i="17"/>
  <c r="F129" i="17"/>
  <c r="T128" i="17" l="1"/>
  <c r="T115" i="17"/>
  <c r="T127" i="17"/>
  <c r="T149" i="17"/>
  <c r="T119" i="17"/>
  <c r="T129" i="17"/>
  <c r="T126" i="17"/>
  <c r="T112" i="17"/>
  <c r="T64" i="17"/>
  <c r="T148" i="17"/>
  <c r="F39" i="31"/>
  <c r="K39" i="31" s="1"/>
  <c r="M39" i="31" s="1"/>
  <c r="T35" i="17"/>
  <c r="F129" i="31"/>
  <c r="K129" i="31" s="1"/>
  <c r="M129" i="31" s="1"/>
  <c r="T125" i="17"/>
  <c r="F128" i="31"/>
  <c r="K128" i="31" s="1"/>
  <c r="M128" i="31" s="1"/>
  <c r="T124" i="17"/>
  <c r="T24" i="17"/>
  <c r="T34" i="17"/>
  <c r="F118" i="31"/>
  <c r="K118" i="31" s="1"/>
  <c r="M118" i="31" s="1"/>
  <c r="T114" i="17"/>
  <c r="F115" i="31"/>
  <c r="K115" i="31" s="1"/>
  <c r="M115" i="31" s="1"/>
  <c r="T111" i="17"/>
  <c r="T140" i="17"/>
  <c r="T147" i="17"/>
  <c r="F123" i="31"/>
  <c r="K123" i="31" s="1"/>
  <c r="M123" i="31" s="1"/>
  <c r="F146" i="31"/>
  <c r="K146" i="31" s="1"/>
  <c r="M146" i="31" s="1"/>
  <c r="F132" i="31"/>
  <c r="K132" i="31" s="1"/>
  <c r="M132" i="31" s="1"/>
  <c r="F122" i="31"/>
  <c r="K122" i="31" s="1"/>
  <c r="M122" i="31" s="1"/>
  <c r="F144" i="31"/>
  <c r="K144" i="31" s="1"/>
  <c r="M144" i="31" s="1"/>
  <c r="F130" i="31"/>
  <c r="K130" i="31" s="1"/>
  <c r="M130" i="31" s="1"/>
  <c r="F151" i="31"/>
  <c r="K151" i="31" s="1"/>
  <c r="M151" i="31" s="1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F119" i="31"/>
  <c r="K119" i="31" s="1"/>
  <c r="M119" i="31" s="1"/>
  <c r="F133" i="31"/>
  <c r="K133" i="31" s="1"/>
  <c r="M133" i="31" s="1"/>
  <c r="F26" i="17" l="1"/>
  <c r="F43" i="17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74" i="17"/>
  <c r="F108" i="17"/>
  <c r="F58" i="17"/>
  <c r="F68" i="17"/>
  <c r="T68" i="17" s="1"/>
  <c r="F42" i="17"/>
  <c r="F104" i="17"/>
  <c r="F13" i="17"/>
  <c r="T33" i="17" l="1"/>
  <c r="T73" i="17"/>
  <c r="T108" i="17"/>
  <c r="T41" i="17"/>
  <c r="T74" i="17"/>
  <c r="T14" i="17"/>
  <c r="T13" i="17"/>
  <c r="T27" i="17"/>
  <c r="T36" i="17"/>
  <c r="T104" i="17"/>
  <c r="T110" i="17"/>
  <c r="T45" i="17"/>
  <c r="T90" i="17"/>
  <c r="T43" i="17"/>
  <c r="T42" i="17"/>
  <c r="T58" i="17"/>
  <c r="T30" i="17"/>
  <c r="T26" i="17"/>
  <c r="F117" i="31"/>
  <c r="K117" i="31" s="1"/>
  <c r="M117" i="31" s="1"/>
  <c r="T113" i="17"/>
  <c r="F17" i="31"/>
  <c r="K17" i="31" s="1"/>
  <c r="M17" i="31" s="1"/>
  <c r="F37" i="31"/>
  <c r="K37" i="31" s="1"/>
  <c r="M37" i="31" s="1"/>
  <c r="F72" i="31"/>
  <c r="K72" i="31" s="1"/>
  <c r="M72" i="31" s="1"/>
  <c r="F62" i="31"/>
  <c r="K62" i="31" s="1"/>
  <c r="M62" i="31" s="1"/>
  <c r="F30" i="31"/>
  <c r="K30" i="31" s="1"/>
  <c r="M30" i="31" s="1"/>
  <c r="F86" i="31"/>
  <c r="K86" i="31" s="1"/>
  <c r="M86" i="31" s="1"/>
  <c r="F78" i="31"/>
  <c r="K78" i="31" s="1"/>
  <c r="M78" i="31" s="1"/>
  <c r="F18" i="31"/>
  <c r="K18" i="31" s="1"/>
  <c r="M18" i="31" s="1"/>
  <c r="F108" i="31"/>
  <c r="K108" i="31" s="1"/>
  <c r="M108" i="31" s="1"/>
  <c r="F31" i="31"/>
  <c r="K31" i="31" s="1"/>
  <c r="M31" i="31" s="1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F47" i="31"/>
  <c r="K47" i="31" s="1"/>
  <c r="M47" i="31" s="1"/>
  <c r="F112" i="31"/>
  <c r="K112" i="31" s="1"/>
  <c r="M112" i="31" s="1"/>
  <c r="F34" i="31"/>
  <c r="K34" i="31" s="1"/>
  <c r="M34" i="31" s="1"/>
  <c r="F40" i="31"/>
  <c r="K40" i="31" s="1"/>
  <c r="M40" i="31" s="1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T79" i="17" s="1"/>
  <c r="F16" i="17"/>
  <c r="F56" i="17"/>
  <c r="F51" i="17"/>
  <c r="F81" i="17"/>
  <c r="T81" i="17" s="1"/>
  <c r="F134" i="17"/>
  <c r="F87" i="17"/>
  <c r="F139" i="17"/>
  <c r="F62" i="17"/>
  <c r="F69" i="17"/>
  <c r="F53" i="17"/>
  <c r="F103" i="17"/>
  <c r="F83" i="17"/>
  <c r="F136" i="17"/>
  <c r="F38" i="17"/>
  <c r="T38" i="17" s="1"/>
  <c r="F25" i="17"/>
  <c r="F31" i="17"/>
  <c r="F144" i="17"/>
  <c r="F107" i="17"/>
  <c r="F137" i="17"/>
  <c r="F59" i="17"/>
  <c r="F85" i="17"/>
  <c r="F67" i="17"/>
  <c r="F145" i="17"/>
  <c r="F28" i="17"/>
  <c r="F106" i="17"/>
  <c r="F37" i="17"/>
  <c r="T37" i="17" s="1"/>
  <c r="F120" i="17"/>
  <c r="F84" i="17"/>
  <c r="F71" i="17"/>
  <c r="T71" i="17" s="1"/>
  <c r="F57" i="17"/>
  <c r="F63" i="17"/>
  <c r="F75" i="17"/>
  <c r="F92" i="17"/>
  <c r="F109" i="17"/>
  <c r="F29" i="17"/>
  <c r="F98" i="17"/>
  <c r="F47" i="17"/>
  <c r="F80" i="17"/>
  <c r="F20" i="17"/>
  <c r="F100" i="17"/>
  <c r="F49" i="17"/>
  <c r="F39" i="17"/>
  <c r="F46" i="17"/>
  <c r="F60" i="17"/>
  <c r="F138" i="17"/>
  <c r="F86" i="17"/>
  <c r="F94" i="31"/>
  <c r="K94" i="31" s="1"/>
  <c r="M94" i="31" s="1"/>
  <c r="F19" i="17"/>
  <c r="F48" i="17"/>
  <c r="F143" i="17"/>
  <c r="F77" i="17"/>
  <c r="F55" i="17"/>
  <c r="F133" i="17"/>
  <c r="F54" i="17"/>
  <c r="F131" i="17"/>
  <c r="F15" i="17"/>
  <c r="F96" i="17"/>
  <c r="F78" i="17"/>
  <c r="T78" i="17" s="1"/>
  <c r="F44" i="17"/>
  <c r="F50" i="17"/>
  <c r="F141" i="17"/>
  <c r="F97" i="17"/>
  <c r="F102" i="17"/>
  <c r="F123" i="17"/>
  <c r="F61" i="17"/>
  <c r="F70" i="17"/>
  <c r="T70" i="17" s="1"/>
  <c r="F130" i="17"/>
  <c r="F66" i="17"/>
  <c r="F52" i="17"/>
  <c r="F72" i="17"/>
  <c r="T72" i="17" s="1"/>
  <c r="F40" i="17"/>
  <c r="F32" i="17"/>
  <c r="F105" i="17"/>
  <c r="T136" i="17" l="1"/>
  <c r="T123" i="17"/>
  <c r="T133" i="17"/>
  <c r="T92" i="17"/>
  <c r="T97" i="17"/>
  <c r="T44" i="17"/>
  <c r="T139" i="17"/>
  <c r="T101" i="17"/>
  <c r="T52" i="17"/>
  <c r="T86" i="17"/>
  <c r="T80" i="17"/>
  <c r="T57" i="17"/>
  <c r="T106" i="17"/>
  <c r="T69" i="17"/>
  <c r="T16" i="17"/>
  <c r="T22" i="17"/>
  <c r="T77" i="17"/>
  <c r="T46" i="17"/>
  <c r="T66" i="17"/>
  <c r="T50" i="17"/>
  <c r="T55" i="17"/>
  <c r="T138" i="17"/>
  <c r="T47" i="17"/>
  <c r="T28" i="17"/>
  <c r="T31" i="17"/>
  <c r="T62" i="17"/>
  <c r="T29" i="17"/>
  <c r="T105" i="17"/>
  <c r="T61" i="17"/>
  <c r="T48" i="17"/>
  <c r="T39" i="17"/>
  <c r="T109" i="17"/>
  <c r="T85" i="17"/>
  <c r="T134" i="17"/>
  <c r="T21" i="17"/>
  <c r="T130" i="17"/>
  <c r="T132" i="17"/>
  <c r="T87" i="17"/>
  <c r="T32" i="17"/>
  <c r="T15" i="17"/>
  <c r="T19" i="17"/>
  <c r="T49" i="17"/>
  <c r="T84" i="17"/>
  <c r="T59" i="17"/>
  <c r="T83" i="17"/>
  <c r="T23" i="17"/>
  <c r="T60" i="17"/>
  <c r="T25" i="17"/>
  <c r="T67" i="17"/>
  <c r="T40" i="17"/>
  <c r="T102" i="17"/>
  <c r="T131" i="17"/>
  <c r="T100" i="17"/>
  <c r="T75" i="17"/>
  <c r="T103" i="17"/>
  <c r="T51" i="17"/>
  <c r="T99" i="17"/>
  <c r="T98" i="17"/>
  <c r="T54" i="17"/>
  <c r="T20" i="17"/>
  <c r="T63" i="17"/>
  <c r="T107" i="17"/>
  <c r="T53" i="17"/>
  <c r="T56" i="17"/>
  <c r="T145" i="17"/>
  <c r="T137" i="17"/>
  <c r="T143" i="17"/>
  <c r="T96" i="17"/>
  <c r="F145" i="31"/>
  <c r="K145" i="31" s="1"/>
  <c r="M145" i="31" s="1"/>
  <c r="T141" i="17"/>
  <c r="T144" i="17"/>
  <c r="F124" i="31"/>
  <c r="K124" i="31" s="1"/>
  <c r="M124" i="31" s="1"/>
  <c r="T120" i="17"/>
  <c r="F57" i="31"/>
  <c r="K57" i="31" s="1"/>
  <c r="M57" i="31" s="1"/>
  <c r="F107" i="31"/>
  <c r="K107" i="31" s="1"/>
  <c r="M107" i="31" s="1"/>
  <c r="F75" i="31"/>
  <c r="K75" i="31" s="1"/>
  <c r="M75" i="31" s="1"/>
  <c r="F140" i="31"/>
  <c r="K140" i="31" s="1"/>
  <c r="M140" i="31" s="1"/>
  <c r="F85" i="31"/>
  <c r="K85" i="31" s="1"/>
  <c r="M85" i="31" s="1"/>
  <c r="F83" i="31"/>
  <c r="K83" i="31" s="1"/>
  <c r="M83" i="31" s="1"/>
  <c r="F82" i="31"/>
  <c r="K82" i="31" s="1"/>
  <c r="M82" i="31" s="1"/>
  <c r="F25" i="31"/>
  <c r="K25" i="31" s="1"/>
  <c r="M25" i="31" s="1"/>
  <c r="F63" i="31"/>
  <c r="K63" i="31" s="1"/>
  <c r="M63" i="31" s="1"/>
  <c r="F87" i="31"/>
  <c r="K87" i="31" s="1"/>
  <c r="M87" i="31" s="1"/>
  <c r="F27" i="31"/>
  <c r="K27" i="31" s="1"/>
  <c r="M27" i="31" s="1"/>
  <c r="F41" i="31"/>
  <c r="K41" i="31" s="1"/>
  <c r="M41" i="31" s="1"/>
  <c r="F141" i="31"/>
  <c r="K141" i="31" s="1"/>
  <c r="M141" i="31" s="1"/>
  <c r="F103" i="31"/>
  <c r="K103" i="31" s="1"/>
  <c r="M103" i="31" s="1"/>
  <c r="F74" i="31"/>
  <c r="K74" i="31" s="1"/>
  <c r="M74" i="31" s="1"/>
  <c r="F65" i="31"/>
  <c r="K65" i="31" s="1"/>
  <c r="M65" i="31" s="1"/>
  <c r="F50" i="31"/>
  <c r="K50" i="31" s="1"/>
  <c r="M50" i="31" s="1"/>
  <c r="F102" i="31"/>
  <c r="K102" i="31" s="1"/>
  <c r="M102" i="31" s="1"/>
  <c r="F36" i="31"/>
  <c r="K36" i="31" s="1"/>
  <c r="M36" i="31" s="1"/>
  <c r="F35" i="31"/>
  <c r="K35" i="31" s="1"/>
  <c r="M35" i="31" s="1"/>
  <c r="F66" i="31"/>
  <c r="K66" i="31" s="1"/>
  <c r="M66" i="31" s="1"/>
  <c r="F19" i="31"/>
  <c r="K19" i="31" s="1"/>
  <c r="M19" i="31" s="1"/>
  <c r="F71" i="31"/>
  <c r="K71" i="31" s="1"/>
  <c r="M71" i="31" s="1"/>
  <c r="F29" i="31"/>
  <c r="K29" i="31" s="1"/>
  <c r="M29" i="31" s="1"/>
  <c r="F105" i="31"/>
  <c r="K105" i="31" s="1"/>
  <c r="M105" i="31" s="1"/>
  <c r="F84" i="31"/>
  <c r="K84" i="31" s="1"/>
  <c r="M84" i="31" s="1"/>
  <c r="F134" i="31"/>
  <c r="K134" i="31" s="1"/>
  <c r="M134" i="31" s="1"/>
  <c r="F70" i="31"/>
  <c r="K70" i="31" s="1"/>
  <c r="M70" i="31" s="1"/>
  <c r="F81" i="31"/>
  <c r="K81" i="31" s="1"/>
  <c r="M81" i="31" s="1"/>
  <c r="F136" i="31"/>
  <c r="K136" i="31" s="1"/>
  <c r="M136" i="31" s="1"/>
  <c r="F42" i="31"/>
  <c r="K42" i="31" s="1"/>
  <c r="M42" i="31" s="1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F43" i="31"/>
  <c r="K43" i="31" s="1"/>
  <c r="M43" i="31" s="1"/>
  <c r="F110" i="31"/>
  <c r="K110" i="31" s="1"/>
  <c r="M110" i="31" s="1"/>
  <c r="F111" i="31"/>
  <c r="K111" i="31" s="1"/>
  <c r="M111" i="31" s="1"/>
  <c r="F60" i="31"/>
  <c r="K60" i="31" s="1"/>
  <c r="M60" i="31" s="1"/>
  <c r="F135" i="31"/>
  <c r="K135" i="31" s="1"/>
  <c r="M135" i="31" s="1"/>
  <c r="F23" i="31"/>
  <c r="K23" i="31" s="1"/>
  <c r="M23" i="31" s="1"/>
  <c r="F33" i="31"/>
  <c r="K33" i="31" s="1"/>
  <c r="M33" i="31" s="1"/>
  <c r="F101" i="31"/>
  <c r="K101" i="31" s="1"/>
  <c r="M101" i="31" s="1"/>
  <c r="F58" i="31"/>
  <c r="K58" i="31" s="1"/>
  <c r="M58" i="31" s="1"/>
  <c r="F53" i="31"/>
  <c r="K53" i="31" s="1"/>
  <c r="M53" i="31" s="1"/>
  <c r="F104" i="31"/>
  <c r="K104" i="31" s="1"/>
  <c r="M104" i="31" s="1"/>
  <c r="F96" i="31"/>
  <c r="K96" i="31" s="1"/>
  <c r="M96" i="31" s="1"/>
  <c r="F54" i="31"/>
  <c r="K54" i="31" s="1"/>
  <c r="M54" i="31" s="1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F59" i="31"/>
  <c r="K59" i="31" s="1"/>
  <c r="M59" i="31" s="1"/>
  <c r="F44" i="31"/>
  <c r="K44" i="31" s="1"/>
  <c r="M44" i="31" s="1"/>
  <c r="F64" i="31"/>
  <c r="K64" i="31" s="1"/>
  <c r="M64" i="31" s="1"/>
  <c r="F67" i="31"/>
  <c r="K67" i="31" s="1"/>
  <c r="M67" i="31" s="1"/>
  <c r="F61" i="31"/>
  <c r="K61" i="31" s="1"/>
  <c r="M61" i="31" s="1"/>
  <c r="F55" i="31"/>
  <c r="K55" i="31" s="1"/>
  <c r="M55" i="31" s="1"/>
  <c r="F48" i="31"/>
  <c r="K48" i="31" s="1"/>
  <c r="M48" i="31" s="1"/>
  <c r="F113" i="31"/>
  <c r="K113" i="31" s="1"/>
  <c r="M113" i="31" s="1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F137" i="31"/>
  <c r="K137" i="31" s="1"/>
  <c r="M137" i="31" s="1"/>
  <c r="F20" i="31"/>
  <c r="K20" i="31" s="1"/>
  <c r="M20" i="31" s="1"/>
  <c r="F149" i="31"/>
  <c r="K149" i="31" s="1"/>
  <c r="M149" i="31" s="1"/>
  <c r="F26" i="31"/>
  <c r="K26" i="31" s="1"/>
  <c r="M26" i="31" s="1"/>
  <c r="F143" i="31"/>
  <c r="K143" i="31" s="1"/>
  <c r="M143" i="31" s="1"/>
  <c r="F80" i="31"/>
  <c r="K80" i="31" s="1"/>
  <c r="M80" i="31" s="1"/>
  <c r="F52" i="31"/>
  <c r="K52" i="31" s="1"/>
  <c r="M52" i="31" s="1"/>
  <c r="F142" i="31"/>
  <c r="K142" i="31" s="1"/>
  <c r="M142" i="31" s="1"/>
  <c r="F51" i="31"/>
  <c r="K51" i="31" s="1"/>
  <c r="M51" i="31" s="1"/>
  <c r="F106" i="31"/>
  <c r="K106" i="31" s="1"/>
  <c r="M106" i="31" s="1"/>
  <c r="F91" i="31"/>
  <c r="K91" i="31" s="1"/>
  <c r="M91" i="31" s="1"/>
  <c r="D18" i="25" l="1"/>
  <c r="D17" i="25"/>
  <c r="M18" i="17" l="1"/>
  <c r="F18" i="17" s="1"/>
  <c r="M17" i="17"/>
  <c r="T18" i="17" l="1"/>
  <c r="F22" i="31"/>
  <c r="K22" i="31" s="1"/>
  <c r="M22" i="31" s="1"/>
  <c r="F17" i="17"/>
  <c r="T17" i="17" l="1"/>
  <c r="F21" i="31"/>
  <c r="K21" i="31" l="1"/>
  <c r="M21" i="31" l="1"/>
  <c r="G11" i="25" l="1"/>
  <c r="D89" i="25"/>
  <c r="D88" i="25"/>
  <c r="M88" i="17" l="1"/>
  <c r="D11" i="25"/>
  <c r="M89" i="17"/>
  <c r="F89" i="17" s="1"/>
  <c r="T89" i="17" l="1"/>
  <c r="F93" i="31"/>
  <c r="K93" i="31" s="1"/>
  <c r="M93" i="31" s="1"/>
  <c r="M11" i="17"/>
  <c r="M8" i="17" s="1"/>
  <c r="F88" i="17"/>
  <c r="T88" i="17" l="1"/>
  <c r="F92" i="31"/>
  <c r="K92" i="31" l="1"/>
  <c r="M92" i="31" l="1"/>
  <c r="L11" i="17" l="1"/>
  <c r="L8" i="17" s="1"/>
  <c r="F12" i="17"/>
  <c r="T12" i="17" l="1"/>
  <c r="F16" i="31"/>
  <c r="K16" i="31" s="1"/>
  <c r="K15" i="31" s="1"/>
  <c r="K12" i="31" s="1"/>
  <c r="T11" i="17"/>
  <c r="T8" i="17" s="1"/>
  <c r="F11" i="17"/>
  <c r="F8" i="17" s="1"/>
  <c r="F15" i="31" l="1"/>
  <c r="F12" i="31" s="1"/>
  <c r="M16" i="31"/>
  <c r="M15" i="31" s="1"/>
  <c r="M12" i="31" s="1"/>
</calcChain>
</file>

<file path=xl/sharedStrings.xml><?xml version="1.0" encoding="utf-8"?>
<sst xmlns="http://schemas.openxmlformats.org/spreadsheetml/2006/main" count="4744" uniqueCount="472">
  <si>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</si>
  <si>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</si>
  <si>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</si>
  <si>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</si>
  <si>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</si>
  <si>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</si>
  <si>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</si>
  <si>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</si>
  <si>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</si>
  <si>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</si>
  <si>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</si>
  <si>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</si>
  <si>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</si>
  <si>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</si>
  <si>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</si>
  <si>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</si>
  <si>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</si>
  <si>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</si>
  <si>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</si>
  <si>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</si>
  <si>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</si>
  <si>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</si>
  <si>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</si>
  <si>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</si>
  <si>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</si>
  <si>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</si>
  <si>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</si>
  <si>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</si>
  <si>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</si>
  <si>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</si>
  <si>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</si>
  <si>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</si>
  <si>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</si>
  <si>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</si>
  <si>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</si>
  <si>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</si>
  <si>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</si>
  <si>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</si>
  <si>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</si>
  <si>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</si>
  <si>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</si>
  <si>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</si>
  <si>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</si>
  <si>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</si>
  <si>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</si>
  <si>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</si>
  <si>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</si>
  <si>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</si>
  <si>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</si>
  <si>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</si>
  <si>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</si>
  <si>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</si>
  <si>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</si>
  <si>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</si>
  <si>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</si>
  <si>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</si>
  <si>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</si>
  <si>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</si>
  <si>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</si>
  <si>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</si>
  <si>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</si>
  <si>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</si>
  <si>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</si>
  <si>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</si>
  <si>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</si>
  <si>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</si>
  <si>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</si>
  <si>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</si>
  <si>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</si>
  <si>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</si>
  <si>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</si>
  <si>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</si>
  <si>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</si>
  <si>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</si>
  <si>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</si>
  <si>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</si>
  <si>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</si>
  <si>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</si>
  <si>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</si>
  <si>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</si>
  <si>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</si>
  <si>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</si>
  <si>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</si>
  <si>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</si>
  <si>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</si>
  <si>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</si>
  <si>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</si>
  <si>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</si>
  <si>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</si>
  <si>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</si>
  <si>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</si>
  <si>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</si>
  <si>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</si>
  <si>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</si>
  <si>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</si>
  <si>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</si>
  <si>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</si>
  <si>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</si>
  <si>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</si>
  <si>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</si>
  <si>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</si>
  <si>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</si>
  <si>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</si>
  <si>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</si>
  <si>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</si>
  <si>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</si>
  <si>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</si>
  <si>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</si>
  <si>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</si>
  <si>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</si>
  <si>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</si>
  <si>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</si>
  <si>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</si>
  <si>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</si>
  <si>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</si>
  <si>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</si>
  <si>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</si>
  <si>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</si>
  <si>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</si>
  <si>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</si>
  <si>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</si>
  <si>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</si>
  <si>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</si>
  <si>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</si>
  <si>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</si>
  <si>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</si>
  <si>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</si>
  <si>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</si>
  <si>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</si>
  <si>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</si>
  <si>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</si>
  <si>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</si>
  <si>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</si>
  <si>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</si>
  <si>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</si>
  <si>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</si>
  <si>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</si>
  <si>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</si>
  <si>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</si>
  <si>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</si>
  <si>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</si>
  <si>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</si>
  <si>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</si>
  <si>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</si>
  <si>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</si>
  <si>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</si>
  <si>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</si>
  <si>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</si>
  <si>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</si>
  <si>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</si>
  <si>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</si>
  <si>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</si>
  <si>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</si>
  <si>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</si>
  <si>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</si>
  <si>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</si>
  <si>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</si>
  <si>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</si>
  <si>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</si>
  <si>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</si>
  <si>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</si>
  <si>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</si>
  <si>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</si>
  <si>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</si>
  <si>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</si>
  <si>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</si>
  <si>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</si>
  <si>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</si>
  <si>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</si>
  <si>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</si>
  <si>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</si>
  <si>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</si>
  <si>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</si>
  <si>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</si>
  <si>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</si>
  <si>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</si>
  <si>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</si>
  <si>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</si>
  <si>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</si>
  <si>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</si>
  <si>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</si>
  <si>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</si>
  <si>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</si>
  <si>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</si>
  <si>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</si>
  <si>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</si>
  <si>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</si>
  <si>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</si>
  <si>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</si>
  <si>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</si>
  <si>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</si>
  <si>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</si>
  <si>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</si>
  <si>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</si>
  <si>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</si>
  <si>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</si>
  <si>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</si>
  <si>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</si>
  <si>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</si>
  <si>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</si>
  <si>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</si>
  <si>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</si>
  <si>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</si>
  <si>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</si>
  <si>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</si>
  <si>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</si>
  <si>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</si>
  <si>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</si>
  <si>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</si>
  <si>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</si>
  <si>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</si>
  <si>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</si>
  <si>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</si>
  <si>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</si>
  <si>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</si>
  <si>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</si>
  <si>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</si>
  <si>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</si>
  <si>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</si>
  <si>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</si>
  <si>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</si>
  <si>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</si>
  <si>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</si>
  <si>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</si>
  <si>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</si>
  <si>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</si>
  <si>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</si>
  <si>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</si>
  <si>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</si>
  <si>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</si>
  <si>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</si>
  <si>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</si>
  <si>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</si>
  <si>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</si>
  <si>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</si>
  <si>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</si>
  <si>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</si>
  <si>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</si>
  <si>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</si>
  <si>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</si>
  <si>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</si>
  <si>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</si>
  <si>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</si>
  <si>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</si>
  <si>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</si>
  <si>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</si>
  <si>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</si>
  <si>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</si>
  <si>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</si>
  <si>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</si>
  <si>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</si>
  <si>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</si>
  <si>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</si>
  <si>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</si>
  <si>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</si>
  <si>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</si>
  <si>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</si>
  <si>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</si>
  <si>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</si>
  <si>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</si>
  <si>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</si>
  <si>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</si>
  <si>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</si>
  <si>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</si>
  <si>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</si>
  <si>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</si>
  <si>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</si>
  <si>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</si>
  <si>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</si>
  <si>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</si>
  <si>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</si>
  <si>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</si>
  <si>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</si>
  <si>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</si>
  <si>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</si>
  <si>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</si>
  <si>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</si>
  <si>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</si>
  <si>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</si>
  <si>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</si>
  <si>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</si>
  <si>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</si>
  <si>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</si>
  <si>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</si>
  <si>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</si>
  <si>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</si>
  <si>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</si>
  <si>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</si>
  <si>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</si>
  <si>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</si>
  <si>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</si>
  <si>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</si>
  <si>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</si>
  <si>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</si>
  <si>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</si>
  <si>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</si>
  <si>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</si>
  <si>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</si>
  <si>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</si>
  <si>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</si>
  <si>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</si>
  <si>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</si>
  <si>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</si>
  <si>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</si>
  <si>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</si>
  <si>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</si>
  <si>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</si>
  <si>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</si>
  <si>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</si>
  <si>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</si>
  <si>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</si>
  <si>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</si>
  <si>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</si>
  <si>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</si>
  <si>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</si>
  <si>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</si>
  <si>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</si>
  <si>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</si>
  <si>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</si>
  <si>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</si>
  <si>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</si>
  <si>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</si>
  <si>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</si>
  <si>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</si>
  <si>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</si>
  <si>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</si>
  <si>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</si>
  <si>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</si>
  <si>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</si>
  <si>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</si>
  <si>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</si>
  <si>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</si>
  <si>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</si>
  <si>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</si>
  <si>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</si>
  <si>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</si>
  <si>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</si>
  <si>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</si>
  <si>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</si>
  <si>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</si>
  <si>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</si>
  <si>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</si>
  <si>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</si>
  <si>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</si>
  <si>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</si>
  <si>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</si>
  <si>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</si>
  <si>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</si>
  <si>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</si>
  <si>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</si>
  <si>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</si>
  <si>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</si>
  <si>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</si>
  <si>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</si>
  <si>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</si>
  <si>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</si>
  <si>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</si>
  <si>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</si>
  <si>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</si>
  <si>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</si>
  <si>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</si>
  <si>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</si>
  <si>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</si>
  <si>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</si>
  <si>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</si>
  <si>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</si>
  <si>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</si>
  <si>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</si>
  <si>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</si>
  <si>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</si>
  <si>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</si>
  <si>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</si>
  <si>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</si>
  <si>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</si>
  <si>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</si>
  <si>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</si>
  <si>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</si>
  <si>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</si>
  <si>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</si>
  <si>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</si>
  <si>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</si>
  <si>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</si>
  <si>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</si>
  <si>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</si>
  <si>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</si>
  <si>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</si>
  <si>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</si>
  <si>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</si>
  <si>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</si>
  <si>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</si>
  <si>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</si>
  <si>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</si>
  <si>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</si>
  <si>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</si>
  <si>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</si>
  <si>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</si>
  <si>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</si>
  <si>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</si>
  <si>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</si>
  <si>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</si>
  <si>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</si>
  <si>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</si>
  <si>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</si>
  <si>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</si>
  <si>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</si>
  <si>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</si>
  <si>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</si>
  <si>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</si>
  <si>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</si>
  <si>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</si>
  <si>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</si>
  <si>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</si>
  <si>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</si>
  <si>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</si>
  <si>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</si>
  <si>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</si>
  <si>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</si>
  <si>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</si>
  <si>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</si>
  <si>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</si>
  <si>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</si>
  <si>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</si>
  <si>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</si>
  <si>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</si>
  <si>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</si>
  <si>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</si>
  <si>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</si>
  <si>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</si>
  <si>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</si>
  <si>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</si>
  <si>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</si>
  <si>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</si>
  <si>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</si>
  <si>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</si>
  <si>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</si>
  <si>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</si>
  <si>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</si>
  <si>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</si>
  <si>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</si>
  <si>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</si>
  <si>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</si>
  <si>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</si>
  <si>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</si>
  <si>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</si>
  <si>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</si>
  <si>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</si>
  <si>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</si>
  <si>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</si>
  <si>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</si>
  <si>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</si>
  <si>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</si>
  <si>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</si>
  <si>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</si>
  <si>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</si>
  <si>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</si>
  <si>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</si>
  <si>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</si>
  <si>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</si>
  <si>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</si>
  <si>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</si>
  <si>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</si>
  <si>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</si>
  <si>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</si>
  <si>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</si>
  <si>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t>Госпитализация маломобильных граждан в целях прохождения диспансеризации, первый этап (второй этап при наличии показаний)</t>
  </si>
  <si>
    <t>ds12.022-ds12.028 (вирусные гепатиты С)</t>
  </si>
  <si>
    <t>ГБУЗ РКГВВ им. М.В. Каменева</t>
  </si>
  <si>
    <t>Итого Территориальная программа ОМС (Протокол № 10-26)</t>
  </si>
  <si>
    <t xml:space="preserve">   от 21.08.2026 № 10-26</t>
  </si>
  <si>
    <r>
      <t xml:space="preserve">консультация с применением </t>
    </r>
    <r>
      <rPr>
        <b/>
        <sz val="9"/>
        <rFont val="Times New Roman"/>
        <family val="1"/>
        <charset val="204"/>
      </rPr>
      <t>телемедицинских технологий</t>
    </r>
    <r>
      <rPr>
        <sz val="9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</si>
  <si>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rFont val="Times New Roman"/>
        <family val="1"/>
        <charset val="204"/>
      </rPr>
      <t>телемедицинских технологий</t>
    </r>
    <r>
      <rPr>
        <sz val="9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rFont val="Times New Roman"/>
        <family val="1"/>
        <charset val="204"/>
      </rPr>
      <t>медицинских работников с пациентами</t>
    </r>
    <r>
      <rPr>
        <sz val="9"/>
        <rFont val="Times New Roman"/>
        <family val="1"/>
        <charset val="204"/>
      </rPr>
      <t xml:space="preserve"> или их законными представителями</t>
    </r>
  </si>
  <si>
    <t>кроме профиля "стоматология", в т.ч. консультации с применением телемедицинских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</si>
</sst>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20" fillId="0" borderId="0"/>
    <xf numFmtId="0" fontId="21" fillId="0" borderId="0"/>
    <xf numFmtId="0" fontId="22" fillId="0" borderId="0"/>
    <xf numFmtId="166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9" fillId="0" borderId="0"/>
    <xf numFmtId="0" fontId="21" fillId="0" borderId="0"/>
    <xf numFmtId="0" fontId="19" fillId="0" borderId="0"/>
    <xf numFmtId="0" fontId="16" fillId="0" borderId="0"/>
    <xf numFmtId="0" fontId="16" fillId="0" borderId="0"/>
    <xf numFmtId="0" fontId="15" fillId="0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5" borderId="0" applyNumberFormat="0" applyBorder="0" applyAlignment="0" applyProtection="0"/>
    <xf numFmtId="0" fontId="28" fillId="22" borderId="3" applyNumberFormat="0" applyAlignment="0" applyProtection="0"/>
    <xf numFmtId="0" fontId="29" fillId="23" borderId="4" applyNumberFormat="0" applyAlignment="0" applyProtection="0"/>
    <xf numFmtId="0" fontId="30" fillId="0" borderId="0"/>
    <xf numFmtId="166" fontId="23" fillId="0" borderId="0" applyBorder="0" applyProtection="0"/>
    <xf numFmtId="166" fontId="23" fillId="0" borderId="0"/>
    <xf numFmtId="0" fontId="31" fillId="0" borderId="0"/>
    <xf numFmtId="0" fontId="31" fillId="0" borderId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Border="0" applyProtection="0">
      <alignment horizontal="center"/>
    </xf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4" fillId="0" borderId="0" applyNumberFormat="0" applyBorder="0" applyProtection="0">
      <alignment horizontal="center" textRotation="90"/>
    </xf>
    <xf numFmtId="0" fontId="38" fillId="9" borderId="3" applyNumberFormat="0" applyAlignment="0" applyProtection="0"/>
    <xf numFmtId="0" fontId="39" fillId="0" borderId="8" applyNumberFormat="0" applyFill="0" applyAlignment="0" applyProtection="0"/>
    <xf numFmtId="0" fontId="40" fillId="24" borderId="0" applyNumberFormat="0" applyBorder="0" applyAlignment="0" applyProtection="0"/>
    <xf numFmtId="0" fontId="19" fillId="25" borderId="9" applyNumberFormat="0" applyFont="0" applyAlignment="0" applyProtection="0"/>
    <xf numFmtId="0" fontId="41" fillId="22" borderId="10" applyNumberFormat="0" applyAlignment="0" applyProtection="0"/>
    <xf numFmtId="0" fontId="42" fillId="0" borderId="0" applyNumberFormat="0" applyBorder="0" applyProtection="0"/>
    <xf numFmtId="167" fontId="42" fillId="0" borderId="0" applyBorder="0" applyProtection="0"/>
    <xf numFmtId="0" fontId="43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38" fillId="9" borderId="3" applyNumberFormat="0" applyAlignment="0" applyProtection="0"/>
    <xf numFmtId="0" fontId="41" fillId="22" borderId="10" applyNumberFormat="0" applyAlignment="0" applyProtection="0"/>
    <xf numFmtId="0" fontId="28" fillId="22" borderId="3" applyNumberFormat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29" fillId="23" borderId="4" applyNumberFormat="0" applyAlignment="0" applyProtection="0"/>
    <xf numFmtId="0" fontId="43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46" fillId="0" borderId="0"/>
    <xf numFmtId="0" fontId="30" fillId="0" borderId="0"/>
    <xf numFmtId="0" fontId="47" fillId="0" borderId="0"/>
    <xf numFmtId="0" fontId="47" fillId="0" borderId="0"/>
    <xf numFmtId="0" fontId="48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24" fillId="0" borderId="0"/>
    <xf numFmtId="0" fontId="25" fillId="0" borderId="0"/>
    <xf numFmtId="0" fontId="25" fillId="0" borderId="0"/>
    <xf numFmtId="0" fontId="21" fillId="0" borderId="0"/>
    <xf numFmtId="0" fontId="14" fillId="0" borderId="0"/>
    <xf numFmtId="0" fontId="24" fillId="0" borderId="0"/>
    <xf numFmtId="0" fontId="46" fillId="0" borderId="0"/>
    <xf numFmtId="0" fontId="46" fillId="0" borderId="0"/>
    <xf numFmtId="0" fontId="27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19" fillId="25" borderId="9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ill="0" applyBorder="0" applyAlignment="0" applyProtection="0"/>
    <xf numFmtId="9" fontId="4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9" fillId="0" borderId="8" applyNumberFormat="0" applyFill="0" applyAlignment="0" applyProtection="0"/>
    <xf numFmtId="0" fontId="4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50" fillId="0" borderId="0" applyFill="0" applyBorder="0" applyAlignment="0" applyProtection="0"/>
    <xf numFmtId="164" fontId="46" fillId="0" borderId="0" applyFont="0" applyFill="0" applyBorder="0" applyAlignment="0" applyProtection="0"/>
    <xf numFmtId="0" fontId="33" fillId="6" borderId="0" applyNumberFormat="0" applyBorder="0" applyAlignment="0" applyProtection="0"/>
    <xf numFmtId="9" fontId="51" fillId="0" borderId="0" applyFont="0" applyFill="0" applyBorder="0" applyAlignment="0" applyProtection="0"/>
    <xf numFmtId="0" fontId="19" fillId="0" borderId="0"/>
    <xf numFmtId="0" fontId="25" fillId="0" borderId="0"/>
    <xf numFmtId="0" fontId="19" fillId="0" borderId="0"/>
    <xf numFmtId="0" fontId="46" fillId="0" borderId="0"/>
    <xf numFmtId="0" fontId="21" fillId="0" borderId="0"/>
    <xf numFmtId="0" fontId="13" fillId="0" borderId="0"/>
    <xf numFmtId="0" fontId="13" fillId="0" borderId="0"/>
    <xf numFmtId="0" fontId="64" fillId="0" borderId="0"/>
    <xf numFmtId="0" fontId="12" fillId="0" borderId="0"/>
    <xf numFmtId="0" fontId="11" fillId="0" borderId="0"/>
    <xf numFmtId="0" fontId="19" fillId="0" borderId="0"/>
    <xf numFmtId="0" fontId="2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97">
    <xf numFmtId="0" fontId="0" fillId="0" borderId="0" xfId="0"/>
    <xf numFmtId="0" fontId="53" fillId="3" borderId="0" xfId="0" applyFont="1" applyFill="1" applyAlignment="1">
      <alignment horizontal="right" vertical="center"/>
    </xf>
    <xf numFmtId="0" fontId="54" fillId="2" borderId="0" xfId="0" applyFont="1" applyFill="1" applyAlignment="1">
      <alignment horizontal="right" vertical="center"/>
    </xf>
    <xf numFmtId="0" fontId="54" fillId="3" borderId="0" xfId="0" applyFont="1" applyFill="1" applyAlignment="1">
      <alignment horizontal="right" vertical="center"/>
    </xf>
    <xf numFmtId="3" fontId="53" fillId="2" borderId="0" xfId="0" applyNumberFormat="1" applyFont="1" applyFill="1" applyAlignment="1">
      <alignment horizontal="right" vertical="center"/>
    </xf>
    <xf numFmtId="0" fontId="54" fillId="0" borderId="1" xfId="0" applyFont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3" borderId="0" xfId="0" applyFont="1" applyFill="1" applyAlignment="1">
      <alignment horizontal="left" vertical="center"/>
    </xf>
    <xf numFmtId="0" fontId="53" fillId="2" borderId="0" xfId="0" applyFont="1" applyFill="1" applyAlignment="1">
      <alignment horizontal="right" vertical="center"/>
    </xf>
    <xf numFmtId="0" fontId="53" fillId="2" borderId="0" xfId="0" applyNumberFormat="1" applyFont="1" applyFill="1" applyBorder="1" applyAlignment="1">
      <alignment horizontal="center" vertical="center" wrapText="1"/>
    </xf>
    <xf numFmtId="0" fontId="53" fillId="3" borderId="1" xfId="2" applyFont="1" applyFill="1" applyBorder="1" applyAlignment="1">
      <alignment horizontal="left" vertical="center" wrapText="1"/>
    </xf>
    <xf numFmtId="4" fontId="54" fillId="3" borderId="1" xfId="0" applyNumberFormat="1" applyFont="1" applyFill="1" applyBorder="1" applyAlignment="1">
      <alignment vertical="center" wrapText="1"/>
    </xf>
    <xf numFmtId="49" fontId="53" fillId="3" borderId="1" xfId="2" applyNumberFormat="1" applyFont="1" applyFill="1" applyBorder="1" applyAlignment="1">
      <alignment horizontal="center" vertical="center" wrapText="1"/>
    </xf>
    <xf numFmtId="0" fontId="53" fillId="3" borderId="1" xfId="2" applyFont="1" applyFill="1" applyBorder="1" applyAlignment="1">
      <alignment horizontal="center" vertical="center" wrapText="1"/>
    </xf>
    <xf numFmtId="49" fontId="53" fillId="3" borderId="1" xfId="0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49" fontId="53" fillId="3" borderId="1" xfId="0" applyNumberFormat="1" applyFont="1" applyFill="1" applyBorder="1" applyAlignment="1">
      <alignment horizontal="center" vertical="center"/>
    </xf>
    <xf numFmtId="49" fontId="53" fillId="3" borderId="1" xfId="2" applyNumberFormat="1" applyFont="1" applyFill="1" applyBorder="1" applyAlignment="1">
      <alignment horizontal="left" vertical="center" wrapText="1"/>
    </xf>
    <xf numFmtId="0" fontId="53" fillId="0" borderId="0" xfId="0" applyFont="1" applyFill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49" fontId="53" fillId="3" borderId="1" xfId="2" applyNumberFormat="1" applyFont="1" applyFill="1" applyBorder="1" applyAlignment="1">
      <alignment horizontal="center" vertical="center"/>
    </xf>
    <xf numFmtId="0" fontId="53" fillId="3" borderId="18" xfId="195" applyFont="1" applyFill="1" applyBorder="1" applyAlignment="1">
      <alignment horizontal="left" vertical="center" wrapText="1"/>
    </xf>
    <xf numFmtId="0" fontId="53" fillId="3" borderId="0" xfId="45" applyFont="1" applyFill="1" applyAlignment="1">
      <alignment horizontal="right" vertical="center"/>
    </xf>
    <xf numFmtId="0" fontId="53" fillId="3" borderId="0" xfId="45" applyFont="1" applyFill="1" applyAlignment="1">
      <alignment horizontal="center" vertical="center"/>
    </xf>
    <xf numFmtId="0" fontId="53" fillId="3" borderId="0" xfId="45" applyNumberFormat="1" applyFont="1" applyFill="1" applyBorder="1" applyAlignment="1">
      <alignment horizontal="center" vertical="center" wrapText="1"/>
    </xf>
    <xf numFmtId="3" fontId="53" fillId="3" borderId="0" xfId="45" applyNumberFormat="1" applyFont="1" applyFill="1" applyAlignment="1">
      <alignment horizontal="right" vertical="center"/>
    </xf>
    <xf numFmtId="0" fontId="53" fillId="3" borderId="0" xfId="45" applyFont="1" applyFill="1" applyAlignment="1">
      <alignment horizontal="left" vertical="center"/>
    </xf>
    <xf numFmtId="0" fontId="53" fillId="3" borderId="1" xfId="0" applyFont="1" applyFill="1" applyBorder="1" applyAlignment="1">
      <alignment horizontal="lef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4" fillId="26" borderId="18" xfId="0" applyNumberFormat="1" applyFont="1" applyFill="1" applyBorder="1" applyAlignment="1">
      <alignment horizontal="right" vertical="center"/>
    </xf>
    <xf numFmtId="3" fontId="54" fillId="3" borderId="18" xfId="0" applyNumberFormat="1" applyFont="1" applyFill="1" applyBorder="1" applyAlignment="1">
      <alignment horizontal="right" vertical="center"/>
    </xf>
    <xf numFmtId="3" fontId="54" fillId="3" borderId="0" xfId="0" applyNumberFormat="1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3" fillId="3" borderId="1" xfId="67" applyNumberFormat="1" applyFont="1" applyFill="1" applyBorder="1" applyAlignment="1">
      <alignment horizontal="center" vertical="center" wrapText="1"/>
    </xf>
    <xf numFmtId="3" fontId="53" fillId="3" borderId="1" xfId="2" applyNumberFormat="1" applyFont="1" applyFill="1" applyBorder="1" applyAlignment="1">
      <alignment horizontal="left" vertical="center" wrapText="1"/>
    </xf>
    <xf numFmtId="3" fontId="54" fillId="0" borderId="1" xfId="0" applyNumberFormat="1" applyFont="1" applyBorder="1" applyAlignment="1">
      <alignment horizontal="center" vertical="center"/>
    </xf>
    <xf numFmtId="3" fontId="54" fillId="3" borderId="1" xfId="0" applyNumberFormat="1" applyFont="1" applyFill="1" applyBorder="1" applyAlignment="1">
      <alignment horizontal="right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3" fillId="0" borderId="1" xfId="0" applyNumberFormat="1" applyFont="1" applyFill="1" applyBorder="1" applyAlignment="1">
      <alignment horizontal="right" vertical="center"/>
    </xf>
    <xf numFmtId="3" fontId="53" fillId="2" borderId="1" xfId="0" applyNumberFormat="1" applyFont="1" applyFill="1" applyBorder="1" applyAlignment="1">
      <alignment horizontal="right" vertical="center"/>
    </xf>
    <xf numFmtId="3" fontId="53" fillId="3" borderId="1" xfId="0" applyNumberFormat="1" applyFont="1" applyFill="1" applyBorder="1" applyAlignment="1">
      <alignment horizontal="left" vertical="center" wrapText="1"/>
    </xf>
    <xf numFmtId="3" fontId="53" fillId="3" borderId="1" xfId="45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center" vertical="center"/>
    </xf>
    <xf numFmtId="3" fontId="53" fillId="3" borderId="0" xfId="0" applyNumberFormat="1" applyFont="1" applyFill="1" applyAlignment="1">
      <alignment horizontal="right" vertical="center"/>
    </xf>
    <xf numFmtId="0" fontId="53" fillId="3" borderId="0" xfId="0" applyFont="1" applyFill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3" fontId="54" fillId="26" borderId="1" xfId="0" applyNumberFormat="1" applyFont="1" applyFill="1" applyBorder="1" applyAlignment="1">
      <alignment horizontal="right" vertical="center"/>
    </xf>
    <xf numFmtId="0" fontId="53" fillId="2" borderId="1" xfId="0" applyFont="1" applyFill="1" applyBorder="1" applyAlignment="1">
      <alignment horizontal="right" vertical="center"/>
    </xf>
    <xf numFmtId="4" fontId="53" fillId="3" borderId="1" xfId="0" applyNumberFormat="1" applyFont="1" applyFill="1" applyBorder="1" applyAlignment="1">
      <alignment horizontal="right" vertical="center"/>
    </xf>
    <xf numFmtId="0" fontId="54" fillId="3" borderId="1" xfId="0" applyFont="1" applyFill="1" applyBorder="1" applyAlignment="1">
      <alignment horizontal="center" vertical="center"/>
    </xf>
    <xf numFmtId="0" fontId="53" fillId="3" borderId="1" xfId="0" quotePrefix="1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right" vertical="center"/>
    </xf>
    <xf numFmtId="0" fontId="53" fillId="2" borderId="0" xfId="0" applyFont="1" applyFill="1" applyBorder="1" applyAlignment="1">
      <alignment horizontal="right" vertical="center"/>
    </xf>
    <xf numFmtId="0" fontId="54" fillId="3" borderId="0" xfId="0" applyFont="1" applyFill="1" applyBorder="1" applyAlignment="1">
      <alignment horizontal="right" vertical="center"/>
    </xf>
    <xf numFmtId="3" fontId="54" fillId="26" borderId="18" xfId="0" applyNumberFormat="1" applyFont="1" applyFill="1" applyBorder="1" applyAlignment="1">
      <alignment horizontal="center" vertical="center"/>
    </xf>
    <xf numFmtId="0" fontId="53" fillId="2" borderId="0" xfId="0" applyFont="1" applyFill="1" applyAlignment="1">
      <alignment vertical="center"/>
    </xf>
    <xf numFmtId="3" fontId="54" fillId="3" borderId="1" xfId="0" applyNumberFormat="1" applyFont="1" applyFill="1" applyBorder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3" fillId="0" borderId="1" xfId="0" applyNumberFormat="1" applyFont="1" applyFill="1" applyBorder="1" applyAlignment="1">
      <alignment vertical="center"/>
    </xf>
    <xf numFmtId="3" fontId="53" fillId="2" borderId="1" xfId="0" applyNumberFormat="1" applyFont="1" applyFill="1" applyBorder="1" applyAlignment="1">
      <alignment vertical="center"/>
    </xf>
    <xf numFmtId="3" fontId="53" fillId="3" borderId="1" xfId="45" applyNumberFormat="1" applyFont="1" applyFill="1" applyBorder="1" applyAlignment="1">
      <alignment vertical="center"/>
    </xf>
    <xf numFmtId="0" fontId="53" fillId="2" borderId="1" xfId="0" applyFont="1" applyFill="1" applyBorder="1" applyAlignment="1">
      <alignment vertical="center"/>
    </xf>
    <xf numFmtId="3" fontId="53" fillId="2" borderId="0" xfId="0" applyNumberFormat="1" applyFont="1" applyFill="1" applyAlignment="1">
      <alignment vertical="center"/>
    </xf>
    <xf numFmtId="3" fontId="58" fillId="3" borderId="1" xfId="0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3" fontId="56" fillId="3" borderId="0" xfId="0" applyNumberFormat="1" applyFont="1" applyFill="1" applyBorder="1" applyAlignment="1">
      <alignment horizontal="center" vertical="center" wrapText="1"/>
    </xf>
    <xf numFmtId="3" fontId="65" fillId="3" borderId="1" xfId="0" applyNumberFormat="1" applyFont="1" applyFill="1" applyBorder="1" applyAlignment="1">
      <alignment horizontal="center" vertical="center"/>
    </xf>
    <xf numFmtId="4" fontId="54" fillId="3" borderId="0" xfId="0" applyNumberFormat="1" applyFont="1" applyFill="1" applyAlignment="1">
      <alignment horizontal="right" vertical="center"/>
    </xf>
    <xf numFmtId="4" fontId="53" fillId="3" borderId="0" xfId="0" applyNumberFormat="1" applyFont="1" applyFill="1" applyAlignment="1">
      <alignment horizontal="right" vertical="center"/>
    </xf>
    <xf numFmtId="4" fontId="53" fillId="3" borderId="0" xfId="45" applyNumberFormat="1" applyFont="1" applyFill="1" applyAlignment="1">
      <alignment horizontal="right" vertical="center"/>
    </xf>
    <xf numFmtId="3" fontId="66" fillId="3" borderId="0" xfId="45" applyNumberFormat="1" applyFont="1" applyFill="1" applyAlignment="1">
      <alignment horizontal="right" vertical="center"/>
    </xf>
    <xf numFmtId="3" fontId="54" fillId="3" borderId="1" xfId="45" applyNumberFormat="1" applyFont="1" applyFill="1" applyBorder="1" applyAlignment="1">
      <alignment horizontal="right" vertical="center"/>
    </xf>
    <xf numFmtId="3" fontId="53" fillId="0" borderId="0" xfId="0" applyNumberFormat="1" applyFont="1" applyFill="1" applyBorder="1" applyAlignment="1">
      <alignment horizontal="right" vertical="center"/>
    </xf>
    <xf numFmtId="3" fontId="53" fillId="3" borderId="1" xfId="242" applyNumberFormat="1" applyFont="1" applyFill="1" applyBorder="1" applyAlignment="1">
      <alignment horizontal="right" vertical="center"/>
    </xf>
    <xf numFmtId="3" fontId="53" fillId="0" borderId="1" xfId="242" applyNumberFormat="1" applyFont="1" applyFill="1" applyBorder="1" applyAlignment="1">
      <alignment horizontal="right" vertical="center"/>
    </xf>
    <xf numFmtId="3" fontId="53" fillId="2" borderId="1" xfId="242" applyNumberFormat="1" applyFont="1" applyFill="1" applyBorder="1" applyAlignment="1">
      <alignment horizontal="right" vertical="center"/>
    </xf>
    <xf numFmtId="49" fontId="65" fillId="3" borderId="1" xfId="2" applyNumberFormat="1" applyFont="1" applyFill="1" applyBorder="1" applyAlignment="1">
      <alignment horizontal="center" vertical="center"/>
    </xf>
    <xf numFmtId="49" fontId="65" fillId="3" borderId="1" xfId="2" applyNumberFormat="1" applyFont="1" applyFill="1" applyBorder="1" applyAlignment="1">
      <alignment horizontal="center" vertical="center" wrapText="1"/>
    </xf>
    <xf numFmtId="49" fontId="58" fillId="3" borderId="1" xfId="2" applyNumberFormat="1" applyFont="1" applyFill="1" applyBorder="1" applyAlignment="1">
      <alignment horizontal="center" vertical="center" wrapText="1"/>
    </xf>
    <xf numFmtId="0" fontId="65" fillId="3" borderId="1" xfId="2" applyFont="1" applyFill="1" applyBorder="1" applyAlignment="1">
      <alignment horizontal="center" vertical="center" wrapText="1"/>
    </xf>
    <xf numFmtId="3" fontId="53" fillId="3" borderId="1" xfId="2" applyNumberFormat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3" fontId="57" fillId="3" borderId="1" xfId="0" applyNumberFormat="1" applyFont="1" applyFill="1" applyBorder="1" applyAlignment="1">
      <alignment horizontal="left" vertical="center" wrapText="1"/>
    </xf>
    <xf numFmtId="169" fontId="53" fillId="3" borderId="1" xfId="2" applyNumberFormat="1" applyFont="1" applyFill="1" applyBorder="1" applyAlignment="1">
      <alignment horizontal="center" vertical="center"/>
    </xf>
    <xf numFmtId="3" fontId="53" fillId="3" borderId="12" xfId="2" applyNumberFormat="1" applyFont="1" applyFill="1" applyBorder="1" applyAlignment="1">
      <alignment horizontal="center" vertical="center"/>
    </xf>
    <xf numFmtId="3" fontId="53" fillId="3" borderId="1" xfId="45" applyNumberFormat="1" applyFont="1" applyFill="1" applyBorder="1" applyAlignment="1">
      <alignment horizontal="center" vertical="center"/>
    </xf>
    <xf numFmtId="3" fontId="52" fillId="0" borderId="0" xfId="245" applyNumberFormat="1" applyFont="1" applyFill="1"/>
    <xf numFmtId="3" fontId="62" fillId="0" borderId="1" xfId="245" applyNumberFormat="1" applyFont="1" applyFill="1" applyBorder="1" applyAlignment="1">
      <alignment horizontal="center" vertical="center" wrapText="1"/>
    </xf>
    <xf numFmtId="3" fontId="61" fillId="26" borderId="1" xfId="246" applyNumberFormat="1" applyFont="1" applyFill="1" applyBorder="1" applyAlignment="1">
      <alignment horizontal="center" vertical="center" wrapText="1"/>
    </xf>
    <xf numFmtId="3" fontId="62" fillId="3" borderId="1" xfId="246" applyNumberFormat="1" applyFont="1" applyFill="1" applyBorder="1" applyAlignment="1">
      <alignment horizontal="center" vertical="center" wrapText="1"/>
    </xf>
    <xf numFmtId="0" fontId="53" fillId="3" borderId="1" xfId="45" applyFont="1" applyFill="1" applyBorder="1" applyAlignment="1">
      <alignment horizontal="center" vertical="center"/>
    </xf>
    <xf numFmtId="49" fontId="52" fillId="3" borderId="1" xfId="94" applyNumberFormat="1" applyFont="1" applyFill="1" applyBorder="1" applyAlignment="1">
      <alignment horizontal="center" vertical="center" wrapText="1"/>
    </xf>
    <xf numFmtId="0" fontId="57" fillId="3" borderId="1" xfId="94" applyFont="1" applyFill="1" applyBorder="1" applyAlignment="1">
      <alignment horizontal="left" vertical="center" wrapText="1"/>
    </xf>
    <xf numFmtId="0" fontId="52" fillId="3" borderId="1" xfId="94" applyFont="1" applyFill="1" applyBorder="1" applyAlignment="1">
      <alignment horizontal="center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94" applyFont="1" applyFill="1" applyBorder="1" applyAlignment="1">
      <alignment horizontal="left" vertical="center" wrapText="1"/>
    </xf>
    <xf numFmtId="49" fontId="53" fillId="3" borderId="1" xfId="94" applyNumberFormat="1" applyFont="1" applyFill="1" applyBorder="1" applyAlignment="1">
      <alignment horizontal="center" vertical="center" wrapText="1"/>
    </xf>
    <xf numFmtId="0" fontId="53" fillId="3" borderId="1" xfId="94" applyFont="1" applyFill="1" applyBorder="1" applyAlignment="1">
      <alignment horizontal="left" vertical="center" wrapText="1"/>
    </xf>
    <xf numFmtId="49" fontId="52" fillId="3" borderId="1" xfId="45" applyNumberFormat="1" applyFont="1" applyFill="1" applyBorder="1" applyAlignment="1">
      <alignment horizontal="center" vertical="center" wrapText="1"/>
    </xf>
    <xf numFmtId="0" fontId="57" fillId="3" borderId="1" xfId="45" applyFont="1" applyFill="1" applyBorder="1" applyAlignment="1">
      <alignment horizontal="left" vertical="center" wrapText="1"/>
    </xf>
    <xf numFmtId="49" fontId="53" fillId="3" borderId="1" xfId="94" applyNumberFormat="1" applyFont="1" applyFill="1" applyBorder="1" applyAlignment="1">
      <alignment horizontal="center" vertical="center"/>
    </xf>
    <xf numFmtId="0" fontId="53" fillId="3" borderId="1" xfId="233" applyFont="1" applyFill="1" applyBorder="1" applyAlignment="1">
      <alignment horizontal="left" vertical="center" wrapText="1"/>
    </xf>
    <xf numFmtId="0" fontId="53" fillId="3" borderId="1" xfId="195" applyFont="1" applyFill="1" applyBorder="1" applyAlignment="1">
      <alignment horizontal="left" vertical="center" wrapText="1"/>
    </xf>
    <xf numFmtId="49" fontId="52" fillId="3" borderId="1" xfId="45" applyNumberFormat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left" vertical="center" wrapText="1"/>
    </xf>
    <xf numFmtId="49" fontId="53" fillId="3" borderId="1" xfId="233" applyNumberFormat="1" applyFont="1" applyFill="1" applyBorder="1" applyAlignment="1">
      <alignment horizontal="center" vertical="center" wrapText="1"/>
    </xf>
    <xf numFmtId="3" fontId="53" fillId="3" borderId="1" xfId="94" applyNumberFormat="1" applyFont="1" applyFill="1" applyBorder="1" applyAlignment="1">
      <alignment horizontal="left" vertical="center" wrapText="1"/>
    </xf>
    <xf numFmtId="49" fontId="63" fillId="3" borderId="1" xfId="94" applyNumberFormat="1" applyFont="1" applyFill="1" applyBorder="1" applyAlignment="1">
      <alignment horizontal="center" vertical="center"/>
    </xf>
    <xf numFmtId="0" fontId="63" fillId="3" borderId="1" xfId="94" applyFont="1" applyFill="1" applyBorder="1" applyAlignment="1">
      <alignment horizontal="left" vertical="center" wrapText="1"/>
    </xf>
    <xf numFmtId="3" fontId="55" fillId="3" borderId="1" xfId="233" applyNumberFormat="1" applyFont="1" applyFill="1" applyBorder="1" applyAlignment="1">
      <alignment horizontal="center" vertical="center"/>
    </xf>
    <xf numFmtId="3" fontId="72" fillId="3" borderId="1" xfId="5" applyNumberFormat="1" applyFont="1" applyFill="1" applyBorder="1" applyAlignment="1">
      <alignment horizontal="left" vertical="center" wrapText="1"/>
    </xf>
    <xf numFmtId="169" fontId="55" fillId="3" borderId="1" xfId="233" applyNumberFormat="1" applyFont="1" applyFill="1" applyBorder="1" applyAlignment="1">
      <alignment horizontal="center" vertical="center"/>
    </xf>
    <xf numFmtId="3" fontId="55" fillId="3" borderId="1" xfId="5" applyNumberFormat="1" applyFont="1" applyFill="1" applyBorder="1" applyAlignment="1">
      <alignment horizontal="left" vertical="center" wrapText="1"/>
    </xf>
    <xf numFmtId="3" fontId="55" fillId="3" borderId="16" xfId="233" applyNumberFormat="1" applyFont="1" applyFill="1" applyBorder="1" applyAlignment="1">
      <alignment horizontal="center" vertical="center"/>
    </xf>
    <xf numFmtId="0" fontId="53" fillId="3" borderId="1" xfId="5" applyFont="1" applyFill="1" applyBorder="1" applyAlignment="1">
      <alignment horizontal="center" vertical="center"/>
    </xf>
    <xf numFmtId="0" fontId="53" fillId="3" borderId="1" xfId="5" applyFont="1" applyFill="1" applyBorder="1" applyAlignment="1">
      <alignment horizontal="left" vertical="center"/>
    </xf>
    <xf numFmtId="0" fontId="53" fillId="3" borderId="1" xfId="45" quotePrefix="1" applyFont="1" applyFill="1" applyBorder="1" applyAlignment="1">
      <alignment horizontal="center" vertical="center"/>
    </xf>
    <xf numFmtId="0" fontId="53" fillId="3" borderId="1" xfId="45" applyFont="1" applyFill="1" applyBorder="1" applyAlignment="1">
      <alignment horizontal="left" vertical="center"/>
    </xf>
    <xf numFmtId="3" fontId="53" fillId="3" borderId="1" xfId="0" applyNumberFormat="1" applyFont="1" applyFill="1" applyBorder="1" applyAlignment="1">
      <alignment horizontal="center" vertical="center"/>
    </xf>
    <xf numFmtId="4" fontId="54" fillId="26" borderId="18" xfId="0" applyNumberFormat="1" applyFont="1" applyFill="1" applyBorder="1" applyAlignment="1">
      <alignment horizontal="right" vertical="center"/>
    </xf>
    <xf numFmtId="4" fontId="53" fillId="0" borderId="18" xfId="0" applyNumberFormat="1" applyFont="1" applyFill="1" applyBorder="1" applyAlignment="1">
      <alignment horizontal="right" vertical="center"/>
    </xf>
    <xf numFmtId="4" fontId="53" fillId="3" borderId="18" xfId="0" applyNumberFormat="1" applyFont="1" applyFill="1" applyBorder="1" applyAlignment="1">
      <alignment horizontal="right" vertical="center"/>
    </xf>
    <xf numFmtId="0" fontId="74" fillId="2" borderId="0" xfId="0" applyFont="1" applyFill="1" applyAlignment="1">
      <alignment horizontal="right" vertical="center"/>
    </xf>
    <xf numFmtId="0" fontId="58" fillId="2" borderId="0" xfId="0" applyFont="1" applyFill="1" applyAlignment="1">
      <alignment horizontal="right" vertical="center"/>
    </xf>
    <xf numFmtId="4" fontId="54" fillId="2" borderId="0" xfId="0" applyNumberFormat="1" applyFont="1" applyFill="1" applyAlignment="1">
      <alignment horizontal="right" vertical="center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vertical="center" wrapText="1"/>
    </xf>
    <xf numFmtId="3" fontId="53" fillId="3" borderId="1" xfId="45" applyNumberFormat="1" applyFont="1" applyFill="1" applyBorder="1" applyAlignment="1">
      <alignment horizontal="center" vertical="center"/>
    </xf>
    <xf numFmtId="4" fontId="53" fillId="0" borderId="0" xfId="0" applyNumberFormat="1" applyFont="1" applyAlignment="1">
      <alignment horizontal="center" vertical="center"/>
    </xf>
    <xf numFmtId="3" fontId="54" fillId="2" borderId="0" xfId="0" applyNumberFormat="1" applyFont="1" applyFill="1" applyAlignment="1">
      <alignment horizontal="right" vertical="center"/>
    </xf>
    <xf numFmtId="4" fontId="53" fillId="0" borderId="0" xfId="0" applyNumberFormat="1" applyFont="1" applyFill="1" applyAlignment="1">
      <alignment horizontal="right" vertical="center"/>
    </xf>
    <xf numFmtId="3" fontId="54" fillId="26" borderId="1" xfId="0" applyNumberFormat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right" vertical="center"/>
    </xf>
    <xf numFmtId="0" fontId="53" fillId="0" borderId="0" xfId="0" applyFont="1"/>
    <xf numFmtId="0" fontId="53" fillId="3" borderId="0" xfId="0" applyFont="1" applyFill="1"/>
    <xf numFmtId="3" fontId="56" fillId="3" borderId="0" xfId="0" applyNumberFormat="1" applyFont="1" applyFill="1" applyBorder="1" applyAlignment="1">
      <alignment horizontal="center" vertical="center" wrapText="1"/>
    </xf>
    <xf numFmtId="3" fontId="54" fillId="3" borderId="18" xfId="0" applyNumberFormat="1" applyFont="1" applyFill="1" applyBorder="1" applyAlignment="1">
      <alignment horizontal="center" vertical="center" wrapText="1"/>
    </xf>
    <xf numFmtId="3" fontId="53" fillId="3" borderId="1" xfId="45" applyNumberFormat="1" applyFont="1" applyFill="1" applyBorder="1" applyAlignment="1">
      <alignment horizontal="center" vertical="center"/>
    </xf>
    <xf numFmtId="0" fontId="73" fillId="3" borderId="0" xfId="45" applyFont="1" applyFill="1" applyAlignment="1">
      <alignment horizontal="right" vertical="center"/>
    </xf>
    <xf numFmtId="3" fontId="73" fillId="0" borderId="0" xfId="245" applyNumberFormat="1" applyFont="1" applyFill="1"/>
    <xf numFmtId="3" fontId="67" fillId="0" borderId="1" xfId="241" applyNumberFormat="1" applyFont="1" applyFill="1" applyBorder="1" applyAlignment="1">
      <alignment horizontal="center" vertical="center"/>
    </xf>
    <xf numFmtId="0" fontId="67" fillId="0" borderId="0" xfId="0" applyFont="1" applyFill="1" applyAlignment="1">
      <alignment horizontal="center" vertical="center"/>
    </xf>
    <xf numFmtId="3" fontId="55" fillId="0" borderId="0" xfId="0" applyNumberFormat="1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55" fillId="0" borderId="18" xfId="0" applyFont="1" applyFill="1" applyBorder="1" applyAlignment="1">
      <alignment horizontal="center" vertical="center"/>
    </xf>
    <xf numFmtId="49" fontId="55" fillId="0" borderId="18" xfId="2" applyNumberFormat="1" applyFont="1" applyFill="1" applyBorder="1" applyAlignment="1">
      <alignment horizontal="center" vertical="center" wrapText="1"/>
    </xf>
    <xf numFmtId="0" fontId="55" fillId="0" borderId="18" xfId="2" applyFont="1" applyFill="1" applyBorder="1" applyAlignment="1">
      <alignment horizontal="center" vertical="center" wrapText="1"/>
    </xf>
    <xf numFmtId="49" fontId="55" fillId="0" borderId="18" xfId="2" applyNumberFormat="1" applyFont="1" applyFill="1" applyBorder="1" applyAlignment="1">
      <alignment horizontal="center" vertical="center"/>
    </xf>
    <xf numFmtId="49" fontId="55" fillId="0" borderId="18" xfId="0" applyNumberFormat="1" applyFont="1" applyFill="1" applyBorder="1" applyAlignment="1">
      <alignment horizontal="center" vertical="center" wrapText="1"/>
    </xf>
    <xf numFmtId="49" fontId="55" fillId="0" borderId="18" xfId="0" applyNumberFormat="1" applyFont="1" applyFill="1" applyBorder="1" applyAlignment="1">
      <alignment horizontal="center" vertical="center"/>
    </xf>
    <xf numFmtId="3" fontId="55" fillId="0" borderId="18" xfId="2" applyNumberFormat="1" applyFont="1" applyFill="1" applyBorder="1" applyAlignment="1">
      <alignment horizontal="center" vertical="center"/>
    </xf>
    <xf numFmtId="169" fontId="55" fillId="0" borderId="18" xfId="2" applyNumberFormat="1" applyFont="1" applyFill="1" applyBorder="1" applyAlignment="1">
      <alignment horizontal="center" vertical="center"/>
    </xf>
    <xf numFmtId="3" fontId="55" fillId="0" borderId="16" xfId="2" applyNumberFormat="1" applyFont="1" applyFill="1" applyBorder="1" applyAlignment="1">
      <alignment horizontal="center" vertical="center"/>
    </xf>
    <xf numFmtId="0" fontId="55" fillId="0" borderId="18" xfId="0" quotePrefix="1" applyFont="1" applyFill="1" applyBorder="1" applyAlignment="1">
      <alignment horizontal="center" vertical="center"/>
    </xf>
    <xf numFmtId="0" fontId="55" fillId="0" borderId="0" xfId="0" applyFont="1" applyFill="1" applyAlignment="1">
      <alignment horizontal="left" vertical="center"/>
    </xf>
    <xf numFmtId="3" fontId="54" fillId="26" borderId="1" xfId="0" applyNumberFormat="1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/>
    </xf>
    <xf numFmtId="0" fontId="55" fillId="0" borderId="29" xfId="5" applyFont="1" applyFill="1" applyBorder="1" applyAlignment="1">
      <alignment horizontal="center" vertical="center"/>
    </xf>
    <xf numFmtId="49" fontId="55" fillId="0" borderId="1" xfId="233" applyNumberFormat="1" applyFont="1" applyFill="1" applyBorder="1" applyAlignment="1">
      <alignment horizontal="center" vertical="center" wrapText="1"/>
    </xf>
    <xf numFmtId="0" fontId="55" fillId="0" borderId="19" xfId="233" applyFont="1" applyFill="1" applyBorder="1" applyAlignment="1">
      <alignment horizontal="left" vertical="center" wrapText="1"/>
    </xf>
    <xf numFmtId="3" fontId="60" fillId="0" borderId="29" xfId="250" applyNumberFormat="1" applyFont="1" applyFill="1" applyBorder="1" applyAlignment="1">
      <alignment horizontal="center" vertical="center"/>
    </xf>
    <xf numFmtId="3" fontId="60" fillId="0" borderId="1" xfId="250" applyNumberFormat="1" applyFont="1" applyFill="1" applyBorder="1" applyAlignment="1">
      <alignment horizontal="center" vertical="center"/>
    </xf>
    <xf numFmtId="3" fontId="60" fillId="0" borderId="30" xfId="250" applyNumberFormat="1" applyFont="1" applyFill="1" applyBorder="1" applyAlignment="1">
      <alignment horizontal="center" vertical="center"/>
    </xf>
    <xf numFmtId="0" fontId="55" fillId="0" borderId="1" xfId="233" applyFont="1" applyFill="1" applyBorder="1" applyAlignment="1">
      <alignment horizontal="center" vertical="center" wrapText="1"/>
    </xf>
    <xf numFmtId="49" fontId="55" fillId="0" borderId="1" xfId="233" applyNumberFormat="1" applyFont="1" applyFill="1" applyBorder="1" applyAlignment="1">
      <alignment horizontal="center" vertical="center"/>
    </xf>
    <xf numFmtId="49" fontId="55" fillId="0" borderId="1" xfId="5" applyNumberFormat="1" applyFont="1" applyFill="1" applyBorder="1" applyAlignment="1">
      <alignment horizontal="center" vertical="center" wrapText="1"/>
    </xf>
    <xf numFmtId="0" fontId="55" fillId="0" borderId="19" xfId="5" applyFont="1" applyFill="1" applyBorder="1" applyAlignment="1">
      <alignment horizontal="left" vertical="center" wrapText="1"/>
    </xf>
    <xf numFmtId="0" fontId="67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5" fillId="0" borderId="19" xfId="195" applyFont="1" applyFill="1" applyBorder="1" applyAlignment="1">
      <alignment horizontal="left" vertical="center" wrapText="1"/>
    </xf>
    <xf numFmtId="49" fontId="55" fillId="0" borderId="1" xfId="5" applyNumberFormat="1" applyFont="1" applyFill="1" applyBorder="1" applyAlignment="1">
      <alignment horizontal="center" vertical="center"/>
    </xf>
    <xf numFmtId="49" fontId="55" fillId="0" borderId="19" xfId="233" applyNumberFormat="1" applyFont="1" applyFill="1" applyBorder="1" applyAlignment="1">
      <alignment horizontal="left" vertical="center" wrapText="1"/>
    </xf>
    <xf numFmtId="0" fontId="55" fillId="3" borderId="1" xfId="0" quotePrefix="1" applyFont="1" applyFill="1" applyBorder="1" applyAlignment="1">
      <alignment horizontal="center" vertical="center"/>
    </xf>
    <xf numFmtId="0" fontId="55" fillId="0" borderId="14" xfId="233" applyFont="1" applyFill="1" applyBorder="1" applyAlignment="1">
      <alignment horizontal="center" vertical="center" wrapText="1"/>
    </xf>
    <xf numFmtId="3" fontId="55" fillId="0" borderId="1" xfId="233" applyNumberFormat="1" applyFont="1" applyFill="1" applyBorder="1" applyAlignment="1">
      <alignment horizontal="center" vertical="center"/>
    </xf>
    <xf numFmtId="3" fontId="72" fillId="0" borderId="19" xfId="5" applyNumberFormat="1" applyFont="1" applyFill="1" applyBorder="1" applyAlignment="1">
      <alignment horizontal="left" vertical="center" wrapText="1"/>
    </xf>
    <xf numFmtId="169" fontId="55" fillId="0" borderId="1" xfId="233" applyNumberFormat="1" applyFont="1" applyFill="1" applyBorder="1" applyAlignment="1">
      <alignment horizontal="center" vertical="center"/>
    </xf>
    <xf numFmtId="3" fontId="55" fillId="0" borderId="19" xfId="5" applyNumberFormat="1" applyFont="1" applyFill="1" applyBorder="1" applyAlignment="1">
      <alignment horizontal="left" vertical="center" wrapText="1"/>
    </xf>
    <xf numFmtId="3" fontId="55" fillId="0" borderId="16" xfId="233" applyNumberFormat="1" applyFont="1" applyFill="1" applyBorder="1" applyAlignment="1">
      <alignment horizontal="center" vertical="center"/>
    </xf>
    <xf numFmtId="3" fontId="72" fillId="0" borderId="20" xfId="5" applyNumberFormat="1" applyFont="1" applyFill="1" applyBorder="1" applyAlignment="1">
      <alignment horizontal="left" vertical="center" wrapText="1"/>
    </xf>
    <xf numFmtId="0" fontId="55" fillId="0" borderId="1" xfId="5" applyFont="1" applyFill="1" applyBorder="1" applyAlignment="1">
      <alignment horizontal="center" vertical="center"/>
    </xf>
    <xf numFmtId="0" fontId="55" fillId="0" borderId="19" xfId="5" applyFont="1" applyFill="1" applyBorder="1" applyAlignment="1">
      <alignment horizontal="left" vertical="center"/>
    </xf>
    <xf numFmtId="0" fontId="55" fillId="0" borderId="1" xfId="5" quotePrefix="1" applyFont="1" applyFill="1" applyBorder="1" applyAlignment="1">
      <alignment horizontal="center" vertical="center"/>
    </xf>
    <xf numFmtId="0" fontId="55" fillId="0" borderId="1" xfId="250" quotePrefix="1" applyFont="1" applyFill="1" applyBorder="1" applyAlignment="1">
      <alignment horizontal="center" vertical="center"/>
    </xf>
    <xf numFmtId="0" fontId="55" fillId="0" borderId="19" xfId="250" applyFont="1" applyFill="1" applyBorder="1" applyAlignment="1">
      <alignment horizontal="left" vertical="center"/>
    </xf>
    <xf numFmtId="0" fontId="53" fillId="3" borderId="35" xfId="0" applyFont="1" applyFill="1" applyBorder="1" applyAlignment="1">
      <alignment horizontal="center" vertical="center"/>
    </xf>
    <xf numFmtId="0" fontId="53" fillId="3" borderId="36" xfId="0" quotePrefix="1" applyFont="1" applyFill="1" applyBorder="1" applyAlignment="1">
      <alignment horizontal="center" vertical="center"/>
    </xf>
    <xf numFmtId="0" fontId="53" fillId="3" borderId="37" xfId="0" applyFont="1" applyFill="1" applyBorder="1" applyAlignment="1">
      <alignment horizontal="left" vertical="center" wrapText="1"/>
    </xf>
    <xf numFmtId="3" fontId="60" fillId="0" borderId="35" xfId="250" applyNumberFormat="1" applyFont="1" applyFill="1" applyBorder="1" applyAlignment="1">
      <alignment horizontal="center" vertical="center"/>
    </xf>
    <xf numFmtId="3" fontId="60" fillId="0" borderId="36" xfId="250" applyNumberFormat="1" applyFont="1" applyFill="1" applyBorder="1" applyAlignment="1">
      <alignment horizontal="center" vertical="center"/>
    </xf>
    <xf numFmtId="3" fontId="60" fillId="0" borderId="38" xfId="250" applyNumberFormat="1" applyFont="1" applyFill="1" applyBorder="1" applyAlignment="1">
      <alignment horizontal="center" vertical="center"/>
    </xf>
    <xf numFmtId="0" fontId="55" fillId="3" borderId="19" xfId="0" applyFont="1" applyFill="1" applyBorder="1" applyAlignment="1">
      <alignment horizontal="left" vertical="center" wrapText="1"/>
    </xf>
    <xf numFmtId="0" fontId="55" fillId="0" borderId="24" xfId="233" applyFont="1" applyFill="1" applyBorder="1" applyAlignment="1">
      <alignment horizontal="left" vertical="center" wrapText="1"/>
    </xf>
    <xf numFmtId="3" fontId="55" fillId="0" borderId="19" xfId="233" applyNumberFormat="1" applyFont="1" applyFill="1" applyBorder="1" applyAlignment="1">
      <alignment horizontal="left" vertical="center" wrapText="1"/>
    </xf>
    <xf numFmtId="3" fontId="67" fillId="0" borderId="29" xfId="241" applyNumberFormat="1" applyFont="1" applyFill="1" applyBorder="1" applyAlignment="1">
      <alignment horizontal="center" vertical="center"/>
    </xf>
    <xf numFmtId="3" fontId="67" fillId="0" borderId="30" xfId="241" applyNumberFormat="1" applyFont="1" applyFill="1" applyBorder="1" applyAlignment="1">
      <alignment horizontal="center" vertical="center"/>
    </xf>
    <xf numFmtId="3" fontId="55" fillId="0" borderId="29" xfId="241" applyNumberFormat="1" applyFont="1" applyFill="1" applyBorder="1" applyAlignment="1">
      <alignment horizontal="center" vertical="center"/>
    </xf>
    <xf numFmtId="3" fontId="55" fillId="0" borderId="29" xfId="250" applyNumberFormat="1" applyFont="1" applyFill="1" applyBorder="1" applyAlignment="1">
      <alignment horizontal="center" vertical="center"/>
    </xf>
    <xf numFmtId="3" fontId="55" fillId="0" borderId="1" xfId="250" applyNumberFormat="1" applyFont="1" applyFill="1" applyBorder="1" applyAlignment="1">
      <alignment horizontal="center" vertical="center"/>
    </xf>
    <xf numFmtId="3" fontId="55" fillId="0" borderId="30" xfId="250" applyNumberFormat="1" applyFont="1" applyFill="1" applyBorder="1" applyAlignment="1">
      <alignment horizontal="center" vertical="center"/>
    </xf>
    <xf numFmtId="3" fontId="67" fillId="0" borderId="33" xfId="241" applyNumberFormat="1" applyFont="1" applyFill="1" applyBorder="1" applyAlignment="1">
      <alignment horizontal="center" vertical="center"/>
    </xf>
    <xf numFmtId="3" fontId="67" fillId="0" borderId="14" xfId="241" applyNumberFormat="1" applyFont="1" applyFill="1" applyBorder="1" applyAlignment="1">
      <alignment horizontal="center" vertical="center"/>
    </xf>
    <xf numFmtId="3" fontId="67" fillId="0" borderId="34" xfId="241" applyNumberFormat="1" applyFont="1" applyFill="1" applyBorder="1" applyAlignment="1">
      <alignment horizontal="center" vertical="center"/>
    </xf>
    <xf numFmtId="3" fontId="53" fillId="3" borderId="1" xfId="45" applyNumberFormat="1" applyFont="1" applyFill="1" applyBorder="1" applyAlignment="1">
      <alignment horizontal="center" vertical="center"/>
    </xf>
    <xf numFmtId="3" fontId="52" fillId="3" borderId="1" xfId="94" applyNumberFormat="1" applyFont="1" applyFill="1" applyBorder="1" applyAlignment="1">
      <alignment horizontal="left" vertical="center" wrapText="1"/>
    </xf>
    <xf numFmtId="0" fontId="55" fillId="3" borderId="1" xfId="2" applyFont="1" applyFill="1" applyBorder="1" applyAlignment="1">
      <alignment horizontal="left" vertical="center" wrapText="1"/>
    </xf>
    <xf numFmtId="3" fontId="52" fillId="3" borderId="1" xfId="94" applyNumberFormat="1" applyFont="1" applyFill="1" applyBorder="1" applyAlignment="1">
      <alignment horizontal="center" vertical="center"/>
    </xf>
    <xf numFmtId="0" fontId="69" fillId="3" borderId="0" xfId="252" applyFont="1" applyFill="1"/>
    <xf numFmtId="0" fontId="65" fillId="3" borderId="0" xfId="252" applyFont="1" applyFill="1"/>
    <xf numFmtId="3" fontId="65" fillId="3" borderId="1" xfId="252" applyNumberFormat="1" applyFont="1" applyFill="1" applyBorder="1" applyAlignment="1">
      <alignment horizontal="center" vertical="center" wrapText="1"/>
    </xf>
    <xf numFmtId="0" fontId="65" fillId="3" borderId="1" xfId="252" applyFont="1" applyFill="1" applyBorder="1" applyAlignment="1" applyProtection="1">
      <alignment horizontal="center" vertical="center"/>
      <protection locked="0"/>
    </xf>
    <xf numFmtId="3" fontId="70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5" fillId="3" borderId="1" xfId="252" applyFont="1" applyFill="1" applyBorder="1" applyAlignment="1" applyProtection="1">
      <alignment vertical="center"/>
      <protection locked="0"/>
    </xf>
    <xf numFmtId="3" fontId="65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70" fillId="3" borderId="1" xfId="252" applyFont="1" applyFill="1" applyBorder="1" applyAlignment="1" applyProtection="1">
      <alignment horizontal="center" vertical="center"/>
      <protection locked="0"/>
    </xf>
    <xf numFmtId="0" fontId="70" fillId="3" borderId="1" xfId="252" applyFont="1" applyFill="1" applyBorder="1" applyAlignment="1" applyProtection="1">
      <alignment vertical="center"/>
      <protection locked="0"/>
    </xf>
    <xf numFmtId="0" fontId="70" fillId="3" borderId="0" xfId="252" applyFont="1" applyFill="1"/>
    <xf numFmtId="3" fontId="65" fillId="3" borderId="0" xfId="252" applyNumberFormat="1" applyFont="1" applyFill="1"/>
    <xf numFmtId="3" fontId="65" fillId="3" borderId="1" xfId="252" applyNumberFormat="1" applyFont="1" applyFill="1" applyBorder="1" applyAlignment="1">
      <alignment horizontal="center" vertical="center"/>
    </xf>
    <xf numFmtId="0" fontId="65" fillId="3" borderId="1" xfId="252" applyFont="1" applyFill="1" applyBorder="1" applyAlignment="1" applyProtection="1">
      <alignment vertical="center" wrapText="1"/>
      <protection locked="0"/>
    </xf>
    <xf numFmtId="0" fontId="70" fillId="3" borderId="1" xfId="252" applyFont="1" applyFill="1" applyBorder="1" applyAlignment="1" applyProtection="1">
      <alignment vertical="center" wrapText="1"/>
      <protection locked="0"/>
    </xf>
    <xf numFmtId="3" fontId="65" fillId="3" borderId="1" xfId="0" applyNumberFormat="1" applyFont="1" applyFill="1" applyBorder="1" applyAlignment="1">
      <alignment horizontal="center" vertical="center" wrapText="1"/>
    </xf>
    <xf numFmtId="3" fontId="7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5" fillId="3" borderId="1" xfId="0" applyFont="1" applyFill="1" applyBorder="1" applyAlignment="1">
      <alignment horizontal="center"/>
    </xf>
    <xf numFmtId="3" fontId="58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3" fillId="3" borderId="1" xfId="81" applyNumberFormat="1" applyFont="1" applyFill="1" applyBorder="1" applyAlignment="1">
      <alignment horizontal="center" vertical="center" wrapText="1"/>
    </xf>
    <xf numFmtId="4" fontId="54" fillId="3" borderId="18" xfId="0" applyNumberFormat="1" applyFont="1" applyFill="1" applyBorder="1" applyAlignment="1">
      <alignment horizontal="right" vertical="center"/>
    </xf>
    <xf numFmtId="4" fontId="61" fillId="26" borderId="1" xfId="246" applyNumberFormat="1" applyFont="1" applyFill="1" applyBorder="1" applyAlignment="1">
      <alignment horizontal="center" vertical="center" wrapText="1"/>
    </xf>
    <xf numFmtId="3" fontId="53" fillId="3" borderId="16" xfId="2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right" vertical="center"/>
    </xf>
    <xf numFmtId="0" fontId="53" fillId="0" borderId="0" xfId="0" applyFont="1" applyFill="1" applyAlignment="1">
      <alignment horizontal="left" vertical="center"/>
    </xf>
    <xf numFmtId="3" fontId="53" fillId="3" borderId="1" xfId="203" applyNumberFormat="1" applyFont="1" applyFill="1" applyBorder="1" applyAlignment="1">
      <alignment horizontal="right" vertical="center"/>
    </xf>
    <xf numFmtId="0" fontId="56" fillId="3" borderId="0" xfId="0" applyNumberFormat="1" applyFont="1" applyFill="1" applyBorder="1" applyAlignment="1">
      <alignment horizontal="center" vertical="center" wrapText="1"/>
    </xf>
    <xf numFmtId="3" fontId="56" fillId="3" borderId="0" xfId="0" applyNumberFormat="1" applyFont="1" applyFill="1" applyBorder="1" applyAlignment="1">
      <alignment horizontal="center" vertical="center" wrapText="1"/>
    </xf>
    <xf numFmtId="3" fontId="53" fillId="3" borderId="16" xfId="0" applyNumberFormat="1" applyFont="1" applyFill="1" applyBorder="1" applyAlignment="1">
      <alignment horizontal="center" vertical="center" wrapText="1"/>
    </xf>
    <xf numFmtId="3" fontId="53" fillId="3" borderId="13" xfId="0" applyNumberFormat="1" applyFont="1" applyFill="1" applyBorder="1" applyAlignment="1">
      <alignment horizontal="center" vertical="center" wrapText="1"/>
    </xf>
    <xf numFmtId="3" fontId="53" fillId="3" borderId="14" xfId="0" applyNumberFormat="1" applyFont="1" applyFill="1" applyBorder="1" applyAlignment="1">
      <alignment horizontal="center" vertical="center" wrapText="1"/>
    </xf>
    <xf numFmtId="0" fontId="53" fillId="0" borderId="18" xfId="253" applyFont="1" applyFill="1" applyBorder="1" applyAlignment="1">
      <alignment horizontal="center" vertical="center" wrapText="1"/>
    </xf>
    <xf numFmtId="3" fontId="53" fillId="0" borderId="19" xfId="254" applyNumberFormat="1" applyFont="1" applyFill="1" applyBorder="1" applyAlignment="1">
      <alignment horizontal="center" vertical="center" wrapText="1"/>
    </xf>
    <xf numFmtId="3" fontId="53" fillId="0" borderId="16" xfId="254" applyNumberFormat="1" applyFont="1" applyFill="1" applyBorder="1" applyAlignment="1">
      <alignment horizontal="center" vertical="center" wrapText="1"/>
    </xf>
    <xf numFmtId="3" fontId="67" fillId="0" borderId="18" xfId="253" applyNumberFormat="1" applyFont="1" applyFill="1" applyBorder="1" applyAlignment="1">
      <alignment horizontal="center" vertical="center"/>
    </xf>
    <xf numFmtId="3" fontId="55" fillId="0" borderId="18" xfId="253" applyNumberFormat="1" applyFont="1" applyFill="1" applyBorder="1" applyAlignment="1">
      <alignment horizontal="center" vertical="center"/>
    </xf>
    <xf numFmtId="0" fontId="55" fillId="3" borderId="18" xfId="2" applyFont="1" applyFill="1" applyBorder="1" applyAlignment="1">
      <alignment horizontal="left" vertical="center" wrapText="1"/>
    </xf>
    <xf numFmtId="3" fontId="55" fillId="0" borderId="19" xfId="253" applyNumberFormat="1" applyFont="1" applyFill="1" applyBorder="1" applyAlignment="1">
      <alignment horizontal="center" vertical="center"/>
    </xf>
    <xf numFmtId="0" fontId="55" fillId="3" borderId="18" xfId="0" applyFont="1" applyFill="1" applyBorder="1" applyAlignment="1">
      <alignment horizontal="left" vertical="center" wrapText="1"/>
    </xf>
    <xf numFmtId="0" fontId="67" fillId="3" borderId="18" xfId="2" applyFont="1" applyFill="1" applyBorder="1" applyAlignment="1">
      <alignment horizontal="left" vertical="center" wrapText="1"/>
    </xf>
    <xf numFmtId="3" fontId="67" fillId="0" borderId="19" xfId="253" applyNumberFormat="1" applyFont="1" applyFill="1" applyBorder="1" applyAlignment="1">
      <alignment horizontal="center" vertical="center"/>
    </xf>
    <xf numFmtId="0" fontId="55" fillId="3" borderId="18" xfId="195" applyFont="1" applyFill="1" applyBorder="1" applyAlignment="1">
      <alignment horizontal="left" vertical="center" wrapText="1"/>
    </xf>
    <xf numFmtId="49" fontId="55" fillId="3" borderId="18" xfId="2" applyNumberFormat="1" applyFont="1" applyFill="1" applyBorder="1" applyAlignment="1">
      <alignment horizontal="left" vertical="center" wrapText="1"/>
    </xf>
    <xf numFmtId="3" fontId="55" fillId="3" borderId="18" xfId="2" applyNumberFormat="1" applyFont="1" applyFill="1" applyBorder="1" applyAlignment="1">
      <alignment horizontal="left" vertical="center" wrapText="1"/>
    </xf>
    <xf numFmtId="3" fontId="55" fillId="3" borderId="18" xfId="0" applyNumberFormat="1" applyFont="1" applyFill="1" applyBorder="1" applyAlignment="1">
      <alignment horizontal="left" vertical="center" wrapText="1"/>
    </xf>
    <xf numFmtId="0" fontId="55" fillId="3" borderId="0" xfId="0" applyFont="1" applyFill="1"/>
    <xf numFmtId="0" fontId="55" fillId="3" borderId="18" xfId="0" applyFont="1" applyFill="1" applyBorder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3" fontId="54" fillId="26" borderId="1" xfId="0" applyNumberFormat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3" fontId="54" fillId="3" borderId="18" xfId="0" applyNumberFormat="1" applyFont="1" applyFill="1" applyBorder="1" applyAlignment="1">
      <alignment horizontal="center" vertical="center"/>
    </xf>
    <xf numFmtId="0" fontId="53" fillId="3" borderId="12" xfId="0" applyFont="1" applyFill="1" applyBorder="1" applyAlignment="1">
      <alignment horizontal="center" vertical="center"/>
    </xf>
    <xf numFmtId="0" fontId="53" fillId="3" borderId="13" xfId="0" applyFont="1" applyFill="1" applyBorder="1" applyAlignment="1">
      <alignment horizontal="center" vertical="center"/>
    </xf>
    <xf numFmtId="0" fontId="53" fillId="3" borderId="14" xfId="0" applyFont="1" applyFill="1" applyBorder="1" applyAlignment="1">
      <alignment horizontal="center" vertical="center"/>
    </xf>
    <xf numFmtId="49" fontId="53" fillId="3" borderId="12" xfId="2" applyNumberFormat="1" applyFont="1" applyFill="1" applyBorder="1" applyAlignment="1">
      <alignment horizontal="center" vertical="center"/>
    </xf>
    <xf numFmtId="49" fontId="53" fillId="3" borderId="13" xfId="2" applyNumberFormat="1" applyFont="1" applyFill="1" applyBorder="1" applyAlignment="1">
      <alignment horizontal="center" vertical="center"/>
    </xf>
    <xf numFmtId="49" fontId="53" fillId="3" borderId="14" xfId="2" applyNumberFormat="1" applyFont="1" applyFill="1" applyBorder="1" applyAlignment="1">
      <alignment horizontal="center" vertical="center"/>
    </xf>
    <xf numFmtId="3" fontId="58" fillId="3" borderId="20" xfId="0" applyNumberFormat="1" applyFont="1" applyFill="1" applyBorder="1" applyAlignment="1">
      <alignment horizontal="center" vertical="center" wrapText="1"/>
    </xf>
    <xf numFmtId="3" fontId="58" fillId="3" borderId="21" xfId="0" applyNumberFormat="1" applyFont="1" applyFill="1" applyBorder="1" applyAlignment="1">
      <alignment horizontal="center" vertical="center" wrapText="1"/>
    </xf>
    <xf numFmtId="3" fontId="58" fillId="3" borderId="22" xfId="0" applyNumberFormat="1" applyFont="1" applyFill="1" applyBorder="1" applyAlignment="1">
      <alignment horizontal="center" vertical="center" wrapText="1"/>
    </xf>
    <xf numFmtId="3" fontId="58" fillId="3" borderId="23" xfId="0" applyNumberFormat="1" applyFont="1" applyFill="1" applyBorder="1" applyAlignment="1">
      <alignment horizontal="center" vertical="center" wrapText="1"/>
    </xf>
    <xf numFmtId="3" fontId="58" fillId="3" borderId="24" xfId="0" applyNumberFormat="1" applyFont="1" applyFill="1" applyBorder="1" applyAlignment="1">
      <alignment horizontal="center" vertical="center" wrapText="1"/>
    </xf>
    <xf numFmtId="3" fontId="58" fillId="3" borderId="25" xfId="0" applyNumberFormat="1" applyFont="1" applyFill="1" applyBorder="1" applyAlignment="1">
      <alignment horizontal="center" vertical="center" wrapText="1"/>
    </xf>
    <xf numFmtId="0" fontId="54" fillId="26" borderId="1" xfId="0" applyFont="1" applyFill="1" applyBorder="1" applyAlignment="1">
      <alignment horizontal="center" vertical="center"/>
    </xf>
    <xf numFmtId="0" fontId="54" fillId="3" borderId="0" xfId="0" applyNumberFormat="1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 wrapText="1"/>
    </xf>
    <xf numFmtId="3" fontId="58" fillId="3" borderId="18" xfId="0" applyNumberFormat="1" applyFont="1" applyFill="1" applyBorder="1" applyAlignment="1">
      <alignment horizontal="center" vertical="center" wrapText="1"/>
    </xf>
    <xf numFmtId="0" fontId="58" fillId="2" borderId="16" xfId="0" applyFont="1" applyFill="1" applyBorder="1" applyAlignment="1">
      <alignment horizontal="center" vertical="center" wrapText="1"/>
    </xf>
    <xf numFmtId="0" fontId="58" fillId="2" borderId="13" xfId="0" applyFont="1" applyFill="1" applyBorder="1" applyAlignment="1">
      <alignment horizontal="center" vertical="center" wrapText="1"/>
    </xf>
    <xf numFmtId="0" fontId="58" fillId="2" borderId="14" xfId="0" applyFont="1" applyFill="1" applyBorder="1" applyAlignment="1">
      <alignment horizontal="center" vertical="center" wrapText="1"/>
    </xf>
    <xf numFmtId="3" fontId="58" fillId="3" borderId="16" xfId="0" applyNumberFormat="1" applyFont="1" applyFill="1" applyBorder="1" applyAlignment="1">
      <alignment horizontal="center" vertical="center" wrapText="1"/>
    </xf>
    <xf numFmtId="3" fontId="58" fillId="3" borderId="13" xfId="0" applyNumberFormat="1" applyFont="1" applyFill="1" applyBorder="1" applyAlignment="1">
      <alignment horizontal="center" vertical="center" wrapText="1"/>
    </xf>
    <xf numFmtId="3" fontId="58" fillId="3" borderId="14" xfId="0" applyNumberFormat="1" applyFont="1" applyFill="1" applyBorder="1" applyAlignment="1">
      <alignment horizontal="center" vertical="center" wrapText="1"/>
    </xf>
    <xf numFmtId="4" fontId="58" fillId="2" borderId="16" xfId="0" applyNumberFormat="1" applyFont="1" applyFill="1" applyBorder="1" applyAlignment="1">
      <alignment horizontal="center" vertical="center" wrapText="1"/>
    </xf>
    <xf numFmtId="4" fontId="58" fillId="2" borderId="13" xfId="0" applyNumberFormat="1" applyFont="1" applyFill="1" applyBorder="1" applyAlignment="1">
      <alignment horizontal="center" vertical="center" wrapText="1"/>
    </xf>
    <xf numFmtId="4" fontId="58" fillId="2" borderId="14" xfId="0" applyNumberFormat="1" applyFont="1" applyFill="1" applyBorder="1" applyAlignment="1">
      <alignment horizontal="center" vertical="center" wrapText="1"/>
    </xf>
    <xf numFmtId="0" fontId="56" fillId="3" borderId="0" xfId="0" applyNumberFormat="1" applyFont="1" applyFill="1" applyBorder="1" applyAlignment="1">
      <alignment horizontal="center" vertical="center" wrapText="1"/>
    </xf>
    <xf numFmtId="3" fontId="55" fillId="3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3" fontId="54" fillId="26" borderId="1" xfId="0" applyNumberFormat="1" applyFont="1" applyFill="1" applyBorder="1" applyAlignment="1">
      <alignment horizontal="center" vertical="center"/>
    </xf>
    <xf numFmtId="3" fontId="56" fillId="3" borderId="0" xfId="45" applyNumberFormat="1" applyFont="1" applyFill="1" applyBorder="1" applyAlignment="1">
      <alignment horizontal="center" vertical="center" wrapText="1"/>
    </xf>
    <xf numFmtId="3" fontId="53" fillId="3" borderId="1" xfId="45" applyNumberFormat="1" applyFont="1" applyFill="1" applyBorder="1" applyAlignment="1">
      <alignment horizontal="center" vertical="center" wrapText="1"/>
    </xf>
    <xf numFmtId="3" fontId="53" fillId="3" borderId="16" xfId="45" applyNumberFormat="1" applyFont="1" applyFill="1" applyBorder="1" applyAlignment="1">
      <alignment horizontal="center" vertical="center" wrapText="1"/>
    </xf>
    <xf numFmtId="3" fontId="53" fillId="3" borderId="14" xfId="45" applyNumberFormat="1" applyFont="1" applyFill="1" applyBorder="1" applyAlignment="1">
      <alignment horizontal="center" vertical="center" wrapText="1"/>
    </xf>
    <xf numFmtId="3" fontId="58" fillId="3" borderId="1" xfId="45" applyNumberFormat="1" applyFont="1" applyFill="1" applyBorder="1" applyAlignment="1">
      <alignment horizontal="center" vertical="center" wrapText="1"/>
    </xf>
    <xf numFmtId="3" fontId="5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3" fillId="3" borderId="2" xfId="45" applyNumberFormat="1" applyFont="1" applyFill="1" applyBorder="1" applyAlignment="1">
      <alignment horizontal="center" vertical="center"/>
    </xf>
    <xf numFmtId="3" fontId="53" fillId="3" borderId="17" xfId="45" applyNumberFormat="1" applyFont="1" applyFill="1" applyBorder="1" applyAlignment="1">
      <alignment horizontal="center" vertical="center"/>
    </xf>
    <xf numFmtId="3" fontId="53" fillId="3" borderId="26" xfId="45" applyNumberFormat="1" applyFont="1" applyFill="1" applyBorder="1" applyAlignment="1">
      <alignment horizontal="center" vertical="center"/>
    </xf>
    <xf numFmtId="3" fontId="56" fillId="3" borderId="0" xfId="0" applyNumberFormat="1" applyFont="1" applyFill="1" applyBorder="1" applyAlignment="1">
      <alignment horizontal="center" vertical="center" wrapText="1"/>
    </xf>
    <xf numFmtId="4" fontId="53" fillId="3" borderId="16" xfId="0" applyNumberFormat="1" applyFont="1" applyFill="1" applyBorder="1" applyAlignment="1">
      <alignment horizontal="center" vertical="center" wrapText="1"/>
    </xf>
    <xf numFmtId="4" fontId="53" fillId="3" borderId="13" xfId="0" applyNumberFormat="1" applyFont="1" applyFill="1" applyBorder="1" applyAlignment="1">
      <alignment horizontal="center" vertical="center" wrapText="1"/>
    </xf>
    <xf numFmtId="4" fontId="53" fillId="3" borderId="14" xfId="0" applyNumberFormat="1" applyFont="1" applyFill="1" applyBorder="1" applyAlignment="1">
      <alignment horizontal="center" vertical="center" wrapText="1"/>
    </xf>
    <xf numFmtId="3" fontId="53" fillId="3" borderId="16" xfId="0" applyNumberFormat="1" applyFont="1" applyFill="1" applyBorder="1" applyAlignment="1">
      <alignment horizontal="center" vertical="center" wrapText="1"/>
    </xf>
    <xf numFmtId="3" fontId="53" fillId="3" borderId="13" xfId="0" applyNumberFormat="1" applyFont="1" applyFill="1" applyBorder="1" applyAlignment="1">
      <alignment horizontal="center" vertical="center" wrapText="1"/>
    </xf>
    <xf numFmtId="3" fontId="53" fillId="3" borderId="14" xfId="0" applyNumberFormat="1" applyFont="1" applyFill="1" applyBorder="1" applyAlignment="1">
      <alignment horizontal="center" vertical="center" wrapText="1"/>
    </xf>
    <xf numFmtId="3" fontId="58" fillId="3" borderId="16" xfId="45" applyNumberFormat="1" applyFont="1" applyFill="1" applyBorder="1" applyAlignment="1">
      <alignment horizontal="center" vertical="center" wrapText="1"/>
    </xf>
    <xf numFmtId="3" fontId="58" fillId="3" borderId="13" xfId="45" applyNumberFormat="1" applyFont="1" applyFill="1" applyBorder="1" applyAlignment="1">
      <alignment horizontal="center" vertical="center" wrapText="1"/>
    </xf>
    <xf numFmtId="3" fontId="58" fillId="3" borderId="14" xfId="45" applyNumberFormat="1" applyFont="1" applyFill="1" applyBorder="1" applyAlignment="1">
      <alignment horizontal="center" vertical="center" wrapText="1"/>
    </xf>
    <xf numFmtId="3" fontId="55" fillId="3" borderId="16" xfId="45" applyNumberFormat="1" applyFont="1" applyFill="1" applyBorder="1" applyAlignment="1">
      <alignment horizontal="center" vertical="center" wrapText="1"/>
    </xf>
    <xf numFmtId="3" fontId="55" fillId="3" borderId="13" xfId="45" applyNumberFormat="1" applyFont="1" applyFill="1" applyBorder="1" applyAlignment="1">
      <alignment horizontal="center" vertical="center" wrapText="1"/>
    </xf>
    <xf numFmtId="3" fontId="55" fillId="3" borderId="14" xfId="45" applyNumberFormat="1" applyFont="1" applyFill="1" applyBorder="1" applyAlignment="1">
      <alignment horizontal="center" vertical="center" wrapText="1"/>
    </xf>
    <xf numFmtId="3" fontId="53" fillId="3" borderId="19" xfId="0" applyNumberFormat="1" applyFont="1" applyFill="1" applyBorder="1" applyAlignment="1">
      <alignment horizontal="center" vertical="center" wrapText="1"/>
    </xf>
    <xf numFmtId="3" fontId="53" fillId="3" borderId="17" xfId="0" applyNumberFormat="1" applyFont="1" applyFill="1" applyBorder="1" applyAlignment="1">
      <alignment horizontal="center" vertical="center" wrapText="1"/>
    </xf>
    <xf numFmtId="3" fontId="53" fillId="3" borderId="26" xfId="0" applyNumberFormat="1" applyFont="1" applyFill="1" applyBorder="1" applyAlignment="1">
      <alignment horizontal="center" vertical="center" wrapText="1"/>
    </xf>
    <xf numFmtId="4" fontId="53" fillId="3" borderId="1" xfId="0" applyNumberFormat="1" applyFont="1" applyFill="1" applyBorder="1" applyAlignment="1">
      <alignment horizontal="center" vertical="center" wrapText="1"/>
    </xf>
    <xf numFmtId="4" fontId="54" fillId="26" borderId="19" xfId="45" applyNumberFormat="1" applyFont="1" applyFill="1" applyBorder="1" applyAlignment="1">
      <alignment horizontal="center" vertical="center" wrapText="1"/>
    </xf>
    <xf numFmtId="4" fontId="54" fillId="26" borderId="17" xfId="45" applyNumberFormat="1" applyFont="1" applyFill="1" applyBorder="1" applyAlignment="1">
      <alignment horizontal="center" vertical="center" wrapText="1"/>
    </xf>
    <xf numFmtId="4" fontId="54" fillId="26" borderId="26" xfId="45" applyNumberFormat="1" applyFont="1" applyFill="1" applyBorder="1" applyAlignment="1">
      <alignment horizontal="center" vertical="center" wrapText="1"/>
    </xf>
    <xf numFmtId="0" fontId="53" fillId="3" borderId="16" xfId="45" applyFont="1" applyFill="1" applyBorder="1" applyAlignment="1">
      <alignment horizontal="center" vertical="center"/>
    </xf>
    <xf numFmtId="0" fontId="53" fillId="3" borderId="13" xfId="45" applyFont="1" applyFill="1" applyBorder="1" applyAlignment="1">
      <alignment horizontal="center" vertical="center"/>
    </xf>
    <xf numFmtId="0" fontId="53" fillId="3" borderId="14" xfId="45" applyFont="1" applyFill="1" applyBorder="1" applyAlignment="1">
      <alignment horizontal="center" vertical="center"/>
    </xf>
    <xf numFmtId="49" fontId="52" fillId="3" borderId="16" xfId="94" applyNumberFormat="1" applyFont="1" applyFill="1" applyBorder="1" applyAlignment="1">
      <alignment horizontal="center" vertical="center"/>
    </xf>
    <xf numFmtId="49" fontId="52" fillId="3" borderId="13" xfId="94" applyNumberFormat="1" applyFont="1" applyFill="1" applyBorder="1" applyAlignment="1">
      <alignment horizontal="center" vertical="center"/>
    </xf>
    <xf numFmtId="49" fontId="52" fillId="3" borderId="14" xfId="94" applyNumberFormat="1" applyFont="1" applyFill="1" applyBorder="1" applyAlignment="1">
      <alignment horizontal="center" vertical="center"/>
    </xf>
    <xf numFmtId="0" fontId="54" fillId="26" borderId="1" xfId="45" applyFont="1" applyFill="1" applyBorder="1" applyAlignment="1">
      <alignment horizontal="center" vertical="center"/>
    </xf>
    <xf numFmtId="3" fontId="62" fillId="0" borderId="1" xfId="245" applyNumberFormat="1" applyFont="1" applyFill="1" applyBorder="1" applyAlignment="1">
      <alignment horizontal="center" vertical="center" wrapText="1"/>
    </xf>
    <xf numFmtId="4" fontId="54" fillId="3" borderId="19" xfId="45" applyNumberFormat="1" applyFont="1" applyFill="1" applyBorder="1" applyAlignment="1">
      <alignment horizontal="center" vertical="center" wrapText="1"/>
    </xf>
    <xf numFmtId="4" fontId="54" fillId="3" borderId="17" xfId="45" applyNumberFormat="1" applyFont="1" applyFill="1" applyBorder="1" applyAlignment="1">
      <alignment horizontal="center" vertical="center" wrapText="1"/>
    </xf>
    <xf numFmtId="4" fontId="54" fillId="3" borderId="26" xfId="45" applyNumberFormat="1" applyFont="1" applyFill="1" applyBorder="1" applyAlignment="1">
      <alignment horizontal="center" vertical="center" wrapText="1"/>
    </xf>
    <xf numFmtId="3" fontId="62" fillId="0" borderId="26" xfId="245" applyNumberFormat="1" applyFont="1" applyFill="1" applyBorder="1" applyAlignment="1">
      <alignment horizontal="center" vertical="center" wrapText="1"/>
    </xf>
    <xf numFmtId="3" fontId="52" fillId="0" borderId="1" xfId="245" applyNumberFormat="1" applyFont="1" applyFill="1" applyBorder="1" applyAlignment="1">
      <alignment horizontal="center" vertical="center" wrapText="1"/>
    </xf>
    <xf numFmtId="0" fontId="59" fillId="3" borderId="0" xfId="45" applyNumberFormat="1" applyFont="1" applyFill="1" applyBorder="1" applyAlignment="1">
      <alignment horizontal="center" vertical="center" wrapText="1"/>
    </xf>
    <xf numFmtId="3" fontId="55" fillId="0" borderId="16" xfId="245" applyNumberFormat="1" applyFont="1" applyFill="1" applyBorder="1" applyAlignment="1">
      <alignment horizontal="center" vertical="center" wrapText="1"/>
    </xf>
    <xf numFmtId="3" fontId="55" fillId="0" borderId="13" xfId="245" applyNumberFormat="1" applyFont="1" applyFill="1" applyBorder="1" applyAlignment="1">
      <alignment horizontal="center" vertical="center" wrapText="1"/>
    </xf>
    <xf numFmtId="3" fontId="55" fillId="0" borderId="14" xfId="245" applyNumberFormat="1" applyFont="1" applyFill="1" applyBorder="1" applyAlignment="1">
      <alignment horizontal="center" vertical="center" wrapText="1"/>
    </xf>
    <xf numFmtId="3" fontId="62" fillId="0" borderId="13" xfId="245" applyNumberFormat="1" applyFont="1" applyFill="1" applyBorder="1" applyAlignment="1">
      <alignment horizontal="center" vertical="center" wrapText="1"/>
    </xf>
    <xf numFmtId="3" fontId="62" fillId="0" borderId="14" xfId="245" applyNumberFormat="1" applyFont="1" applyFill="1" applyBorder="1" applyAlignment="1">
      <alignment horizontal="center" vertical="center" wrapText="1"/>
    </xf>
    <xf numFmtId="3" fontId="62" fillId="0" borderId="19" xfId="245" applyNumberFormat="1" applyFont="1" applyFill="1" applyBorder="1" applyAlignment="1">
      <alignment horizontal="center" vertical="center" wrapText="1"/>
    </xf>
    <xf numFmtId="3" fontId="62" fillId="0" borderId="17" xfId="245" applyNumberFormat="1" applyFont="1" applyFill="1" applyBorder="1" applyAlignment="1">
      <alignment horizontal="center" vertical="center" wrapText="1"/>
    </xf>
    <xf numFmtId="3" fontId="62" fillId="0" borderId="20" xfId="245" applyNumberFormat="1" applyFont="1" applyFill="1" applyBorder="1" applyAlignment="1">
      <alignment horizontal="center" vertical="center" wrapText="1"/>
    </xf>
    <xf numFmtId="3" fontId="62" fillId="0" borderId="27" xfId="245" applyNumberFormat="1" applyFont="1" applyFill="1" applyBorder="1" applyAlignment="1">
      <alignment horizontal="center" vertical="center" wrapText="1"/>
    </xf>
    <xf numFmtId="3" fontId="62" fillId="0" borderId="21" xfId="245" applyNumberFormat="1" applyFont="1" applyFill="1" applyBorder="1" applyAlignment="1">
      <alignment horizontal="center" vertical="center" wrapText="1"/>
    </xf>
    <xf numFmtId="3" fontId="62" fillId="0" borderId="24" xfId="245" applyNumberFormat="1" applyFont="1" applyFill="1" applyBorder="1" applyAlignment="1">
      <alignment horizontal="center" vertical="center" wrapText="1"/>
    </xf>
    <xf numFmtId="3" fontId="62" fillId="0" borderId="28" xfId="245" applyNumberFormat="1" applyFont="1" applyFill="1" applyBorder="1" applyAlignment="1">
      <alignment horizontal="center" vertical="center" wrapText="1"/>
    </xf>
    <xf numFmtId="3" fontId="62" fillId="0" borderId="25" xfId="245" applyNumberFormat="1" applyFont="1" applyFill="1" applyBorder="1" applyAlignment="1">
      <alignment horizontal="center" vertical="center" wrapText="1"/>
    </xf>
    <xf numFmtId="0" fontId="52" fillId="0" borderId="16" xfId="247" applyFont="1" applyFill="1" applyBorder="1" applyAlignment="1">
      <alignment horizontal="center" vertical="center" wrapText="1"/>
    </xf>
    <xf numFmtId="0" fontId="52" fillId="0" borderId="14" xfId="247" applyFont="1" applyFill="1" applyBorder="1" applyAlignment="1">
      <alignment horizontal="center" vertical="center" wrapText="1"/>
    </xf>
    <xf numFmtId="3" fontId="62" fillId="0" borderId="20" xfId="246" applyNumberFormat="1" applyFont="1" applyFill="1" applyBorder="1" applyAlignment="1">
      <alignment horizontal="center" vertical="center" wrapText="1"/>
    </xf>
    <xf numFmtId="3" fontId="62" fillId="0" borderId="21" xfId="246" applyNumberFormat="1" applyFont="1" applyFill="1" applyBorder="1" applyAlignment="1">
      <alignment horizontal="center" vertical="center" wrapText="1"/>
    </xf>
    <xf numFmtId="3" fontId="62" fillId="0" borderId="24" xfId="246" applyNumberFormat="1" applyFont="1" applyFill="1" applyBorder="1" applyAlignment="1">
      <alignment horizontal="center" vertical="center" wrapText="1"/>
    </xf>
    <xf numFmtId="3" fontId="62" fillId="0" borderId="25" xfId="246" applyNumberFormat="1" applyFont="1" applyFill="1" applyBorder="1" applyAlignment="1">
      <alignment horizontal="center" vertical="center" wrapText="1"/>
    </xf>
    <xf numFmtId="3" fontId="62" fillId="0" borderId="51" xfId="245" applyNumberFormat="1" applyFont="1" applyFill="1" applyBorder="1" applyAlignment="1">
      <alignment horizontal="center" vertical="center" wrapText="1"/>
    </xf>
    <xf numFmtId="0" fontId="52" fillId="0" borderId="20" xfId="247" applyFont="1" applyFill="1" applyBorder="1" applyAlignment="1">
      <alignment horizontal="center" vertical="center" wrapText="1"/>
    </xf>
    <xf numFmtId="0" fontId="52" fillId="0" borderId="27" xfId="247" applyFont="1" applyFill="1" applyBorder="1" applyAlignment="1">
      <alignment horizontal="center" vertical="center" wrapText="1"/>
    </xf>
    <xf numFmtId="0" fontId="52" fillId="0" borderId="21" xfId="247" applyFont="1" applyFill="1" applyBorder="1" applyAlignment="1">
      <alignment horizontal="center" vertical="center" wrapText="1"/>
    </xf>
    <xf numFmtId="0" fontId="52" fillId="0" borderId="24" xfId="247" applyFont="1" applyFill="1" applyBorder="1" applyAlignment="1">
      <alignment horizontal="center" vertical="center" wrapText="1"/>
    </xf>
    <xf numFmtId="0" fontId="52" fillId="0" borderId="28" xfId="247" applyFont="1" applyFill="1" applyBorder="1" applyAlignment="1">
      <alignment horizontal="center" vertical="center" wrapText="1"/>
    </xf>
    <xf numFmtId="0" fontId="52" fillId="0" borderId="25" xfId="247" applyFont="1" applyFill="1" applyBorder="1" applyAlignment="1">
      <alignment horizontal="center" vertical="center" wrapText="1"/>
    </xf>
    <xf numFmtId="3" fontId="62" fillId="0" borderId="16" xfId="245" applyNumberFormat="1" applyFont="1" applyFill="1" applyBorder="1" applyAlignment="1">
      <alignment horizontal="center" vertical="center" wrapText="1"/>
    </xf>
    <xf numFmtId="0" fontId="62" fillId="0" borderId="21" xfId="248" applyFont="1" applyFill="1" applyBorder="1" applyAlignment="1">
      <alignment horizontal="center" vertical="center" wrapText="1"/>
    </xf>
    <xf numFmtId="0" fontId="62" fillId="0" borderId="25" xfId="248" applyFont="1" applyFill="1" applyBorder="1" applyAlignment="1">
      <alignment horizontal="center" vertical="center" wrapText="1"/>
    </xf>
    <xf numFmtId="0" fontId="62" fillId="0" borderId="16" xfId="247" applyFont="1" applyFill="1" applyBorder="1" applyAlignment="1">
      <alignment horizontal="center" vertical="center" wrapText="1"/>
    </xf>
    <xf numFmtId="0" fontId="62" fillId="0" borderId="14" xfId="247" applyFont="1" applyFill="1" applyBorder="1" applyAlignment="1">
      <alignment horizontal="center" vertical="center" wrapText="1"/>
    </xf>
    <xf numFmtId="3" fontId="60" fillId="0" borderId="16" xfId="237" applyNumberFormat="1" applyFont="1" applyFill="1" applyBorder="1" applyAlignment="1">
      <alignment horizontal="center" vertical="center" wrapText="1"/>
    </xf>
    <xf numFmtId="3" fontId="60" fillId="0" borderId="14" xfId="237" applyNumberFormat="1" applyFont="1" applyFill="1" applyBorder="1" applyAlignment="1">
      <alignment horizontal="center" vertical="center" wrapText="1"/>
    </xf>
    <xf numFmtId="4" fontId="67" fillId="0" borderId="19" xfId="45" applyNumberFormat="1" applyFont="1" applyFill="1" applyBorder="1" applyAlignment="1">
      <alignment horizontal="center" vertical="center" wrapText="1"/>
    </xf>
    <xf numFmtId="4" fontId="67" fillId="0" borderId="51" xfId="45" applyNumberFormat="1" applyFont="1" applyFill="1" applyBorder="1" applyAlignment="1">
      <alignment horizontal="center" vertical="center" wrapText="1"/>
    </xf>
    <xf numFmtId="4" fontId="67" fillId="0" borderId="52" xfId="45" applyNumberFormat="1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/>
    </xf>
    <xf numFmtId="0" fontId="55" fillId="0" borderId="13" xfId="0" applyFont="1" applyFill="1" applyBorder="1" applyAlignment="1">
      <alignment horizontal="center" vertical="center"/>
    </xf>
    <xf numFmtId="0" fontId="55" fillId="0" borderId="14" xfId="0" applyFont="1" applyFill="1" applyBorder="1" applyAlignment="1">
      <alignment horizontal="center" vertical="center"/>
    </xf>
    <xf numFmtId="49" fontId="55" fillId="0" borderId="16" xfId="2" applyNumberFormat="1" applyFont="1" applyFill="1" applyBorder="1" applyAlignment="1">
      <alignment horizontal="center" vertical="center"/>
    </xf>
    <xf numFmtId="49" fontId="55" fillId="0" borderId="13" xfId="2" applyNumberFormat="1" applyFont="1" applyFill="1" applyBorder="1" applyAlignment="1">
      <alignment horizontal="center" vertical="center"/>
    </xf>
    <xf numFmtId="49" fontId="55" fillId="0" borderId="14" xfId="2" applyNumberFormat="1" applyFont="1" applyFill="1" applyBorder="1" applyAlignment="1">
      <alignment horizontal="center" vertical="center"/>
    </xf>
    <xf numFmtId="0" fontId="53" fillId="0" borderId="19" xfId="253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3" fillId="0" borderId="16" xfId="253" applyFont="1" applyFill="1" applyBorder="1" applyAlignment="1">
      <alignment horizontal="center" vertical="center" wrapText="1"/>
    </xf>
    <xf numFmtId="0" fontId="53" fillId="0" borderId="14" xfId="253" applyFont="1" applyFill="1" applyBorder="1" applyAlignment="1">
      <alignment horizontal="center" vertical="center" wrapText="1"/>
    </xf>
    <xf numFmtId="3" fontId="53" fillId="0" borderId="16" xfId="254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3" fillId="0" borderId="19" xfId="254" applyNumberFormat="1" applyFont="1" applyFill="1" applyBorder="1" applyAlignment="1">
      <alignment horizontal="center" vertical="center" wrapText="1"/>
    </xf>
    <xf numFmtId="0" fontId="67" fillId="0" borderId="18" xfId="45" applyFont="1" applyFill="1" applyBorder="1" applyAlignment="1">
      <alignment horizontal="center" vertical="center"/>
    </xf>
    <xf numFmtId="0" fontId="56" fillId="0" borderId="0" xfId="253" applyFont="1" applyFill="1" applyBorder="1" applyAlignment="1">
      <alignment horizontal="center" vertical="center" wrapText="1"/>
    </xf>
    <xf numFmtId="0" fontId="53" fillId="0" borderId="13" xfId="253" applyFont="1" applyFill="1" applyBorder="1" applyAlignment="1">
      <alignment horizontal="center" vertical="center" wrapText="1"/>
    </xf>
    <xf numFmtId="0" fontId="53" fillId="3" borderId="16" xfId="253" applyFont="1" applyFill="1" applyBorder="1" applyAlignment="1">
      <alignment horizontal="center" vertical="center" wrapText="1"/>
    </xf>
    <xf numFmtId="0" fontId="53" fillId="3" borderId="13" xfId="253" applyFont="1" applyFill="1" applyBorder="1" applyAlignment="1">
      <alignment horizontal="center" vertical="center" wrapText="1"/>
    </xf>
    <xf numFmtId="0" fontId="53" fillId="3" borderId="14" xfId="253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51" xfId="0" applyFont="1" applyFill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3" fillId="0" borderId="51" xfId="253" applyFont="1" applyFill="1" applyBorder="1" applyAlignment="1">
      <alignment horizontal="center" vertical="center" wrapText="1"/>
    </xf>
    <xf numFmtId="0" fontId="53" fillId="0" borderId="52" xfId="253" applyFont="1" applyFill="1" applyBorder="1" applyAlignment="1">
      <alignment horizontal="center" vertical="center" wrapText="1"/>
    </xf>
    <xf numFmtId="3" fontId="53" fillId="0" borderId="16" xfId="253" applyNumberFormat="1" applyFont="1" applyFill="1" applyBorder="1" applyAlignment="1">
      <alignment horizontal="center" vertical="center" wrapText="1"/>
    </xf>
    <xf numFmtId="3" fontId="53" fillId="0" borderId="13" xfId="253" applyNumberFormat="1" applyFont="1" applyFill="1" applyBorder="1" applyAlignment="1">
      <alignment horizontal="center" vertical="center" wrapText="1"/>
    </xf>
    <xf numFmtId="3" fontId="53" fillId="0" borderId="14" xfId="253" applyNumberFormat="1" applyFont="1" applyFill="1" applyBorder="1" applyAlignment="1">
      <alignment horizontal="center" vertical="center" wrapText="1"/>
    </xf>
    <xf numFmtId="0" fontId="56" fillId="0" borderId="0" xfId="241" applyFont="1" applyFill="1" applyBorder="1" applyAlignment="1">
      <alignment horizontal="center" vertical="center" wrapText="1"/>
    </xf>
    <xf numFmtId="0" fontId="53" fillId="0" borderId="45" xfId="241" applyFont="1" applyFill="1" applyBorder="1" applyAlignment="1">
      <alignment horizontal="center" vertical="center" wrapText="1"/>
    </xf>
    <xf numFmtId="0" fontId="53" fillId="0" borderId="32" xfId="241" applyFont="1" applyFill="1" applyBorder="1" applyAlignment="1">
      <alignment horizontal="center" vertical="center" wrapText="1"/>
    </xf>
    <xf numFmtId="0" fontId="53" fillId="0" borderId="48" xfId="241" applyFont="1" applyFill="1" applyBorder="1" applyAlignment="1">
      <alignment horizontal="center" vertical="center" wrapText="1"/>
    </xf>
    <xf numFmtId="0" fontId="53" fillId="0" borderId="46" xfId="241" applyFont="1" applyFill="1" applyBorder="1" applyAlignment="1">
      <alignment horizontal="center" vertical="center" wrapText="1"/>
    </xf>
    <xf numFmtId="0" fontId="53" fillId="0" borderId="13" xfId="241" applyFont="1" applyFill="1" applyBorder="1" applyAlignment="1">
      <alignment horizontal="center" vertical="center" wrapText="1"/>
    </xf>
    <xf numFmtId="0" fontId="53" fillId="0" borderId="49" xfId="241" applyFont="1" applyFill="1" applyBorder="1" applyAlignment="1">
      <alignment horizontal="center" vertical="center" wrapText="1"/>
    </xf>
    <xf numFmtId="0" fontId="53" fillId="0" borderId="47" xfId="241" applyFont="1" applyFill="1" applyBorder="1" applyAlignment="1">
      <alignment horizontal="center" vertical="center" wrapText="1"/>
    </xf>
    <xf numFmtId="0" fontId="53" fillId="0" borderId="44" xfId="241" applyFont="1" applyFill="1" applyBorder="1" applyAlignment="1">
      <alignment horizontal="center" vertical="center" wrapText="1"/>
    </xf>
    <xf numFmtId="0" fontId="53" fillId="0" borderId="50" xfId="241" applyFont="1" applyFill="1" applyBorder="1" applyAlignment="1">
      <alignment horizontal="center" vertical="center" wrapText="1"/>
    </xf>
    <xf numFmtId="0" fontId="53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3" fillId="0" borderId="16" xfId="241" applyNumberFormat="1" applyFont="1" applyFill="1" applyBorder="1" applyAlignment="1">
      <alignment horizontal="center" vertical="center" wrapText="1"/>
    </xf>
    <xf numFmtId="3" fontId="53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3" fillId="0" borderId="39" xfId="0" applyFont="1" applyFill="1" applyBorder="1" applyAlignment="1">
      <alignment horizontal="center" vertical="center" wrapText="1"/>
    </xf>
    <xf numFmtId="0" fontId="53" fillId="0" borderId="40" xfId="0" applyFont="1" applyFill="1" applyBorder="1" applyAlignment="1">
      <alignment horizontal="center" vertical="center" wrapText="1"/>
    </xf>
    <xf numFmtId="0" fontId="53" fillId="0" borderId="41" xfId="0" applyFont="1" applyFill="1" applyBorder="1" applyAlignment="1">
      <alignment horizontal="center" vertical="center" wrapText="1"/>
    </xf>
    <xf numFmtId="0" fontId="55" fillId="0" borderId="31" xfId="5" applyFont="1" applyFill="1" applyBorder="1" applyAlignment="1">
      <alignment horizontal="center" vertical="center"/>
    </xf>
    <xf numFmtId="0" fontId="55" fillId="0" borderId="32" xfId="5" applyFont="1" applyFill="1" applyBorder="1" applyAlignment="1">
      <alignment horizontal="center" vertical="center"/>
    </xf>
    <xf numFmtId="0" fontId="55" fillId="0" borderId="33" xfId="5" applyFont="1" applyFill="1" applyBorder="1" applyAlignment="1">
      <alignment horizontal="center" vertical="center"/>
    </xf>
    <xf numFmtId="49" fontId="55" fillId="0" borderId="16" xfId="233" applyNumberFormat="1" applyFont="1" applyFill="1" applyBorder="1" applyAlignment="1">
      <alignment horizontal="center" vertical="center"/>
    </xf>
    <xf numFmtId="49" fontId="55" fillId="0" borderId="13" xfId="233" applyNumberFormat="1" applyFont="1" applyFill="1" applyBorder="1" applyAlignment="1">
      <alignment horizontal="center" vertical="center"/>
    </xf>
    <xf numFmtId="49" fontId="55" fillId="0" borderId="14" xfId="233" applyNumberFormat="1" applyFont="1" applyFill="1" applyBorder="1" applyAlignment="1">
      <alignment horizontal="center" vertical="center"/>
    </xf>
    <xf numFmtId="0" fontId="53" fillId="0" borderId="43" xfId="241" applyFont="1" applyFill="1" applyBorder="1" applyAlignment="1">
      <alignment horizontal="center" vertical="center" wrapText="1"/>
    </xf>
    <xf numFmtId="0" fontId="53" fillId="0" borderId="19" xfId="241" applyFont="1" applyFill="1" applyBorder="1" applyAlignment="1">
      <alignment horizontal="center" vertical="center" wrapText="1"/>
    </xf>
    <xf numFmtId="0" fontId="53" fillId="0" borderId="42" xfId="241" applyFont="1" applyFill="1" applyBorder="1" applyAlignment="1">
      <alignment horizontal="center" vertical="center" wrapText="1"/>
    </xf>
    <xf numFmtId="4" fontId="67" fillId="0" borderId="17" xfId="45" applyNumberFormat="1" applyFont="1" applyFill="1" applyBorder="1" applyAlignment="1">
      <alignment horizontal="center" vertical="center" wrapText="1"/>
    </xf>
    <xf numFmtId="0" fontId="67" fillId="0" borderId="14" xfId="45" applyFont="1" applyFill="1" applyBorder="1" applyAlignment="1">
      <alignment horizontal="center" vertical="center"/>
    </xf>
    <xf numFmtId="0" fontId="67" fillId="0" borderId="24" xfId="45" applyFont="1" applyFill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center" vertical="center" wrapText="1"/>
    </xf>
    <xf numFmtId="3" fontId="53" fillId="3" borderId="16" xfId="203" applyNumberFormat="1" applyFont="1" applyFill="1" applyBorder="1" applyAlignment="1">
      <alignment horizontal="center" vertical="center" wrapText="1"/>
    </xf>
    <xf numFmtId="3" fontId="53" fillId="3" borderId="13" xfId="203" applyNumberFormat="1" applyFont="1" applyFill="1" applyBorder="1" applyAlignment="1">
      <alignment horizontal="center" vertical="center" wrapText="1"/>
    </xf>
    <xf numFmtId="3" fontId="53" fillId="3" borderId="14" xfId="203" applyNumberFormat="1" applyFont="1" applyFill="1" applyBorder="1" applyAlignment="1">
      <alignment horizontal="center" vertical="center" wrapText="1"/>
    </xf>
    <xf numFmtId="0" fontId="58" fillId="3" borderId="16" xfId="81" applyFont="1" applyFill="1" applyBorder="1" applyAlignment="1">
      <alignment horizontal="center" vertical="center" wrapText="1"/>
    </xf>
    <xf numFmtId="0" fontId="58" fillId="3" borderId="13" xfId="81" applyFont="1" applyFill="1" applyBorder="1" applyAlignment="1">
      <alignment horizontal="center" vertical="center" wrapText="1"/>
    </xf>
    <xf numFmtId="0" fontId="58" fillId="3" borderId="14" xfId="81" applyFont="1" applyFill="1" applyBorder="1" applyAlignment="1">
      <alignment horizontal="center" vertical="center" wrapText="1"/>
    </xf>
    <xf numFmtId="3" fontId="53" fillId="3" borderId="2" xfId="81" applyNumberFormat="1" applyFont="1" applyFill="1" applyBorder="1" applyAlignment="1">
      <alignment horizontal="center" vertical="center" wrapText="1"/>
    </xf>
    <xf numFmtId="3" fontId="53" fillId="3" borderId="52" xfId="81" applyNumberFormat="1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/>
    </xf>
    <xf numFmtId="0" fontId="53" fillId="3" borderId="16" xfId="0" applyFont="1" applyFill="1" applyBorder="1" applyAlignment="1">
      <alignment horizontal="center" vertical="center"/>
    </xf>
    <xf numFmtId="49" fontId="53" fillId="3" borderId="16" xfId="2" applyNumberFormat="1" applyFont="1" applyFill="1" applyBorder="1" applyAlignment="1">
      <alignment horizontal="center" vertical="center"/>
    </xf>
    <xf numFmtId="3" fontId="58" fillId="3" borderId="2" xfId="0" applyNumberFormat="1" applyFont="1" applyFill="1" applyBorder="1" applyAlignment="1">
      <alignment horizontal="center" vertical="center" wrapText="1"/>
    </xf>
    <xf numFmtId="3" fontId="58" fillId="3" borderId="17" xfId="0" applyNumberFormat="1" applyFont="1" applyFill="1" applyBorder="1" applyAlignment="1">
      <alignment horizontal="center" vertical="center" wrapText="1"/>
    </xf>
    <xf numFmtId="3" fontId="58" fillId="3" borderId="15" xfId="0" applyNumberFormat="1" applyFont="1" applyFill="1" applyBorder="1" applyAlignment="1">
      <alignment horizontal="center" vertical="center" wrapText="1"/>
    </xf>
    <xf numFmtId="3" fontId="53" fillId="0" borderId="14" xfId="0" applyNumberFormat="1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3" fontId="58" fillId="0" borderId="14" xfId="0" applyNumberFormat="1" applyFont="1" applyFill="1" applyBorder="1" applyAlignment="1">
      <alignment horizontal="center" vertical="center" wrapText="1"/>
    </xf>
    <xf numFmtId="3" fontId="58" fillId="0" borderId="18" xfId="0" applyNumberFormat="1" applyFont="1" applyFill="1" applyBorder="1" applyAlignment="1">
      <alignment horizontal="center" vertical="center" wrapText="1"/>
    </xf>
    <xf numFmtId="3" fontId="53" fillId="0" borderId="19" xfId="0" applyNumberFormat="1" applyFont="1" applyFill="1" applyBorder="1" applyAlignment="1">
      <alignment horizontal="center" vertical="center" wrapText="1"/>
    </xf>
    <xf numFmtId="3" fontId="53" fillId="0" borderId="17" xfId="0" applyNumberFormat="1" applyFont="1" applyFill="1" applyBorder="1" applyAlignment="1">
      <alignment horizontal="center" vertical="center" wrapText="1"/>
    </xf>
    <xf numFmtId="3" fontId="53" fillId="0" borderId="26" xfId="0" applyNumberFormat="1" applyFont="1" applyFill="1" applyBorder="1" applyAlignment="1">
      <alignment horizontal="center" vertical="center" wrapText="1"/>
    </xf>
    <xf numFmtId="3" fontId="53" fillId="0" borderId="16" xfId="0" applyNumberFormat="1" applyFont="1" applyFill="1" applyBorder="1" applyAlignment="1">
      <alignment horizontal="center" vertical="center"/>
    </xf>
    <xf numFmtId="3" fontId="53" fillId="0" borderId="13" xfId="0" applyNumberFormat="1" applyFont="1" applyFill="1" applyBorder="1" applyAlignment="1">
      <alignment horizontal="center" vertical="center"/>
    </xf>
    <xf numFmtId="3" fontId="53" fillId="0" borderId="14" xfId="0" applyNumberFormat="1" applyFont="1" applyFill="1" applyBorder="1" applyAlignment="1">
      <alignment horizontal="center" vertical="center"/>
    </xf>
    <xf numFmtId="0" fontId="53" fillId="2" borderId="28" xfId="0" applyFont="1" applyFill="1" applyBorder="1" applyAlignment="1">
      <alignment horizontal="right" vertical="center"/>
    </xf>
    <xf numFmtId="3" fontId="53" fillId="0" borderId="1" xfId="0" applyNumberFormat="1" applyFont="1" applyFill="1" applyBorder="1" applyAlignment="1">
      <alignment horizontal="center" vertical="center" wrapText="1"/>
    </xf>
    <xf numFmtId="0" fontId="68" fillId="3" borderId="0" xfId="252" applyFont="1" applyFill="1" applyAlignment="1">
      <alignment horizontal="center" vertical="center"/>
    </xf>
    <xf numFmtId="0" fontId="65" fillId="3" borderId="2" xfId="252" applyFont="1" applyFill="1" applyBorder="1" applyAlignment="1" applyProtection="1">
      <alignment horizontal="center" vertical="center" wrapText="1"/>
      <protection locked="0"/>
    </xf>
    <xf numFmtId="0" fontId="65" fillId="3" borderId="12" xfId="252" applyFont="1" applyFill="1" applyBorder="1" applyAlignment="1" applyProtection="1">
      <alignment horizontal="center" vertical="center" wrapText="1"/>
      <protection locked="0"/>
    </xf>
    <xf numFmtId="0" fontId="65" fillId="3" borderId="13" xfId="252" applyFont="1" applyFill="1" applyBorder="1" applyAlignment="1">
      <alignment horizontal="center" vertical="center" wrapText="1"/>
    </xf>
    <xf numFmtId="0" fontId="65" fillId="3" borderId="14" xfId="252" applyFont="1" applyFill="1" applyBorder="1" applyAlignment="1">
      <alignment horizontal="center" vertical="center" wrapText="1"/>
    </xf>
    <xf numFmtId="0" fontId="65" fillId="3" borderId="12" xfId="252" applyFont="1" applyFill="1" applyBorder="1" applyAlignment="1" applyProtection="1">
      <alignment horizontal="center" vertical="center"/>
      <protection locked="0"/>
    </xf>
    <xf numFmtId="0" fontId="65" fillId="3" borderId="13" xfId="252" applyFont="1" applyFill="1" applyBorder="1" applyAlignment="1" applyProtection="1">
      <alignment horizontal="center" vertical="center"/>
      <protection locked="0"/>
    </xf>
    <xf numFmtId="0" fontId="65" fillId="3" borderId="14" xfId="252" applyFont="1" applyFill="1" applyBorder="1" applyAlignment="1" applyProtection="1">
      <alignment horizontal="center" vertical="center"/>
      <protection locked="0"/>
    </xf>
    <xf numFmtId="3" fontId="70" fillId="3" borderId="12" xfId="252" applyNumberFormat="1" applyFont="1" applyFill="1" applyBorder="1" applyAlignment="1">
      <alignment horizontal="center" vertical="center" wrapText="1"/>
    </xf>
    <xf numFmtId="3" fontId="70" fillId="3" borderId="13" xfId="252" applyNumberFormat="1" applyFont="1" applyFill="1" applyBorder="1" applyAlignment="1">
      <alignment horizontal="center" vertical="center" wrapText="1"/>
    </xf>
    <xf numFmtId="3" fontId="70" fillId="3" borderId="14" xfId="252" applyNumberFormat="1" applyFont="1" applyFill="1" applyBorder="1" applyAlignment="1">
      <alignment horizontal="center" vertical="center" wrapText="1"/>
    </xf>
    <xf numFmtId="3" fontId="70" fillId="3" borderId="19" xfId="0" applyNumberFormat="1" applyFont="1" applyFill="1" applyBorder="1" applyAlignment="1" applyProtection="1">
      <alignment horizontal="center" vertical="center"/>
      <protection locked="0"/>
    </xf>
    <xf numFmtId="3" fontId="70" fillId="3" borderId="51" xfId="0" applyNumberFormat="1" applyFont="1" applyFill="1" applyBorder="1" applyAlignment="1" applyProtection="1">
      <alignment horizontal="center" vertical="center"/>
      <protection locked="0"/>
    </xf>
    <xf numFmtId="3" fontId="70" fillId="3" borderId="52" xfId="0" applyNumberFormat="1" applyFont="1" applyFill="1" applyBorder="1" applyAlignment="1" applyProtection="1">
      <alignment horizontal="center" vertical="center"/>
      <protection locked="0"/>
    </xf>
    <xf numFmtId="3" fontId="65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5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5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5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5" fillId="3" borderId="1" xfId="0" applyNumberFormat="1" applyFont="1" applyFill="1" applyBorder="1" applyAlignment="1" applyProtection="1">
      <alignment horizontal="center" vertical="center"/>
      <protection locked="0"/>
    </xf>
    <xf numFmtId="3" fontId="71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71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71" fillId="3" borderId="16" xfId="0" applyNumberFormat="1" applyFont="1" applyFill="1" applyBorder="1" applyAlignment="1">
      <alignment horizontal="center" vertical="center" wrapText="1"/>
    </xf>
    <xf numFmtId="3" fontId="71" fillId="3" borderId="14" xfId="0" applyNumberFormat="1" applyFont="1" applyFill="1" applyBorder="1" applyAlignment="1">
      <alignment horizontal="center" vertical="center" wrapText="1"/>
    </xf>
    <xf numFmtId="3" fontId="7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0" fillId="3" borderId="19" xfId="0" applyFont="1" applyFill="1" applyBorder="1" applyAlignment="1">
      <alignment horizontal="center" vertical="center"/>
    </xf>
    <xf numFmtId="0" fontId="70" fillId="3" borderId="51" xfId="0" applyFont="1" applyFill="1" applyBorder="1" applyAlignment="1">
      <alignment horizontal="center" vertical="center"/>
    </xf>
    <xf numFmtId="0" fontId="70" fillId="3" borderId="52" xfId="0" applyFont="1" applyFill="1" applyBorder="1" applyAlignment="1">
      <alignment horizontal="center" vertical="center"/>
    </xf>
    <xf numFmtId="3" fontId="65" fillId="3" borderId="1" xfId="0" applyNumberFormat="1" applyFont="1" applyFill="1" applyBorder="1" applyAlignment="1">
      <alignment horizontal="center" vertical="center" wrapText="1"/>
    </xf>
    <xf numFmtId="0" fontId="65" fillId="3" borderId="20" xfId="0" applyFont="1" applyFill="1" applyBorder="1" applyAlignment="1">
      <alignment horizontal="center" vertical="center" wrapText="1"/>
    </xf>
    <xf numFmtId="0" fontId="65" fillId="3" borderId="27" xfId="0" applyFont="1" applyFill="1" applyBorder="1" applyAlignment="1">
      <alignment horizontal="center" vertical="center" wrapText="1"/>
    </xf>
    <xf numFmtId="0" fontId="65" fillId="3" borderId="21" xfId="0" applyFont="1" applyFill="1" applyBorder="1" applyAlignment="1">
      <alignment horizontal="center" vertical="center" wrapText="1"/>
    </xf>
    <xf numFmtId="0" fontId="65" fillId="3" borderId="24" xfId="0" applyFont="1" applyFill="1" applyBorder="1" applyAlignment="1">
      <alignment horizontal="center" vertical="center" wrapText="1"/>
    </xf>
    <xf numFmtId="0" fontId="65" fillId="3" borderId="28" xfId="0" applyFont="1" applyFill="1" applyBorder="1" applyAlignment="1">
      <alignment horizontal="center" vertical="center" wrapText="1"/>
    </xf>
    <xf numFmtId="0" fontId="65" fillId="3" borderId="25" xfId="0" applyFont="1" applyFill="1" applyBorder="1" applyAlignment="1">
      <alignment horizontal="center" vertical="center" wrapText="1"/>
    </xf>
    <xf numFmtId="3" fontId="65" fillId="3" borderId="19" xfId="0" applyNumberFormat="1" applyFont="1" applyFill="1" applyBorder="1" applyAlignment="1">
      <alignment horizontal="center" vertical="center" wrapText="1"/>
    </xf>
    <xf numFmtId="3" fontId="65" fillId="3" borderId="51" xfId="0" applyNumberFormat="1" applyFont="1" applyFill="1" applyBorder="1" applyAlignment="1">
      <alignment horizontal="center" vertical="center" wrapText="1"/>
    </xf>
    <xf numFmtId="3" fontId="65" fillId="3" borderId="52" xfId="0" applyNumberFormat="1" applyFont="1" applyFill="1" applyBorder="1" applyAlignment="1">
      <alignment horizontal="center" vertical="center" wrapText="1"/>
    </xf>
  </cellXfs>
  <cellStyles count="255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1 7 6 2 2 2" xfId="253" xr:uid="{00000000-0005-0000-0000-000095000000}"/>
    <cellStyle name="Обычный 2 136 15 3" xfId="244" xr:uid="{00000000-0005-0000-0000-000096000000}"/>
    <cellStyle name="Обычный 2 136 15 3 2" xfId="245" xr:uid="{00000000-0005-0000-0000-000097000000}"/>
    <cellStyle name="Обычный 2 136 23 7" xfId="248" xr:uid="{00000000-0005-0000-0000-000098000000}"/>
    <cellStyle name="Обычный 2 137" xfId="233" xr:uid="{00000000-0005-0000-0000-000099000000}"/>
    <cellStyle name="Обычный 2 139" xfId="236" xr:uid="{00000000-0005-0000-0000-00009A000000}"/>
    <cellStyle name="Обычный 2 14" xfId="49" xr:uid="{00000000-0005-0000-0000-00009B000000}"/>
    <cellStyle name="Обычный 2 15" xfId="50" xr:uid="{00000000-0005-0000-0000-00009C000000}"/>
    <cellStyle name="Обычный 2 16" xfId="51" xr:uid="{00000000-0005-0000-0000-00009D000000}"/>
    <cellStyle name="Обычный 2 17" xfId="52" xr:uid="{00000000-0005-0000-0000-00009E000000}"/>
    <cellStyle name="Обычный 2 18" xfId="53" xr:uid="{00000000-0005-0000-0000-00009F000000}"/>
    <cellStyle name="Обычный 2 19" xfId="54" xr:uid="{00000000-0005-0000-0000-0000A0000000}"/>
    <cellStyle name="Обычный 2 2" xfId="55" xr:uid="{00000000-0005-0000-0000-0000A1000000}"/>
    <cellStyle name="Обычный 2 2 2" xfId="94" xr:uid="{00000000-0005-0000-0000-0000A2000000}"/>
    <cellStyle name="Обычный 2 2 2 2" xfId="95" xr:uid="{00000000-0005-0000-0000-0000A3000000}"/>
    <cellStyle name="Обычный 2 2 2 2 2" xfId="229" xr:uid="{00000000-0005-0000-0000-0000A4000000}"/>
    <cellStyle name="Обычный 2 2 2 3" xfId="193" xr:uid="{00000000-0005-0000-0000-0000A5000000}"/>
    <cellStyle name="Обычный 2 2 2 4" xfId="240" xr:uid="{00000000-0005-0000-0000-0000A6000000}"/>
    <cellStyle name="Обычный 2 20" xfId="56" xr:uid="{00000000-0005-0000-0000-0000A7000000}"/>
    <cellStyle name="Обычный 2 21" xfId="57" xr:uid="{00000000-0005-0000-0000-0000A8000000}"/>
    <cellStyle name="Обычный 2 22" xfId="93" xr:uid="{00000000-0005-0000-0000-0000A9000000}"/>
    <cellStyle name="Обычный 2 3" xfId="58" xr:uid="{00000000-0005-0000-0000-0000AA000000}"/>
    <cellStyle name="Обычный 2 3 2" xfId="195" xr:uid="{00000000-0005-0000-0000-0000AB000000}"/>
    <cellStyle name="Обычный 2 3 3" xfId="194" xr:uid="{00000000-0005-0000-0000-0000AC000000}"/>
    <cellStyle name="Обычный 2 4" xfId="59" xr:uid="{00000000-0005-0000-0000-0000AD000000}"/>
    <cellStyle name="Обычный 2 5" xfId="60" xr:uid="{00000000-0005-0000-0000-0000AE000000}"/>
    <cellStyle name="Обычный 2 5 2" xfId="196" xr:uid="{00000000-0005-0000-0000-0000AF000000}"/>
    <cellStyle name="Обычный 2 6" xfId="61" xr:uid="{00000000-0005-0000-0000-0000B0000000}"/>
    <cellStyle name="Обычный 2 6 3" xfId="232" xr:uid="{00000000-0005-0000-0000-0000B1000000}"/>
    <cellStyle name="Обычный 2 7" xfId="62" xr:uid="{00000000-0005-0000-0000-0000B2000000}"/>
    <cellStyle name="Обычный 2 8" xfId="63" xr:uid="{00000000-0005-0000-0000-0000B3000000}"/>
    <cellStyle name="Обычный 2 9" xfId="64" xr:uid="{00000000-0005-0000-0000-0000B4000000}"/>
    <cellStyle name="Обычный 2_npa12EB" xfId="197" xr:uid="{00000000-0005-0000-0000-0000B5000000}"/>
    <cellStyle name="Обычный 20" xfId="198" xr:uid="{00000000-0005-0000-0000-0000B6000000}"/>
    <cellStyle name="Обычный 20 2" xfId="199" xr:uid="{00000000-0005-0000-0000-0000B7000000}"/>
    <cellStyle name="Обычный 21" xfId="249" xr:uid="{00000000-0005-0000-0000-0000B8000000}"/>
    <cellStyle name="Обычный 22" xfId="230" xr:uid="{00000000-0005-0000-0000-0000B9000000}"/>
    <cellStyle name="Обычный 23" xfId="251" xr:uid="{00000000-0005-0000-0000-0000BA000000}"/>
    <cellStyle name="Обычный 24" xfId="252" xr:uid="{00000000-0005-0000-0000-0000BB000000}"/>
    <cellStyle name="Обычный 3" xfId="65" xr:uid="{00000000-0005-0000-0000-0000BC000000}"/>
    <cellStyle name="Обычный 3 2" xfId="200" xr:uid="{00000000-0005-0000-0000-0000BD000000}"/>
    <cellStyle name="Обычный 3 3" xfId="231" xr:uid="{00000000-0005-0000-0000-0000BE000000}"/>
    <cellStyle name="Обычный 4" xfId="66" xr:uid="{00000000-0005-0000-0000-0000BF000000}"/>
    <cellStyle name="Обычный 4 10" xfId="67" xr:uid="{00000000-0005-0000-0000-0000C0000000}"/>
    <cellStyle name="Обычный 4 11" xfId="68" xr:uid="{00000000-0005-0000-0000-0000C1000000}"/>
    <cellStyle name="Обычный 4 12" xfId="69" xr:uid="{00000000-0005-0000-0000-0000C2000000}"/>
    <cellStyle name="Обычный 4 13" xfId="70" xr:uid="{00000000-0005-0000-0000-0000C3000000}"/>
    <cellStyle name="Обычный 4 14" xfId="71" xr:uid="{00000000-0005-0000-0000-0000C4000000}"/>
    <cellStyle name="Обычный 4 15" xfId="72" xr:uid="{00000000-0005-0000-0000-0000C5000000}"/>
    <cellStyle name="Обычный 4 16" xfId="96" xr:uid="{00000000-0005-0000-0000-0000C6000000}"/>
    <cellStyle name="Обычный 4 16 2" xfId="201" xr:uid="{00000000-0005-0000-0000-0000C7000000}"/>
    <cellStyle name="Обычный 4 17" xfId="202" xr:uid="{00000000-0005-0000-0000-0000C8000000}"/>
    <cellStyle name="Обычный 4 2" xfId="73" xr:uid="{00000000-0005-0000-0000-0000C9000000}"/>
    <cellStyle name="Обычный 4 3" xfId="74" xr:uid="{00000000-0005-0000-0000-0000CA000000}"/>
    <cellStyle name="Обычный 4 4" xfId="75" xr:uid="{00000000-0005-0000-0000-0000CB000000}"/>
    <cellStyle name="Обычный 4 5" xfId="76" xr:uid="{00000000-0005-0000-0000-0000CC000000}"/>
    <cellStyle name="Обычный 4 6" xfId="77" xr:uid="{00000000-0005-0000-0000-0000CD000000}"/>
    <cellStyle name="Обычный 4 7" xfId="78" xr:uid="{00000000-0005-0000-0000-0000CE000000}"/>
    <cellStyle name="Обычный 4 8" xfId="79" xr:uid="{00000000-0005-0000-0000-0000CF000000}"/>
    <cellStyle name="Обычный 4 9" xfId="80" xr:uid="{00000000-0005-0000-0000-0000D0000000}"/>
    <cellStyle name="Обычный 5" xfId="81" xr:uid="{00000000-0005-0000-0000-0000D1000000}"/>
    <cellStyle name="Обычный 5 2" xfId="204" xr:uid="{00000000-0005-0000-0000-0000D2000000}"/>
    <cellStyle name="Обычный 5 3" xfId="203" xr:uid="{00000000-0005-0000-0000-0000D3000000}"/>
    <cellStyle name="Обычный 6" xfId="205" xr:uid="{00000000-0005-0000-0000-0000D4000000}"/>
    <cellStyle name="Обычный 6 4" xfId="91" xr:uid="{00000000-0005-0000-0000-0000D5000000}"/>
    <cellStyle name="Обычный 69" xfId="92" xr:uid="{00000000-0005-0000-0000-0000D6000000}"/>
    <cellStyle name="Обычный 69 2" xfId="97" xr:uid="{00000000-0005-0000-0000-0000D7000000}"/>
    <cellStyle name="Обычный 7" xfId="206" xr:uid="{00000000-0005-0000-0000-0000D8000000}"/>
    <cellStyle name="Обычный 7 2" xfId="207" xr:uid="{00000000-0005-0000-0000-0000D9000000}"/>
    <cellStyle name="Обычный 70" xfId="98" xr:uid="{00000000-0005-0000-0000-0000DA000000}"/>
    <cellStyle name="Обычный 8" xfId="208" xr:uid="{00000000-0005-0000-0000-0000DB000000}"/>
    <cellStyle name="Обычный 83" xfId="234" xr:uid="{00000000-0005-0000-0000-0000DC000000}"/>
    <cellStyle name="Обычный 83 2" xfId="237" xr:uid="{00000000-0005-0000-0000-0000DD000000}"/>
    <cellStyle name="Обычный 83 2 2" xfId="246" xr:uid="{00000000-0005-0000-0000-0000DE000000}"/>
    <cellStyle name="Обычный 83 3" xfId="238" xr:uid="{00000000-0005-0000-0000-0000DF000000}"/>
    <cellStyle name="Обычный 83 3 2" xfId="254" xr:uid="{00000000-0005-0000-0000-0000E0000000}"/>
    <cellStyle name="Обычный 9" xfId="209" xr:uid="{00000000-0005-0000-0000-0000E1000000}"/>
    <cellStyle name="Обычный 91" xfId="82" xr:uid="{00000000-0005-0000-0000-0000E2000000}"/>
    <cellStyle name="Обычный 92" xfId="83" xr:uid="{00000000-0005-0000-0000-0000E3000000}"/>
    <cellStyle name="Обычный 93" xfId="84" xr:uid="{00000000-0005-0000-0000-0000E4000000}"/>
    <cellStyle name="Обычный 94" xfId="85" xr:uid="{00000000-0005-0000-0000-0000E5000000}"/>
    <cellStyle name="Обычный 95" xfId="86" xr:uid="{00000000-0005-0000-0000-0000E6000000}"/>
    <cellStyle name="Обычный 96" xfId="87" xr:uid="{00000000-0005-0000-0000-0000E7000000}"/>
    <cellStyle name="Обычный 97" xfId="88" xr:uid="{00000000-0005-0000-0000-0000E8000000}"/>
    <cellStyle name="Обычный 98" xfId="89" xr:uid="{00000000-0005-0000-0000-0000E9000000}"/>
    <cellStyle name="Обычный 99" xfId="90" xr:uid="{00000000-0005-0000-0000-0000EA000000}"/>
    <cellStyle name="Плохой 2" xfId="210" xr:uid="{00000000-0005-0000-0000-0000EB000000}"/>
    <cellStyle name="Пояснение 2" xfId="211" xr:uid="{00000000-0005-0000-0000-0000EC000000}"/>
    <cellStyle name="Примечание 2" xfId="212" xr:uid="{00000000-0005-0000-0000-0000ED000000}"/>
    <cellStyle name="Процентный 2" xfId="213" xr:uid="{00000000-0005-0000-0000-0000EE000000}"/>
    <cellStyle name="Процентный 2 2" xfId="214" xr:uid="{00000000-0005-0000-0000-0000EF000000}"/>
    <cellStyle name="Процентный 3" xfId="215" xr:uid="{00000000-0005-0000-0000-0000F0000000}"/>
    <cellStyle name="Процентный 4" xfId="216" xr:uid="{00000000-0005-0000-0000-0000F1000000}"/>
    <cellStyle name="Процентный 5" xfId="217" xr:uid="{00000000-0005-0000-0000-0000F2000000}"/>
    <cellStyle name="Процентный 6" xfId="228" xr:uid="{00000000-0005-0000-0000-0000F3000000}"/>
    <cellStyle name="Связанная ячейка 2" xfId="218" xr:uid="{00000000-0005-0000-0000-0000F4000000}"/>
    <cellStyle name="Стиль 1" xfId="3" xr:uid="{00000000-0005-0000-0000-0000F5000000}"/>
    <cellStyle name="Текст предупреждения 2" xfId="219" xr:uid="{00000000-0005-0000-0000-0000F6000000}"/>
    <cellStyle name="Финансовый 2" xfId="220" xr:uid="{00000000-0005-0000-0000-0000F7000000}"/>
    <cellStyle name="Финансовый 2 2" xfId="221" xr:uid="{00000000-0005-0000-0000-0000F8000000}"/>
    <cellStyle name="Финансовый 3" xfId="222" xr:uid="{00000000-0005-0000-0000-0000F9000000}"/>
    <cellStyle name="Финансовый 4" xfId="223" xr:uid="{00000000-0005-0000-0000-0000FA000000}"/>
    <cellStyle name="Финансовый 5" xfId="224" xr:uid="{00000000-0005-0000-0000-0000FB000000}"/>
    <cellStyle name="Финансовый 6" xfId="225" xr:uid="{00000000-0005-0000-0000-0000FC000000}"/>
    <cellStyle name="Финансовый 7" xfId="226" xr:uid="{00000000-0005-0000-0000-0000FD000000}"/>
    <cellStyle name="Хороший 2" xfId="227" xr:uid="{00000000-0005-0000-0000-0000FE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3"/>
  <sheetViews>
    <sheetView tabSelected="1" zoomScaleNormal="100" workbookViewId="0">
      <pane xSplit="3" ySplit="15" topLeftCell="D141" activePane="bottomRight" state="frozen"/>
      <selection pane="topRight" activeCell="D1" sqref="D1"/>
      <selection pane="bottomLeft" activeCell="A14" sqref="A14"/>
      <selection pane="bottomRight" activeCell="N149" sqref="N149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9.42578125" style="8" customWidth="1"/>
    <col min="14" max="16384" width="9.140625" style="8"/>
  </cols>
  <sheetData>
    <row r="1" spans="1:13" x14ac:dyDescent="0.2">
      <c r="K1" s="131"/>
      <c r="L1" s="8"/>
      <c r="M1" s="235" t="s">
        <v>410</v>
      </c>
    </row>
    <row r="2" spans="1:13" x14ac:dyDescent="0.2">
      <c r="A2" s="236"/>
      <c r="K2" s="131"/>
      <c r="L2" s="8"/>
      <c r="M2" s="235" t="s">
        <v>408</v>
      </c>
    </row>
    <row r="3" spans="1:13" x14ac:dyDescent="0.2">
      <c r="K3" s="131"/>
      <c r="L3" s="8"/>
      <c r="M3" s="235" t="s">
        <v>409</v>
      </c>
    </row>
    <row r="4" spans="1:13" x14ac:dyDescent="0.2">
      <c r="K4" s="131"/>
      <c r="L4" s="8"/>
      <c r="M4" s="1" t="s">
        <v>468</v>
      </c>
    </row>
    <row r="6" spans="1:13" x14ac:dyDescent="0.2">
      <c r="A6" s="276" t="s">
        <v>423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</row>
    <row r="7" spans="1:13" x14ac:dyDescent="0.2">
      <c r="C7" s="9"/>
      <c r="M7" s="8" t="s">
        <v>277</v>
      </c>
    </row>
    <row r="8" spans="1:13" s="125" customFormat="1" ht="20.25" customHeight="1" x14ac:dyDescent="0.2">
      <c r="A8" s="277" t="s">
        <v>43</v>
      </c>
      <c r="B8" s="277" t="s">
        <v>332</v>
      </c>
      <c r="C8" s="278" t="s">
        <v>44</v>
      </c>
      <c r="D8" s="279" t="s">
        <v>263</v>
      </c>
      <c r="E8" s="279"/>
      <c r="F8" s="279"/>
      <c r="G8" s="279"/>
      <c r="H8" s="279"/>
      <c r="I8" s="279"/>
      <c r="J8" s="279"/>
      <c r="K8" s="279"/>
      <c r="L8" s="286" t="s">
        <v>303</v>
      </c>
      <c r="M8" s="280" t="s">
        <v>467</v>
      </c>
    </row>
    <row r="9" spans="1:13" s="126" customFormat="1" ht="15" customHeight="1" x14ac:dyDescent="0.2">
      <c r="A9" s="277"/>
      <c r="B9" s="277"/>
      <c r="C9" s="278"/>
      <c r="D9" s="279" t="s">
        <v>264</v>
      </c>
      <c r="E9" s="279" t="s">
        <v>265</v>
      </c>
      <c r="F9" s="269" t="s">
        <v>266</v>
      </c>
      <c r="G9" s="270"/>
      <c r="H9" s="279" t="s">
        <v>271</v>
      </c>
      <c r="I9" s="279" t="s">
        <v>272</v>
      </c>
      <c r="J9" s="283" t="s">
        <v>288</v>
      </c>
      <c r="K9" s="279" t="s">
        <v>301</v>
      </c>
      <c r="L9" s="287"/>
      <c r="M9" s="281"/>
    </row>
    <row r="10" spans="1:13" s="126" customFormat="1" ht="14.25" customHeight="1" x14ac:dyDescent="0.2">
      <c r="A10" s="277"/>
      <c r="B10" s="277"/>
      <c r="C10" s="278"/>
      <c r="D10" s="279"/>
      <c r="E10" s="279"/>
      <c r="F10" s="271"/>
      <c r="G10" s="272"/>
      <c r="H10" s="279"/>
      <c r="I10" s="279"/>
      <c r="J10" s="284"/>
      <c r="K10" s="279"/>
      <c r="L10" s="287"/>
      <c r="M10" s="281"/>
    </row>
    <row r="11" spans="1:13" s="126" customFormat="1" ht="44.25" customHeight="1" x14ac:dyDescent="0.2">
      <c r="A11" s="277"/>
      <c r="B11" s="277"/>
      <c r="C11" s="278"/>
      <c r="D11" s="279"/>
      <c r="E11" s="279"/>
      <c r="F11" s="273"/>
      <c r="G11" s="274"/>
      <c r="H11" s="279"/>
      <c r="I11" s="279"/>
      <c r="J11" s="285"/>
      <c r="K11" s="279"/>
      <c r="L11" s="288"/>
      <c r="M11" s="282"/>
    </row>
    <row r="12" spans="1:13" s="2" customFormat="1" x14ac:dyDescent="0.2">
      <c r="A12" s="275" t="s">
        <v>224</v>
      </c>
      <c r="B12" s="275"/>
      <c r="C12" s="275"/>
      <c r="D12" s="30">
        <f>D15+D14+D13</f>
        <v>41665403417</v>
      </c>
      <c r="E12" s="30">
        <f t="shared" ref="E12:M12" si="0">E15+E14+E13</f>
        <v>9618478240</v>
      </c>
      <c r="F12" s="30">
        <f t="shared" si="0"/>
        <v>34903531455</v>
      </c>
      <c r="G12" s="30">
        <f t="shared" si="0"/>
        <v>0</v>
      </c>
      <c r="H12" s="30">
        <f t="shared" si="0"/>
        <v>5663149924</v>
      </c>
      <c r="I12" s="30">
        <f t="shared" si="0"/>
        <v>1920743353</v>
      </c>
      <c r="J12" s="30">
        <f t="shared" si="0"/>
        <v>2353911137</v>
      </c>
      <c r="K12" s="30">
        <f t="shared" si="0"/>
        <v>96125217526</v>
      </c>
      <c r="L12" s="30">
        <f t="shared" si="0"/>
        <v>6058472558.5699987</v>
      </c>
      <c r="M12" s="30">
        <f t="shared" si="0"/>
        <v>102183690084.56999</v>
      </c>
    </row>
    <row r="13" spans="1:13" s="3" customFormat="1" ht="11.25" customHeight="1" x14ac:dyDescent="0.2">
      <c r="A13" s="5"/>
      <c r="B13" s="5"/>
      <c r="C13" s="11" t="s">
        <v>53</v>
      </c>
      <c r="D13" s="29">
        <f>'Свод 2026 БП '!D9</f>
        <v>2797430713</v>
      </c>
      <c r="E13" s="29">
        <f>'Свод 2026 БП '!E9</f>
        <v>315171918</v>
      </c>
      <c r="F13" s="29">
        <f>'Свод 2026 БП '!F9</f>
        <v>295828943</v>
      </c>
      <c r="G13" s="31"/>
      <c r="H13" s="29">
        <f>'Свод 2026 БП '!Q9</f>
        <v>127298330</v>
      </c>
      <c r="I13" s="29">
        <f>'Свод 2026 БП '!R9</f>
        <v>44135694</v>
      </c>
      <c r="J13" s="29">
        <f>'Свод 2026 БП '!S9</f>
        <v>14023638</v>
      </c>
      <c r="K13" s="29">
        <f>D13+E13+F13+H13+I13+J13</f>
        <v>3593889236</v>
      </c>
      <c r="L13" s="123">
        <v>14899.86</v>
      </c>
      <c r="M13" s="124">
        <f t="shared" ref="M13:M75" si="1">K13+L13</f>
        <v>3593904135.8600001</v>
      </c>
    </row>
    <row r="14" spans="1:13" s="3" customFormat="1" ht="27.75" customHeight="1" x14ac:dyDescent="0.2">
      <c r="A14" s="5"/>
      <c r="B14" s="5"/>
      <c r="C14" s="11" t="s">
        <v>279</v>
      </c>
      <c r="D14" s="29">
        <f>'Свод 2026 БП '!D10</f>
        <v>0</v>
      </c>
      <c r="E14" s="29">
        <f>'Свод 2026 БП '!E10</f>
        <v>0</v>
      </c>
      <c r="F14" s="29">
        <f>'Свод 2026 БП '!F10</f>
        <v>138135199</v>
      </c>
      <c r="G14" s="31"/>
      <c r="H14" s="29">
        <f>'Свод 2026 БП '!Q10</f>
        <v>0</v>
      </c>
      <c r="I14" s="29">
        <f>'Свод 2026 БП '!R10</f>
        <v>0</v>
      </c>
      <c r="J14" s="29">
        <f>'Свод 2026 БП '!S10</f>
        <v>0</v>
      </c>
      <c r="K14" s="29">
        <f>D14+E14+F14+H14+I14+J14</f>
        <v>138135199</v>
      </c>
      <c r="L14" s="123"/>
      <c r="M14" s="124">
        <f t="shared" si="1"/>
        <v>138135199</v>
      </c>
    </row>
    <row r="15" spans="1:13" s="2" customFormat="1" x14ac:dyDescent="0.2">
      <c r="A15" s="275" t="s">
        <v>223</v>
      </c>
      <c r="B15" s="275"/>
      <c r="C15" s="275"/>
      <c r="D15" s="30">
        <f t="shared" ref="D15:M15" si="2">SUM(D16:D153)-D96</f>
        <v>38867972704</v>
      </c>
      <c r="E15" s="30">
        <f t="shared" si="2"/>
        <v>9303306322</v>
      </c>
      <c r="F15" s="30">
        <f t="shared" si="2"/>
        <v>34469567313</v>
      </c>
      <c r="G15" s="30">
        <f t="shared" si="2"/>
        <v>0</v>
      </c>
      <c r="H15" s="30">
        <f t="shared" si="2"/>
        <v>5535851594</v>
      </c>
      <c r="I15" s="30">
        <f t="shared" si="2"/>
        <v>1876607659</v>
      </c>
      <c r="J15" s="30">
        <f t="shared" si="2"/>
        <v>2339887499</v>
      </c>
      <c r="K15" s="30">
        <f t="shared" si="2"/>
        <v>92393193091</v>
      </c>
      <c r="L15" s="122">
        <f t="shared" si="2"/>
        <v>6058457658.7099991</v>
      </c>
      <c r="M15" s="30">
        <f t="shared" si="2"/>
        <v>98451650749.709991</v>
      </c>
    </row>
    <row r="16" spans="1:13" s="1" customFormat="1" ht="12" customHeight="1" x14ac:dyDescent="0.2">
      <c r="A16" s="20">
        <v>1</v>
      </c>
      <c r="B16" s="12" t="s">
        <v>56</v>
      </c>
      <c r="C16" s="10" t="s">
        <v>41</v>
      </c>
      <c r="D16" s="29">
        <f>'Свод 2026 БП '!D12</f>
        <v>70236147</v>
      </c>
      <c r="E16" s="29">
        <f>'Свод 2026 БП '!E12</f>
        <v>12629702</v>
      </c>
      <c r="F16" s="29">
        <f>'Свод 2026 БП '!F12</f>
        <v>175621812</v>
      </c>
      <c r="G16" s="29"/>
      <c r="H16" s="29">
        <f>'Свод 2026 БП '!Q12</f>
        <v>0</v>
      </c>
      <c r="I16" s="29">
        <f>'Свод 2026 БП '!R12</f>
        <v>0</v>
      </c>
      <c r="J16" s="29">
        <f>'Свод 2026 БП '!S12</f>
        <v>0</v>
      </c>
      <c r="K16" s="29">
        <f t="shared" ref="K16:K43" si="3">D16+E16+F16+H16+I16+J16</f>
        <v>258487661</v>
      </c>
      <c r="L16" s="124">
        <v>15097104.380000001</v>
      </c>
      <c r="M16" s="124">
        <f t="shared" si="1"/>
        <v>273584765.38</v>
      </c>
    </row>
    <row r="17" spans="1:13" s="1" customFormat="1" x14ac:dyDescent="0.2">
      <c r="A17" s="20">
        <v>2</v>
      </c>
      <c r="B17" s="13" t="s">
        <v>57</v>
      </c>
      <c r="C17" s="10" t="s">
        <v>209</v>
      </c>
      <c r="D17" s="29">
        <f>'Свод 2026 БП '!D13</f>
        <v>57816565</v>
      </c>
      <c r="E17" s="29">
        <f>'Свод 2026 БП '!E13</f>
        <v>12934154</v>
      </c>
      <c r="F17" s="29">
        <f>'Свод 2026 БП '!F13</f>
        <v>175674645</v>
      </c>
      <c r="G17" s="29"/>
      <c r="H17" s="29">
        <f>'Свод 2026 БП '!Q13</f>
        <v>0</v>
      </c>
      <c r="I17" s="29">
        <f>'Свод 2026 БП '!R13</f>
        <v>0</v>
      </c>
      <c r="J17" s="29">
        <f>'Свод 2026 БП '!S13</f>
        <v>0</v>
      </c>
      <c r="K17" s="29">
        <f t="shared" si="3"/>
        <v>246425364</v>
      </c>
      <c r="L17" s="124">
        <v>19146116.729999997</v>
      </c>
      <c r="M17" s="124">
        <f t="shared" si="1"/>
        <v>265571480.72999999</v>
      </c>
    </row>
    <row r="18" spans="1:13" s="1" customFormat="1" x14ac:dyDescent="0.2">
      <c r="A18" s="20">
        <v>3</v>
      </c>
      <c r="B18" s="21" t="s">
        <v>58</v>
      </c>
      <c r="C18" s="10" t="s">
        <v>5</v>
      </c>
      <c r="D18" s="29">
        <f>'Свод 2026 БП '!D14</f>
        <v>338201263</v>
      </c>
      <c r="E18" s="29">
        <f>'Свод 2026 БП '!E14</f>
        <v>40297279</v>
      </c>
      <c r="F18" s="29">
        <f>'Свод 2026 БП '!F14</f>
        <v>467319354.55000001</v>
      </c>
      <c r="G18" s="29"/>
      <c r="H18" s="29">
        <f>'Свод 2026 БП '!Q14</f>
        <v>199404104</v>
      </c>
      <c r="I18" s="29">
        <f>'Свод 2026 БП '!R14</f>
        <v>0</v>
      </c>
      <c r="J18" s="29">
        <f>'Свод 2026 БП '!S14</f>
        <v>15012109</v>
      </c>
      <c r="K18" s="29">
        <f t="shared" si="3"/>
        <v>1060234109.55</v>
      </c>
      <c r="L18" s="124">
        <v>48404743.859999999</v>
      </c>
      <c r="M18" s="124">
        <f t="shared" si="1"/>
        <v>1108638853.4099998</v>
      </c>
    </row>
    <row r="19" spans="1:13" s="1" customFormat="1" ht="14.25" customHeight="1" x14ac:dyDescent="0.2">
      <c r="A19" s="20">
        <v>4</v>
      </c>
      <c r="B19" s="12" t="s">
        <v>59</v>
      </c>
      <c r="C19" s="10" t="s">
        <v>210</v>
      </c>
      <c r="D19" s="29">
        <f>'Свод 2026 БП '!D15</f>
        <v>59888470</v>
      </c>
      <c r="E19" s="29">
        <f>'Свод 2026 БП '!E15</f>
        <v>12827301</v>
      </c>
      <c r="F19" s="29">
        <f>'Свод 2026 БП '!F15</f>
        <v>192658511</v>
      </c>
      <c r="G19" s="29"/>
      <c r="H19" s="29">
        <f>'Свод 2026 БП '!Q15</f>
        <v>0</v>
      </c>
      <c r="I19" s="29">
        <f>'Свод 2026 БП '!R15</f>
        <v>0</v>
      </c>
      <c r="J19" s="29">
        <f>'Свод 2026 БП '!S15</f>
        <v>0</v>
      </c>
      <c r="K19" s="29">
        <f t="shared" si="3"/>
        <v>265374282</v>
      </c>
      <c r="L19" s="124">
        <v>15716370.57</v>
      </c>
      <c r="M19" s="124">
        <f t="shared" si="1"/>
        <v>281090652.56999999</v>
      </c>
    </row>
    <row r="20" spans="1:13" s="1" customFormat="1" x14ac:dyDescent="0.2">
      <c r="A20" s="20">
        <v>5</v>
      </c>
      <c r="B20" s="12" t="s">
        <v>60</v>
      </c>
      <c r="C20" s="10" t="s">
        <v>8</v>
      </c>
      <c r="D20" s="29">
        <f>'Свод 2026 БП '!D16</f>
        <v>70552005</v>
      </c>
      <c r="E20" s="29">
        <f>'Свод 2026 БП '!E16</f>
        <v>14653753</v>
      </c>
      <c r="F20" s="29">
        <f>'Свод 2026 БП '!F16</f>
        <v>195272835</v>
      </c>
      <c r="G20" s="29"/>
      <c r="H20" s="29">
        <f>'Свод 2026 БП '!Q16</f>
        <v>0</v>
      </c>
      <c r="I20" s="29">
        <f>'Свод 2026 БП '!R16</f>
        <v>0</v>
      </c>
      <c r="J20" s="29">
        <f>'Свод 2026 БП '!S16</f>
        <v>0</v>
      </c>
      <c r="K20" s="29">
        <f t="shared" si="3"/>
        <v>280478593</v>
      </c>
      <c r="L20" s="124">
        <v>15722300.17</v>
      </c>
      <c r="M20" s="124">
        <f t="shared" si="1"/>
        <v>296200893.17000002</v>
      </c>
    </row>
    <row r="21" spans="1:13" s="1" customFormat="1" x14ac:dyDescent="0.2">
      <c r="A21" s="20">
        <v>6</v>
      </c>
      <c r="B21" s="21" t="s">
        <v>61</v>
      </c>
      <c r="C21" s="10" t="s">
        <v>62</v>
      </c>
      <c r="D21" s="29">
        <f>'Свод 2026 БП '!D17</f>
        <v>970397883</v>
      </c>
      <c r="E21" s="29">
        <f>'Свод 2026 БП '!E17</f>
        <v>151601766</v>
      </c>
      <c r="F21" s="29">
        <f>'Свод 2026 БП '!F17</f>
        <v>1171466265</v>
      </c>
      <c r="G21" s="29"/>
      <c r="H21" s="29">
        <f>'Свод 2026 БП '!Q17</f>
        <v>432328698</v>
      </c>
      <c r="I21" s="29">
        <f>'Свод 2026 БП '!R17</f>
        <v>1337280</v>
      </c>
      <c r="J21" s="29">
        <f>'Свод 2026 БП '!S17</f>
        <v>40947217</v>
      </c>
      <c r="K21" s="29">
        <f t="shared" si="3"/>
        <v>2768079109</v>
      </c>
      <c r="L21" s="124">
        <v>88907438.520000011</v>
      </c>
      <c r="M21" s="124">
        <f t="shared" si="1"/>
        <v>2856986547.52</v>
      </c>
    </row>
    <row r="22" spans="1:13" s="1" customFormat="1" x14ac:dyDescent="0.2">
      <c r="A22" s="20">
        <v>7</v>
      </c>
      <c r="B22" s="12" t="s">
        <v>63</v>
      </c>
      <c r="C22" s="10" t="s">
        <v>211</v>
      </c>
      <c r="D22" s="29">
        <f>'Свод 2026 БП '!D18</f>
        <v>295019760</v>
      </c>
      <c r="E22" s="29">
        <f>'Свод 2026 БП '!E18</f>
        <v>35047118</v>
      </c>
      <c r="F22" s="29">
        <f>'Свод 2026 БП '!F18</f>
        <v>471135691</v>
      </c>
      <c r="G22" s="29"/>
      <c r="H22" s="29">
        <f>'Свод 2026 БП '!Q18</f>
        <v>0</v>
      </c>
      <c r="I22" s="29">
        <f>'Свод 2026 БП '!R18</f>
        <v>0</v>
      </c>
      <c r="J22" s="29">
        <f>'Свод 2026 БП '!S18</f>
        <v>23902741</v>
      </c>
      <c r="K22" s="29">
        <f t="shared" si="3"/>
        <v>825105310</v>
      </c>
      <c r="L22" s="124">
        <v>24282995.469999999</v>
      </c>
      <c r="M22" s="124">
        <f t="shared" si="1"/>
        <v>849388305.47000003</v>
      </c>
    </row>
    <row r="23" spans="1:13" s="1" customFormat="1" x14ac:dyDescent="0.2">
      <c r="A23" s="20">
        <v>8</v>
      </c>
      <c r="B23" s="21" t="s">
        <v>64</v>
      </c>
      <c r="C23" s="10" t="s">
        <v>17</v>
      </c>
      <c r="D23" s="29">
        <f>'Свод 2026 БП '!D19</f>
        <v>53390458</v>
      </c>
      <c r="E23" s="29">
        <f>'Свод 2026 БП '!E19</f>
        <v>15915624</v>
      </c>
      <c r="F23" s="29">
        <f>'Свод 2026 БП '!F19</f>
        <v>190248706</v>
      </c>
      <c r="G23" s="29"/>
      <c r="H23" s="29">
        <f>'Свод 2026 БП '!Q19</f>
        <v>0</v>
      </c>
      <c r="I23" s="29">
        <f>'Свод 2026 БП '!R19</f>
        <v>0</v>
      </c>
      <c r="J23" s="29">
        <f>'Свод 2026 БП '!S19</f>
        <v>0</v>
      </c>
      <c r="K23" s="29">
        <f t="shared" si="3"/>
        <v>259554788</v>
      </c>
      <c r="L23" s="124">
        <v>15815009.93</v>
      </c>
      <c r="M23" s="124">
        <f t="shared" si="1"/>
        <v>275369797.93000001</v>
      </c>
    </row>
    <row r="24" spans="1:13" s="1" customFormat="1" x14ac:dyDescent="0.2">
      <c r="A24" s="20">
        <v>9</v>
      </c>
      <c r="B24" s="21" t="s">
        <v>65</v>
      </c>
      <c r="C24" s="10" t="s">
        <v>6</v>
      </c>
      <c r="D24" s="29">
        <f>'Свод 2026 БП '!D20</f>
        <v>83871745</v>
      </c>
      <c r="E24" s="29">
        <f>'Свод 2026 БП '!E20</f>
        <v>13639050</v>
      </c>
      <c r="F24" s="29">
        <f>'Свод 2026 БП '!F20</f>
        <v>198910264</v>
      </c>
      <c r="G24" s="29"/>
      <c r="H24" s="29">
        <f>'Свод 2026 БП '!Q20</f>
        <v>0</v>
      </c>
      <c r="I24" s="29">
        <f>'Свод 2026 БП '!R20</f>
        <v>0</v>
      </c>
      <c r="J24" s="29">
        <f>'Свод 2026 БП '!S20</f>
        <v>0</v>
      </c>
      <c r="K24" s="29">
        <f t="shared" si="3"/>
        <v>296421059</v>
      </c>
      <c r="L24" s="124">
        <v>18771775.23</v>
      </c>
      <c r="M24" s="124">
        <f t="shared" si="1"/>
        <v>315192834.23000002</v>
      </c>
    </row>
    <row r="25" spans="1:13" s="1" customFormat="1" x14ac:dyDescent="0.2">
      <c r="A25" s="20">
        <v>10</v>
      </c>
      <c r="B25" s="21" t="s">
        <v>66</v>
      </c>
      <c r="C25" s="10" t="s">
        <v>18</v>
      </c>
      <c r="D25" s="29">
        <f>'Свод 2026 БП '!D21</f>
        <v>66963767</v>
      </c>
      <c r="E25" s="29">
        <f>'Свод 2026 БП '!E21</f>
        <v>18142912</v>
      </c>
      <c r="F25" s="29">
        <f>'Свод 2026 БП '!F21</f>
        <v>238475941</v>
      </c>
      <c r="G25" s="29"/>
      <c r="H25" s="29">
        <f>'Свод 2026 БП '!Q21</f>
        <v>0</v>
      </c>
      <c r="I25" s="29">
        <f>'Свод 2026 БП '!R21</f>
        <v>0</v>
      </c>
      <c r="J25" s="29">
        <f>'Свод 2026 БП '!S21</f>
        <v>0</v>
      </c>
      <c r="K25" s="29">
        <f t="shared" si="3"/>
        <v>323582620</v>
      </c>
      <c r="L25" s="124">
        <v>30089067.130000003</v>
      </c>
      <c r="M25" s="124">
        <f t="shared" si="1"/>
        <v>353671687.13</v>
      </c>
    </row>
    <row r="26" spans="1:13" s="1" customFormat="1" x14ac:dyDescent="0.2">
      <c r="A26" s="20">
        <v>11</v>
      </c>
      <c r="B26" s="21" t="s">
        <v>67</v>
      </c>
      <c r="C26" s="10" t="s">
        <v>7</v>
      </c>
      <c r="D26" s="29">
        <f>'Свод 2026 БП '!D22</f>
        <v>70836986</v>
      </c>
      <c r="E26" s="29">
        <f>'Свод 2026 БП '!E22</f>
        <v>13090349</v>
      </c>
      <c r="F26" s="29">
        <f>'Свод 2026 БП '!F22</f>
        <v>187685321</v>
      </c>
      <c r="G26" s="29"/>
      <c r="H26" s="29">
        <f>'Свод 2026 БП '!Q22</f>
        <v>0</v>
      </c>
      <c r="I26" s="29">
        <f>'Свод 2026 БП '!R22</f>
        <v>0</v>
      </c>
      <c r="J26" s="29">
        <f>'Свод 2026 БП '!S22</f>
        <v>0</v>
      </c>
      <c r="K26" s="29">
        <f t="shared" si="3"/>
        <v>271612656</v>
      </c>
      <c r="L26" s="124">
        <v>16027883.289999999</v>
      </c>
      <c r="M26" s="124">
        <f t="shared" si="1"/>
        <v>287640539.29000002</v>
      </c>
    </row>
    <row r="27" spans="1:13" s="1" customFormat="1" x14ac:dyDescent="0.2">
      <c r="A27" s="20">
        <v>12</v>
      </c>
      <c r="B27" s="21" t="s">
        <v>68</v>
      </c>
      <c r="C27" s="10" t="s">
        <v>19</v>
      </c>
      <c r="D27" s="29">
        <f>'Свод 2026 БП '!D23</f>
        <v>167858281</v>
      </c>
      <c r="E27" s="29">
        <f>'Свод 2026 БП '!E23</f>
        <v>29055331</v>
      </c>
      <c r="F27" s="29">
        <f>'Свод 2026 БП '!F23</f>
        <v>354559574</v>
      </c>
      <c r="G27" s="29"/>
      <c r="H27" s="29">
        <f>'Свод 2026 БП '!Q23</f>
        <v>0</v>
      </c>
      <c r="I27" s="29">
        <f>'Свод 2026 БП '!R23</f>
        <v>0</v>
      </c>
      <c r="J27" s="29">
        <f>'Свод 2026 БП '!S23</f>
        <v>0</v>
      </c>
      <c r="K27" s="29">
        <f t="shared" si="3"/>
        <v>551473186</v>
      </c>
      <c r="L27" s="124">
        <v>21929357.060000002</v>
      </c>
      <c r="M27" s="124">
        <f t="shared" si="1"/>
        <v>573402543.05999994</v>
      </c>
    </row>
    <row r="28" spans="1:13" s="1" customFormat="1" x14ac:dyDescent="0.2">
      <c r="A28" s="20">
        <v>13</v>
      </c>
      <c r="B28" s="21" t="s">
        <v>230</v>
      </c>
      <c r="C28" s="10" t="s">
        <v>231</v>
      </c>
      <c r="D28" s="29">
        <f>'Свод 2026 БП '!D24</f>
        <v>0</v>
      </c>
      <c r="E28" s="29">
        <f>'Свод 2026 БП '!E24</f>
        <v>0</v>
      </c>
      <c r="F28" s="29">
        <f>'Свод 2026 БП '!F24</f>
        <v>9274949</v>
      </c>
      <c r="G28" s="29"/>
      <c r="H28" s="29">
        <f>'Свод 2026 БП '!Q24</f>
        <v>0</v>
      </c>
      <c r="I28" s="29">
        <f>'Свод 2026 БП '!R24</f>
        <v>0</v>
      </c>
      <c r="J28" s="29">
        <f>'Свод 2026 БП '!S24</f>
        <v>0</v>
      </c>
      <c r="K28" s="29">
        <f t="shared" si="3"/>
        <v>9274949</v>
      </c>
      <c r="L28" s="124">
        <v>0</v>
      </c>
      <c r="M28" s="124">
        <f t="shared" si="1"/>
        <v>9274949</v>
      </c>
    </row>
    <row r="29" spans="1:13" s="1" customFormat="1" x14ac:dyDescent="0.2">
      <c r="A29" s="20">
        <v>14</v>
      </c>
      <c r="B29" s="21" t="s">
        <v>69</v>
      </c>
      <c r="C29" s="10" t="s">
        <v>22</v>
      </c>
      <c r="D29" s="29">
        <f>'Свод 2026 БП '!D25</f>
        <v>78069111</v>
      </c>
      <c r="E29" s="29">
        <f>'Свод 2026 БП '!E25</f>
        <v>50838208</v>
      </c>
      <c r="F29" s="29">
        <f>'Свод 2026 БП '!F25</f>
        <v>228114858</v>
      </c>
      <c r="G29" s="29"/>
      <c r="H29" s="29">
        <f>'Свод 2026 БП '!Q25</f>
        <v>0</v>
      </c>
      <c r="I29" s="29">
        <f>'Свод 2026 БП '!R25</f>
        <v>0</v>
      </c>
      <c r="J29" s="29">
        <f>'Свод 2026 БП '!S25</f>
        <v>0</v>
      </c>
      <c r="K29" s="29">
        <f t="shared" si="3"/>
        <v>357022177</v>
      </c>
      <c r="L29" s="124">
        <v>17563475.390000001</v>
      </c>
      <c r="M29" s="124">
        <f t="shared" si="1"/>
        <v>374585652.38999999</v>
      </c>
    </row>
    <row r="30" spans="1:13" s="1" customFormat="1" x14ac:dyDescent="0.2">
      <c r="A30" s="20">
        <v>15</v>
      </c>
      <c r="B30" s="21" t="s">
        <v>70</v>
      </c>
      <c r="C30" s="10" t="s">
        <v>10</v>
      </c>
      <c r="D30" s="29">
        <f>'Свод 2026 БП '!D26</f>
        <v>111780959</v>
      </c>
      <c r="E30" s="29">
        <f>'Свод 2026 БП '!E26</f>
        <v>25836652</v>
      </c>
      <c r="F30" s="29">
        <f>'Свод 2026 БП '!F26</f>
        <v>360128351</v>
      </c>
      <c r="G30" s="29"/>
      <c r="H30" s="29">
        <f>'Свод 2026 БП '!Q26</f>
        <v>0</v>
      </c>
      <c r="I30" s="29">
        <f>'Свод 2026 БП '!R26</f>
        <v>0</v>
      </c>
      <c r="J30" s="29">
        <f>'Свод 2026 БП '!S26</f>
        <v>0</v>
      </c>
      <c r="K30" s="29">
        <f t="shared" si="3"/>
        <v>497745962</v>
      </c>
      <c r="L30" s="124">
        <v>26888036.84</v>
      </c>
      <c r="M30" s="124">
        <f t="shared" si="1"/>
        <v>524633998.83999997</v>
      </c>
    </row>
    <row r="31" spans="1:13" s="1" customFormat="1" x14ac:dyDescent="0.2">
      <c r="A31" s="20">
        <v>16</v>
      </c>
      <c r="B31" s="21" t="s">
        <v>71</v>
      </c>
      <c r="C31" s="10" t="s">
        <v>342</v>
      </c>
      <c r="D31" s="29">
        <f>'Свод 2026 БП '!D27</f>
        <v>170106466</v>
      </c>
      <c r="E31" s="29">
        <f>'Свод 2026 БП '!E27</f>
        <v>34808638</v>
      </c>
      <c r="F31" s="29">
        <f>'Свод 2026 БП '!F27</f>
        <v>411447620</v>
      </c>
      <c r="G31" s="29"/>
      <c r="H31" s="29">
        <f>'Свод 2026 БП '!Q27</f>
        <v>0</v>
      </c>
      <c r="I31" s="29">
        <f>'Свод 2026 БП '!R27</f>
        <v>0</v>
      </c>
      <c r="J31" s="29">
        <f>'Свод 2026 БП '!S27</f>
        <v>300636</v>
      </c>
      <c r="K31" s="29">
        <f t="shared" si="3"/>
        <v>616663360</v>
      </c>
      <c r="L31" s="124">
        <v>37188943.799999997</v>
      </c>
      <c r="M31" s="124">
        <f t="shared" si="1"/>
        <v>653852303.79999995</v>
      </c>
    </row>
    <row r="32" spans="1:13" s="1" customFormat="1" x14ac:dyDescent="0.2">
      <c r="A32" s="20">
        <v>17</v>
      </c>
      <c r="B32" s="21" t="s">
        <v>72</v>
      </c>
      <c r="C32" s="10" t="s">
        <v>9</v>
      </c>
      <c r="D32" s="29">
        <f>'Свод 2026 БП '!D28</f>
        <v>909832259</v>
      </c>
      <c r="E32" s="29">
        <f>'Свод 2026 БП '!E28</f>
        <v>118931427</v>
      </c>
      <c r="F32" s="29">
        <f>'Свод 2026 БП '!F28</f>
        <v>766107153</v>
      </c>
      <c r="G32" s="29"/>
      <c r="H32" s="29">
        <f>'Свод 2026 БП '!Q28</f>
        <v>290212044</v>
      </c>
      <c r="I32" s="29">
        <f>'Свод 2026 БП '!R28</f>
        <v>0</v>
      </c>
      <c r="J32" s="29">
        <f>'Свод 2026 БП '!S28</f>
        <v>51121284</v>
      </c>
      <c r="K32" s="29">
        <f t="shared" si="3"/>
        <v>2136204167</v>
      </c>
      <c r="L32" s="124">
        <v>59787979.25</v>
      </c>
      <c r="M32" s="124">
        <f t="shared" si="1"/>
        <v>2195992146.25</v>
      </c>
    </row>
    <row r="33" spans="1:13" s="1" customFormat="1" x14ac:dyDescent="0.2">
      <c r="A33" s="20">
        <v>18</v>
      </c>
      <c r="B33" s="12" t="s">
        <v>73</v>
      </c>
      <c r="C33" s="10" t="s">
        <v>11</v>
      </c>
      <c r="D33" s="29">
        <f>'Свод 2026 БП '!D29</f>
        <v>40875645</v>
      </c>
      <c r="E33" s="29">
        <f>'Свод 2026 БП '!E29</f>
        <v>10841803</v>
      </c>
      <c r="F33" s="29">
        <f>'Свод 2026 БП '!F29</f>
        <v>145250737</v>
      </c>
      <c r="G33" s="29"/>
      <c r="H33" s="29">
        <f>'Свод 2026 БП '!Q29</f>
        <v>0</v>
      </c>
      <c r="I33" s="29">
        <f>'Свод 2026 БП '!R29</f>
        <v>0</v>
      </c>
      <c r="J33" s="29">
        <f>'Свод 2026 БП '!S29</f>
        <v>0</v>
      </c>
      <c r="K33" s="29">
        <f t="shared" si="3"/>
        <v>196968185</v>
      </c>
      <c r="L33" s="124">
        <v>10141069.109999999</v>
      </c>
      <c r="M33" s="124">
        <f t="shared" si="1"/>
        <v>207109254.11000001</v>
      </c>
    </row>
    <row r="34" spans="1:13" s="1" customFormat="1" x14ac:dyDescent="0.2">
      <c r="A34" s="20">
        <v>19</v>
      </c>
      <c r="B34" s="12" t="s">
        <v>74</v>
      </c>
      <c r="C34" s="10" t="s">
        <v>212</v>
      </c>
      <c r="D34" s="29">
        <f>'Свод 2026 БП '!D30</f>
        <v>42367489</v>
      </c>
      <c r="E34" s="29">
        <f>'Свод 2026 БП '!E30</f>
        <v>8521199</v>
      </c>
      <c r="F34" s="29">
        <f>'Свод 2026 БП '!F30</f>
        <v>122084112.7</v>
      </c>
      <c r="G34" s="29"/>
      <c r="H34" s="29">
        <f>'Свод 2026 БП '!Q30</f>
        <v>0</v>
      </c>
      <c r="I34" s="29">
        <f>'Свод 2026 БП '!R30</f>
        <v>0</v>
      </c>
      <c r="J34" s="29">
        <f>'Свод 2026 БП '!S30</f>
        <v>0</v>
      </c>
      <c r="K34" s="29">
        <f t="shared" si="3"/>
        <v>172972800.69999999</v>
      </c>
      <c r="L34" s="124">
        <v>15994444.129999999</v>
      </c>
      <c r="M34" s="124">
        <f t="shared" si="1"/>
        <v>188967244.82999998</v>
      </c>
    </row>
    <row r="35" spans="1:13" s="1" customFormat="1" x14ac:dyDescent="0.2">
      <c r="A35" s="20">
        <v>20</v>
      </c>
      <c r="B35" s="12" t="s">
        <v>75</v>
      </c>
      <c r="C35" s="10" t="s">
        <v>343</v>
      </c>
      <c r="D35" s="29">
        <f>'Свод 2026 БП '!D31</f>
        <v>278426212</v>
      </c>
      <c r="E35" s="29">
        <f>'Свод 2026 БП '!E31</f>
        <v>47887551</v>
      </c>
      <c r="F35" s="29">
        <f>'Свод 2026 БП '!F31</f>
        <v>542336907</v>
      </c>
      <c r="G35" s="29"/>
      <c r="H35" s="29">
        <f>'Свод 2026 БП '!Q31</f>
        <v>0</v>
      </c>
      <c r="I35" s="29">
        <f>'Свод 2026 БП '!R31</f>
        <v>0</v>
      </c>
      <c r="J35" s="29">
        <f>'Свод 2026 БП '!S31</f>
        <v>22042480</v>
      </c>
      <c r="K35" s="29">
        <f t="shared" si="3"/>
        <v>890693150</v>
      </c>
      <c r="L35" s="124">
        <v>51883293.189999998</v>
      </c>
      <c r="M35" s="124">
        <f t="shared" si="1"/>
        <v>942576443.19000006</v>
      </c>
    </row>
    <row r="36" spans="1:13" s="1" customFormat="1" x14ac:dyDescent="0.2">
      <c r="A36" s="20">
        <v>21</v>
      </c>
      <c r="B36" s="12" t="s">
        <v>76</v>
      </c>
      <c r="C36" s="10" t="s">
        <v>38</v>
      </c>
      <c r="D36" s="29">
        <f>'Свод 2026 БП '!D32</f>
        <v>538459611</v>
      </c>
      <c r="E36" s="29">
        <f>'Свод 2026 БП '!E32</f>
        <v>63637385</v>
      </c>
      <c r="F36" s="29">
        <f>'Свод 2026 БП '!F32</f>
        <v>425990217</v>
      </c>
      <c r="G36" s="29"/>
      <c r="H36" s="29">
        <f>'Свод 2026 БП '!Q32</f>
        <v>196849774</v>
      </c>
      <c r="I36" s="29">
        <f>'Свод 2026 БП '!R32</f>
        <v>0</v>
      </c>
      <c r="J36" s="29">
        <f>'Свод 2026 БП '!S32</f>
        <v>11710477</v>
      </c>
      <c r="K36" s="29">
        <f t="shared" si="3"/>
        <v>1236647464</v>
      </c>
      <c r="L36" s="124">
        <v>44223750.759999998</v>
      </c>
      <c r="M36" s="124">
        <f t="shared" si="1"/>
        <v>1280871214.76</v>
      </c>
    </row>
    <row r="37" spans="1:13" s="1" customFormat="1" x14ac:dyDescent="0.2">
      <c r="A37" s="20">
        <v>22</v>
      </c>
      <c r="B37" s="21" t="s">
        <v>77</v>
      </c>
      <c r="C37" s="10" t="s">
        <v>78</v>
      </c>
      <c r="D37" s="29">
        <f>'Свод 2026 БП '!D33</f>
        <v>0</v>
      </c>
      <c r="E37" s="29">
        <f>'Свод 2026 БП '!E33</f>
        <v>19126807</v>
      </c>
      <c r="F37" s="29">
        <f>'Свод 2026 БП '!F33</f>
        <v>170010923</v>
      </c>
      <c r="G37" s="29"/>
      <c r="H37" s="29">
        <f>'Свод 2026 БП '!Q33</f>
        <v>32307328</v>
      </c>
      <c r="I37" s="29">
        <f>'Свод 2026 БП '!R33</f>
        <v>0</v>
      </c>
      <c r="J37" s="29">
        <f>'Свод 2026 БП '!S33</f>
        <v>1639047</v>
      </c>
      <c r="K37" s="29">
        <f t="shared" si="3"/>
        <v>223084105</v>
      </c>
      <c r="L37" s="124">
        <v>0</v>
      </c>
      <c r="M37" s="124">
        <f t="shared" si="1"/>
        <v>223084105</v>
      </c>
    </row>
    <row r="38" spans="1:13" s="1" customFormat="1" ht="12" customHeight="1" x14ac:dyDescent="0.2">
      <c r="A38" s="20">
        <v>23</v>
      </c>
      <c r="B38" s="21" t="s">
        <v>79</v>
      </c>
      <c r="C38" s="10" t="s">
        <v>80</v>
      </c>
      <c r="D38" s="29">
        <f>'Свод 2026 БП '!D34</f>
        <v>0</v>
      </c>
      <c r="E38" s="29">
        <f>'Свод 2026 БП '!E34</f>
        <v>0</v>
      </c>
      <c r="F38" s="29">
        <f>'Свод 2026 БП '!F34</f>
        <v>4732889</v>
      </c>
      <c r="G38" s="29"/>
      <c r="H38" s="29">
        <f>'Свод 2026 БП '!Q34</f>
        <v>0</v>
      </c>
      <c r="I38" s="29">
        <f>'Свод 2026 БП '!R34</f>
        <v>0</v>
      </c>
      <c r="J38" s="29">
        <f>'Свод 2026 БП '!S34</f>
        <v>0</v>
      </c>
      <c r="K38" s="29">
        <f t="shared" si="3"/>
        <v>4732889</v>
      </c>
      <c r="L38" s="124">
        <v>0</v>
      </c>
      <c r="M38" s="124">
        <f t="shared" si="1"/>
        <v>4732889</v>
      </c>
    </row>
    <row r="39" spans="1:13" s="1" customFormat="1" x14ac:dyDescent="0.2">
      <c r="A39" s="20">
        <v>24</v>
      </c>
      <c r="B39" s="21" t="s">
        <v>81</v>
      </c>
      <c r="C39" s="10" t="s">
        <v>82</v>
      </c>
      <c r="D39" s="124">
        <f>'Свод 2026 БП '!D35</f>
        <v>0</v>
      </c>
      <c r="E39" s="124">
        <f>'Свод 2026 БП '!E35</f>
        <v>0</v>
      </c>
      <c r="F39" s="124">
        <f>'Свод 2026 БП '!F35</f>
        <v>0</v>
      </c>
      <c r="G39" s="124"/>
      <c r="H39" s="124">
        <f>'Свод 2026 БП '!Q35</f>
        <v>0</v>
      </c>
      <c r="I39" s="124">
        <f>'Свод 2026 БП '!R35</f>
        <v>0</v>
      </c>
      <c r="J39" s="124">
        <f>'Свод 2026 БП '!S35</f>
        <v>24392236</v>
      </c>
      <c r="K39" s="124">
        <f t="shared" si="3"/>
        <v>24392236</v>
      </c>
      <c r="L39" s="124">
        <v>0</v>
      </c>
      <c r="M39" s="124">
        <f t="shared" si="1"/>
        <v>24392236</v>
      </c>
    </row>
    <row r="40" spans="1:13" s="1" customFormat="1" x14ac:dyDescent="0.2">
      <c r="A40" s="20">
        <v>25</v>
      </c>
      <c r="B40" s="12" t="s">
        <v>83</v>
      </c>
      <c r="C40" s="10" t="s">
        <v>84</v>
      </c>
      <c r="D40" s="29">
        <f>'Свод 2026 БП '!D36</f>
        <v>2408821327</v>
      </c>
      <c r="E40" s="29">
        <f>'Свод 2026 БП '!E36</f>
        <v>224352815</v>
      </c>
      <c r="F40" s="29">
        <f>'Свод 2026 БП '!F36</f>
        <v>2177545549</v>
      </c>
      <c r="G40" s="29"/>
      <c r="H40" s="29">
        <f>'Свод 2026 БП '!Q36</f>
        <v>0</v>
      </c>
      <c r="I40" s="29">
        <f>'Свод 2026 БП '!R36</f>
        <v>1916750</v>
      </c>
      <c r="J40" s="29">
        <f>'Свод 2026 БП '!S36</f>
        <v>96771244</v>
      </c>
      <c r="K40" s="29">
        <f t="shared" si="3"/>
        <v>4909407685</v>
      </c>
      <c r="L40" s="124">
        <v>73623360.670000002</v>
      </c>
      <c r="M40" s="124">
        <f t="shared" si="1"/>
        <v>4983031045.6700001</v>
      </c>
    </row>
    <row r="41" spans="1:13" s="1" customFormat="1" ht="15.75" customHeight="1" x14ac:dyDescent="0.2">
      <c r="A41" s="20">
        <v>26</v>
      </c>
      <c r="B41" s="21" t="s">
        <v>85</v>
      </c>
      <c r="C41" s="10" t="s">
        <v>86</v>
      </c>
      <c r="D41" s="29">
        <f>'Свод 2026 БП '!D37</f>
        <v>0</v>
      </c>
      <c r="E41" s="29">
        <f>'Свод 2026 БП '!E37</f>
        <v>0</v>
      </c>
      <c r="F41" s="29">
        <f>'Свод 2026 БП '!F37</f>
        <v>0</v>
      </c>
      <c r="G41" s="29"/>
      <c r="H41" s="29">
        <f>'Свод 2026 БП '!Q37</f>
        <v>0</v>
      </c>
      <c r="I41" s="29">
        <f>'Свод 2026 БП '!R37</f>
        <v>0</v>
      </c>
      <c r="J41" s="29">
        <f>'Свод 2026 БП '!S37</f>
        <v>0</v>
      </c>
      <c r="K41" s="29">
        <f t="shared" si="3"/>
        <v>0</v>
      </c>
      <c r="L41" s="124">
        <v>0</v>
      </c>
      <c r="M41" s="124">
        <f t="shared" si="1"/>
        <v>0</v>
      </c>
    </row>
    <row r="42" spans="1:13" s="1" customFormat="1" x14ac:dyDescent="0.2">
      <c r="A42" s="20">
        <v>27</v>
      </c>
      <c r="B42" s="13" t="s">
        <v>87</v>
      </c>
      <c r="C42" s="10" t="s">
        <v>88</v>
      </c>
      <c r="D42" s="29">
        <f>'Свод 2026 БП '!D38</f>
        <v>0</v>
      </c>
      <c r="E42" s="29">
        <f>'Свод 2026 БП '!E38</f>
        <v>0</v>
      </c>
      <c r="F42" s="29">
        <f>'Свод 2026 БП '!F38</f>
        <v>210418847</v>
      </c>
      <c r="G42" s="29"/>
      <c r="H42" s="29">
        <f>'Свод 2026 БП '!Q38</f>
        <v>0</v>
      </c>
      <c r="I42" s="29">
        <f>'Свод 2026 БП '!R38</f>
        <v>0</v>
      </c>
      <c r="J42" s="29">
        <f>'Свод 2026 БП '!S38</f>
        <v>0</v>
      </c>
      <c r="K42" s="29">
        <f t="shared" si="3"/>
        <v>210418847</v>
      </c>
      <c r="L42" s="124">
        <v>0</v>
      </c>
      <c r="M42" s="124">
        <f t="shared" si="1"/>
        <v>210418847</v>
      </c>
    </row>
    <row r="43" spans="1:13" s="1" customFormat="1" x14ac:dyDescent="0.2">
      <c r="A43" s="20">
        <v>28</v>
      </c>
      <c r="B43" s="13" t="s">
        <v>89</v>
      </c>
      <c r="C43" s="10" t="s">
        <v>39</v>
      </c>
      <c r="D43" s="29">
        <f>'Свод 2026 БП '!D39</f>
        <v>642162867</v>
      </c>
      <c r="E43" s="29">
        <f>'Свод 2026 БП '!E39</f>
        <v>59964114</v>
      </c>
      <c r="F43" s="29">
        <f>'Свод 2026 БП '!F39</f>
        <v>622325499.84000003</v>
      </c>
      <c r="G43" s="29"/>
      <c r="H43" s="29">
        <f>'Свод 2026 БП '!Q39</f>
        <v>292068423</v>
      </c>
      <c r="I43" s="29">
        <f>'Свод 2026 БП '!R39</f>
        <v>0</v>
      </c>
      <c r="J43" s="29">
        <f>'Свод 2026 БП '!S39</f>
        <v>23454157</v>
      </c>
      <c r="K43" s="29">
        <f t="shared" si="3"/>
        <v>1639975060.8400002</v>
      </c>
      <c r="L43" s="124">
        <v>58120188.579999998</v>
      </c>
      <c r="M43" s="124">
        <f t="shared" si="1"/>
        <v>1698095249.4200001</v>
      </c>
    </row>
    <row r="44" spans="1:13" s="1" customFormat="1" x14ac:dyDescent="0.2">
      <c r="A44" s="20">
        <v>29</v>
      </c>
      <c r="B44" s="12" t="s">
        <v>90</v>
      </c>
      <c r="C44" s="10" t="s">
        <v>37</v>
      </c>
      <c r="D44" s="29">
        <f>'Свод 2026 БП '!D40</f>
        <v>812190608</v>
      </c>
      <c r="E44" s="29">
        <f>'Свод 2026 БП '!E40</f>
        <v>97852507</v>
      </c>
      <c r="F44" s="29">
        <f>'Свод 2026 БП '!F40</f>
        <v>834904875</v>
      </c>
      <c r="G44" s="29"/>
      <c r="H44" s="29">
        <f>'Свод 2026 БП '!Q40</f>
        <v>0</v>
      </c>
      <c r="I44" s="29">
        <f>'Свод 2026 БП '!R40</f>
        <v>0</v>
      </c>
      <c r="J44" s="29">
        <f>'Свод 2026 БП '!S40</f>
        <v>8070200</v>
      </c>
      <c r="K44" s="29">
        <f t="shared" ref="K44:K77" si="4">D44+E44+F44+H44+I44+J44</f>
        <v>1753018190</v>
      </c>
      <c r="L44" s="124">
        <v>48911255.229999997</v>
      </c>
      <c r="M44" s="124">
        <f t="shared" si="1"/>
        <v>1801929445.23</v>
      </c>
    </row>
    <row r="45" spans="1:13" s="1" customFormat="1" x14ac:dyDescent="0.2">
      <c r="A45" s="20">
        <v>30</v>
      </c>
      <c r="B45" s="13" t="s">
        <v>91</v>
      </c>
      <c r="C45" s="10" t="s">
        <v>16</v>
      </c>
      <c r="D45" s="29">
        <f>'Свод 2026 БП '!D41</f>
        <v>72739169</v>
      </c>
      <c r="E45" s="29">
        <f>'Свод 2026 БП '!E41</f>
        <v>15402943</v>
      </c>
      <c r="F45" s="29">
        <f>'Свод 2026 БП '!F41</f>
        <v>214849745</v>
      </c>
      <c r="G45" s="29"/>
      <c r="H45" s="29">
        <f>'Свод 2026 БП '!Q41</f>
        <v>0</v>
      </c>
      <c r="I45" s="29">
        <f>'Свод 2026 БП '!R41</f>
        <v>0</v>
      </c>
      <c r="J45" s="29">
        <f>'Свод 2026 БП '!S41</f>
        <v>0</v>
      </c>
      <c r="K45" s="29">
        <f t="shared" si="4"/>
        <v>302991857</v>
      </c>
      <c r="L45" s="124">
        <v>20969703.899999999</v>
      </c>
      <c r="M45" s="124">
        <f t="shared" si="1"/>
        <v>323961560.89999998</v>
      </c>
    </row>
    <row r="46" spans="1:13" s="1" customFormat="1" x14ac:dyDescent="0.2">
      <c r="A46" s="20">
        <v>31</v>
      </c>
      <c r="B46" s="21" t="s">
        <v>92</v>
      </c>
      <c r="C46" s="10" t="s">
        <v>21</v>
      </c>
      <c r="D46" s="29">
        <f>'Свод 2026 БП '!D42</f>
        <v>403348283</v>
      </c>
      <c r="E46" s="29">
        <f>'Свод 2026 БП '!E42</f>
        <v>61128581</v>
      </c>
      <c r="F46" s="29">
        <f>'Свод 2026 БП '!F42</f>
        <v>603654964</v>
      </c>
      <c r="G46" s="29"/>
      <c r="H46" s="29">
        <f>'Свод 2026 БП '!Q42</f>
        <v>0</v>
      </c>
      <c r="I46" s="29">
        <f>'Свод 2026 БП '!R42</f>
        <v>0</v>
      </c>
      <c r="J46" s="29">
        <f>'Свод 2026 БП '!S42</f>
        <v>20443932</v>
      </c>
      <c r="K46" s="29">
        <f t="shared" si="4"/>
        <v>1088575760</v>
      </c>
      <c r="L46" s="124">
        <v>38026387.409999996</v>
      </c>
      <c r="M46" s="124">
        <f t="shared" si="1"/>
        <v>1126602147.4100001</v>
      </c>
    </row>
    <row r="47" spans="1:13" s="1" customFormat="1" x14ac:dyDescent="0.2">
      <c r="A47" s="20">
        <v>32</v>
      </c>
      <c r="B47" s="13" t="s">
        <v>93</v>
      </c>
      <c r="C47" s="10" t="s">
        <v>24</v>
      </c>
      <c r="D47" s="29">
        <f>'Свод 2026 БП '!D43</f>
        <v>87288151</v>
      </c>
      <c r="E47" s="29">
        <f>'Свод 2026 БП '!E43</f>
        <v>20017295</v>
      </c>
      <c r="F47" s="29">
        <f>'Свод 2026 БП '!F43</f>
        <v>261181872</v>
      </c>
      <c r="G47" s="29"/>
      <c r="H47" s="29">
        <f>'Свод 2026 БП '!Q43</f>
        <v>0</v>
      </c>
      <c r="I47" s="29">
        <f>'Свод 2026 БП '!R43</f>
        <v>0</v>
      </c>
      <c r="J47" s="29">
        <f>'Свод 2026 БП '!S43</f>
        <v>0</v>
      </c>
      <c r="K47" s="29">
        <f t="shared" si="4"/>
        <v>368487318</v>
      </c>
      <c r="L47" s="124">
        <v>21878629.600000001</v>
      </c>
      <c r="M47" s="124">
        <f t="shared" si="1"/>
        <v>390365947.60000002</v>
      </c>
    </row>
    <row r="48" spans="1:13" s="1" customFormat="1" x14ac:dyDescent="0.2">
      <c r="A48" s="20">
        <v>33</v>
      </c>
      <c r="B48" s="12" t="s">
        <v>94</v>
      </c>
      <c r="C48" s="10" t="s">
        <v>213</v>
      </c>
      <c r="D48" s="29">
        <f>'Свод 2026 БП '!D44</f>
        <v>293354935</v>
      </c>
      <c r="E48" s="29">
        <f>'Свод 2026 БП '!E44</f>
        <v>56567168</v>
      </c>
      <c r="F48" s="29">
        <f>'Свод 2026 БП '!F44</f>
        <v>598155431.06999993</v>
      </c>
      <c r="G48" s="29"/>
      <c r="H48" s="29">
        <f>'Свод 2026 БП '!Q44</f>
        <v>0</v>
      </c>
      <c r="I48" s="29">
        <f>'Свод 2026 БП '!R44</f>
        <v>0</v>
      </c>
      <c r="J48" s="29">
        <f>'Свод 2026 БП '!S44</f>
        <v>5709288</v>
      </c>
      <c r="K48" s="29">
        <f t="shared" si="4"/>
        <v>953786822.06999993</v>
      </c>
      <c r="L48" s="124">
        <v>64425910.160000004</v>
      </c>
      <c r="M48" s="124">
        <f t="shared" si="1"/>
        <v>1018212732.2299999</v>
      </c>
    </row>
    <row r="49" spans="1:13" s="1" customFormat="1" x14ac:dyDescent="0.2">
      <c r="A49" s="20">
        <v>34</v>
      </c>
      <c r="B49" s="14" t="s">
        <v>95</v>
      </c>
      <c r="C49" s="15" t="s">
        <v>214</v>
      </c>
      <c r="D49" s="29">
        <f>'Свод 2026 БП '!D45</f>
        <v>80681951</v>
      </c>
      <c r="E49" s="29">
        <f>'Свод 2026 БП '!E45</f>
        <v>18038017</v>
      </c>
      <c r="F49" s="29">
        <f>'Свод 2026 БП '!F45</f>
        <v>248630481</v>
      </c>
      <c r="G49" s="29"/>
      <c r="H49" s="29">
        <f>'Свод 2026 БП '!Q45</f>
        <v>0</v>
      </c>
      <c r="I49" s="29">
        <f>'Свод 2026 БП '!R45</f>
        <v>0</v>
      </c>
      <c r="J49" s="29">
        <f>'Свод 2026 БП '!S45</f>
        <v>0</v>
      </c>
      <c r="K49" s="29">
        <f t="shared" si="4"/>
        <v>347350449</v>
      </c>
      <c r="L49" s="124">
        <v>20427494.809999999</v>
      </c>
      <c r="M49" s="124">
        <f t="shared" si="1"/>
        <v>367777943.81</v>
      </c>
    </row>
    <row r="50" spans="1:13" s="1" customFormat="1" x14ac:dyDescent="0.2">
      <c r="A50" s="20">
        <v>35</v>
      </c>
      <c r="B50" s="12" t="s">
        <v>96</v>
      </c>
      <c r="C50" s="10" t="s">
        <v>215</v>
      </c>
      <c r="D50" s="29">
        <f>'Свод 2026 БП '!D46</f>
        <v>52147821</v>
      </c>
      <c r="E50" s="29">
        <f>'Свод 2026 БП '!E46</f>
        <v>10799370</v>
      </c>
      <c r="F50" s="29">
        <f>'Свод 2026 БП '!F46</f>
        <v>169916076</v>
      </c>
      <c r="G50" s="29"/>
      <c r="H50" s="29">
        <f>'Свод 2026 БП '!Q46</f>
        <v>0</v>
      </c>
      <c r="I50" s="29">
        <f>'Свод 2026 БП '!R46</f>
        <v>0</v>
      </c>
      <c r="J50" s="29">
        <f>'Свод 2026 БП '!S46</f>
        <v>0</v>
      </c>
      <c r="K50" s="29">
        <f t="shared" si="4"/>
        <v>232863267</v>
      </c>
      <c r="L50" s="124">
        <v>15223958.25</v>
      </c>
      <c r="M50" s="124">
        <f t="shared" si="1"/>
        <v>248087225.25</v>
      </c>
    </row>
    <row r="51" spans="1:13" s="1" customFormat="1" x14ac:dyDescent="0.2">
      <c r="A51" s="20">
        <v>36</v>
      </c>
      <c r="B51" s="12" t="s">
        <v>97</v>
      </c>
      <c r="C51" s="10" t="s">
        <v>23</v>
      </c>
      <c r="D51" s="29">
        <f>'Свод 2026 БП '!D47</f>
        <v>78209448</v>
      </c>
      <c r="E51" s="29">
        <f>'Свод 2026 БП '!E47</f>
        <v>21144509</v>
      </c>
      <c r="F51" s="29">
        <f>'Свод 2026 БП '!F47</f>
        <v>274467048</v>
      </c>
      <c r="G51" s="29"/>
      <c r="H51" s="29">
        <f>'Свод 2026 БП '!Q47</f>
        <v>0</v>
      </c>
      <c r="I51" s="29">
        <f>'Свод 2026 БП '!R47</f>
        <v>0</v>
      </c>
      <c r="J51" s="29">
        <f>'Свод 2026 БП '!S47</f>
        <v>1870929</v>
      </c>
      <c r="K51" s="29">
        <f t="shared" si="4"/>
        <v>375691934</v>
      </c>
      <c r="L51" s="124">
        <v>18460670.440000001</v>
      </c>
      <c r="M51" s="124">
        <f t="shared" si="1"/>
        <v>394152604.44</v>
      </c>
    </row>
    <row r="52" spans="1:13" s="1" customFormat="1" x14ac:dyDescent="0.2">
      <c r="A52" s="20">
        <v>37</v>
      </c>
      <c r="B52" s="21" t="s">
        <v>98</v>
      </c>
      <c r="C52" s="10" t="s">
        <v>20</v>
      </c>
      <c r="D52" s="29">
        <f>'Свод 2026 БП '!D48</f>
        <v>40673715</v>
      </c>
      <c r="E52" s="29">
        <f>'Свод 2026 БП '!E48</f>
        <v>8660603</v>
      </c>
      <c r="F52" s="29">
        <f>'Свод 2026 БП '!F48</f>
        <v>134452153</v>
      </c>
      <c r="G52" s="29"/>
      <c r="H52" s="29">
        <f>'Свод 2026 БП '!Q48</f>
        <v>0</v>
      </c>
      <c r="I52" s="29">
        <f>'Свод 2026 БП '!R48</f>
        <v>0</v>
      </c>
      <c r="J52" s="29">
        <f>'Свод 2026 БП '!S48</f>
        <v>0</v>
      </c>
      <c r="K52" s="29">
        <f t="shared" si="4"/>
        <v>183786471</v>
      </c>
      <c r="L52" s="124">
        <v>15439252.050000001</v>
      </c>
      <c r="M52" s="124">
        <f t="shared" si="1"/>
        <v>199225723.05000001</v>
      </c>
    </row>
    <row r="53" spans="1:13" s="1" customFormat="1" x14ac:dyDescent="0.2">
      <c r="A53" s="20">
        <v>38</v>
      </c>
      <c r="B53" s="13" t="s">
        <v>99</v>
      </c>
      <c r="C53" s="10" t="s">
        <v>100</v>
      </c>
      <c r="D53" s="29">
        <f>'Свод 2026 БП '!D49</f>
        <v>64989336</v>
      </c>
      <c r="E53" s="29">
        <f>'Свод 2026 БП '!E49</f>
        <v>39161568</v>
      </c>
      <c r="F53" s="29">
        <f>'Свод 2026 БП '!F49</f>
        <v>93479833</v>
      </c>
      <c r="G53" s="29"/>
      <c r="H53" s="29">
        <f>'Свод 2026 БП '!Q49</f>
        <v>0</v>
      </c>
      <c r="I53" s="29">
        <f>'Свод 2026 БП '!R49</f>
        <v>0</v>
      </c>
      <c r="J53" s="29">
        <f>'Свод 2026 БП '!S49</f>
        <v>0</v>
      </c>
      <c r="K53" s="29">
        <f t="shared" si="4"/>
        <v>197630737</v>
      </c>
      <c r="L53" s="124">
        <v>0</v>
      </c>
      <c r="M53" s="124">
        <f t="shared" si="1"/>
        <v>197630737</v>
      </c>
    </row>
    <row r="54" spans="1:13" s="1" customFormat="1" x14ac:dyDescent="0.2">
      <c r="A54" s="20">
        <v>39</v>
      </c>
      <c r="B54" s="21" t="s">
        <v>101</v>
      </c>
      <c r="C54" s="10" t="s">
        <v>102</v>
      </c>
      <c r="D54" s="29">
        <f>'Свод 2026 БП '!D50</f>
        <v>633243514</v>
      </c>
      <c r="E54" s="29">
        <f>'Свод 2026 БП '!E50</f>
        <v>83785935</v>
      </c>
      <c r="F54" s="29">
        <f>'Свод 2026 БП '!F50</f>
        <v>833681981</v>
      </c>
      <c r="G54" s="29"/>
      <c r="H54" s="29">
        <f>'Свод 2026 БП '!Q50</f>
        <v>523861372</v>
      </c>
      <c r="I54" s="29">
        <f>'Свод 2026 БП '!R50</f>
        <v>0</v>
      </c>
      <c r="J54" s="29">
        <f>'Свод 2026 БП '!S50</f>
        <v>38781723</v>
      </c>
      <c r="K54" s="29">
        <f t="shared" si="4"/>
        <v>2113354525</v>
      </c>
      <c r="L54" s="124">
        <v>47264960.219999999</v>
      </c>
      <c r="M54" s="124">
        <f t="shared" si="1"/>
        <v>2160619485.2199998</v>
      </c>
    </row>
    <row r="55" spans="1:13" s="1" customFormat="1" x14ac:dyDescent="0.2">
      <c r="A55" s="20">
        <v>40</v>
      </c>
      <c r="B55" s="12" t="s">
        <v>103</v>
      </c>
      <c r="C55" s="10" t="s">
        <v>220</v>
      </c>
      <c r="D55" s="29">
        <f>'Свод 2026 БП '!D51</f>
        <v>80410384</v>
      </c>
      <c r="E55" s="29">
        <f>'Свод 2026 БП '!E51</f>
        <v>16447234</v>
      </c>
      <c r="F55" s="29">
        <f>'Свод 2026 БП '!F51</f>
        <v>226564568</v>
      </c>
      <c r="G55" s="29"/>
      <c r="H55" s="29">
        <f>'Свод 2026 БП '!Q51</f>
        <v>0</v>
      </c>
      <c r="I55" s="29">
        <f>'Свод 2026 БП '!R51</f>
        <v>0</v>
      </c>
      <c r="J55" s="29">
        <f>'Свод 2026 БП '!S51</f>
        <v>1811635</v>
      </c>
      <c r="K55" s="29">
        <f t="shared" si="4"/>
        <v>325233821</v>
      </c>
      <c r="L55" s="124">
        <v>21742493.060000002</v>
      </c>
      <c r="M55" s="124">
        <f t="shared" si="1"/>
        <v>346976314.06</v>
      </c>
    </row>
    <row r="56" spans="1:13" s="1" customFormat="1" ht="10.5" customHeight="1" x14ac:dyDescent="0.2">
      <c r="A56" s="20">
        <v>41</v>
      </c>
      <c r="B56" s="12" t="s">
        <v>104</v>
      </c>
      <c r="C56" s="10" t="s">
        <v>2</v>
      </c>
      <c r="D56" s="29">
        <f>'Свод 2026 БП '!D52</f>
        <v>382118307</v>
      </c>
      <c r="E56" s="29">
        <f>'Свод 2026 БП '!E52</f>
        <v>56605396</v>
      </c>
      <c r="F56" s="29">
        <f>'Свод 2026 БП '!F52</f>
        <v>590165762.35000002</v>
      </c>
      <c r="G56" s="29"/>
      <c r="H56" s="29">
        <f>'Свод 2026 БП '!Q52</f>
        <v>0</v>
      </c>
      <c r="I56" s="29">
        <f>'Свод 2026 БП '!R52</f>
        <v>0</v>
      </c>
      <c r="J56" s="29">
        <f>'Свод 2026 БП '!S52</f>
        <v>0</v>
      </c>
      <c r="K56" s="29">
        <f t="shared" si="4"/>
        <v>1028889465.35</v>
      </c>
      <c r="L56" s="124">
        <v>64555422.479999997</v>
      </c>
      <c r="M56" s="124">
        <f t="shared" si="1"/>
        <v>1093444887.8299999</v>
      </c>
    </row>
    <row r="57" spans="1:13" s="1" customFormat="1" x14ac:dyDescent="0.2">
      <c r="A57" s="20">
        <v>42</v>
      </c>
      <c r="B57" s="21" t="s">
        <v>105</v>
      </c>
      <c r="C57" s="10" t="s">
        <v>3</v>
      </c>
      <c r="D57" s="29">
        <f>'Свод 2026 БП '!D53</f>
        <v>59262871</v>
      </c>
      <c r="E57" s="29">
        <f>'Свод 2026 БП '!E53</f>
        <v>12028809</v>
      </c>
      <c r="F57" s="29">
        <f>'Свод 2026 БП '!F53</f>
        <v>173834650</v>
      </c>
      <c r="G57" s="29"/>
      <c r="H57" s="29">
        <f>'Свод 2026 БП '!Q53</f>
        <v>0</v>
      </c>
      <c r="I57" s="29">
        <f>'Свод 2026 БП '!R53</f>
        <v>0</v>
      </c>
      <c r="J57" s="29">
        <f>'Свод 2026 БП '!S53</f>
        <v>0</v>
      </c>
      <c r="K57" s="29">
        <f t="shared" si="4"/>
        <v>245126330</v>
      </c>
      <c r="L57" s="124">
        <v>16204106.759999998</v>
      </c>
      <c r="M57" s="124">
        <f t="shared" si="1"/>
        <v>261330436.75999999</v>
      </c>
    </row>
    <row r="58" spans="1:13" s="1" customFormat="1" x14ac:dyDescent="0.2">
      <c r="A58" s="20">
        <v>43</v>
      </c>
      <c r="B58" s="13" t="s">
        <v>151</v>
      </c>
      <c r="C58" s="10" t="s">
        <v>32</v>
      </c>
      <c r="D58" s="29">
        <f>'Свод 2026 БП '!D54</f>
        <v>111551296</v>
      </c>
      <c r="E58" s="29">
        <f>'Свод 2026 БП '!E54</f>
        <v>16189429</v>
      </c>
      <c r="F58" s="29">
        <f>'Свод 2026 БП '!F54</f>
        <v>235382610</v>
      </c>
      <c r="G58" s="29"/>
      <c r="H58" s="29">
        <f>'Свод 2026 БП '!Q54</f>
        <v>0</v>
      </c>
      <c r="I58" s="29">
        <f>'Свод 2026 БП '!R54</f>
        <v>0</v>
      </c>
      <c r="J58" s="29">
        <f>'Свод 2026 БП '!S54</f>
        <v>1929052</v>
      </c>
      <c r="K58" s="29">
        <f>D58+E58+F58+H58+I58+J58</f>
        <v>365052387</v>
      </c>
      <c r="L58" s="124">
        <v>22220761.280000001</v>
      </c>
      <c r="M58" s="124">
        <f>K58+L58</f>
        <v>387273148.27999997</v>
      </c>
    </row>
    <row r="59" spans="1:13" s="1" customFormat="1" x14ac:dyDescent="0.2">
      <c r="A59" s="20">
        <v>44</v>
      </c>
      <c r="B59" s="21" t="s">
        <v>106</v>
      </c>
      <c r="C59" s="10" t="s">
        <v>216</v>
      </c>
      <c r="D59" s="29">
        <f>'Свод 2026 БП '!D55</f>
        <v>95012853</v>
      </c>
      <c r="E59" s="29">
        <f>'Свод 2026 БП '!E55</f>
        <v>19690079</v>
      </c>
      <c r="F59" s="29">
        <f>'Свод 2026 БП '!F55</f>
        <v>274087260</v>
      </c>
      <c r="G59" s="29"/>
      <c r="H59" s="29">
        <f>'Свод 2026 БП '!Q55</f>
        <v>0</v>
      </c>
      <c r="I59" s="29">
        <f>'Свод 2026 БП '!R55</f>
        <v>0</v>
      </c>
      <c r="J59" s="29">
        <f>'Свод 2026 БП '!S55</f>
        <v>3180996</v>
      </c>
      <c r="K59" s="29">
        <f t="shared" si="4"/>
        <v>391971188</v>
      </c>
      <c r="L59" s="124">
        <v>35159475.310000002</v>
      </c>
      <c r="M59" s="124">
        <f t="shared" si="1"/>
        <v>427130663.31</v>
      </c>
    </row>
    <row r="60" spans="1:13" s="1" customFormat="1" x14ac:dyDescent="0.2">
      <c r="A60" s="20">
        <v>45</v>
      </c>
      <c r="B60" s="13" t="s">
        <v>107</v>
      </c>
      <c r="C60" s="10" t="s">
        <v>0</v>
      </c>
      <c r="D60" s="29">
        <f>'Свод 2026 БП '!D56</f>
        <v>129783893</v>
      </c>
      <c r="E60" s="29">
        <f>'Свод 2026 БП '!E56</f>
        <v>22581883</v>
      </c>
      <c r="F60" s="29">
        <f>'Свод 2026 БП '!F56</f>
        <v>308225605</v>
      </c>
      <c r="G60" s="29"/>
      <c r="H60" s="29">
        <f>'Свод 2026 БП '!Q56</f>
        <v>0</v>
      </c>
      <c r="I60" s="29">
        <f>'Свод 2026 БП '!R56</f>
        <v>0</v>
      </c>
      <c r="J60" s="29">
        <f>'Свод 2026 БП '!S56</f>
        <v>2986415</v>
      </c>
      <c r="K60" s="29">
        <f t="shared" si="4"/>
        <v>463577796</v>
      </c>
      <c r="L60" s="124">
        <v>32951059.460000001</v>
      </c>
      <c r="M60" s="124">
        <f t="shared" si="1"/>
        <v>496528855.45999998</v>
      </c>
    </row>
    <row r="61" spans="1:13" s="1" customFormat="1" ht="10.5" customHeight="1" x14ac:dyDescent="0.2">
      <c r="A61" s="20">
        <v>46</v>
      </c>
      <c r="B61" s="21" t="s">
        <v>108</v>
      </c>
      <c r="C61" s="10" t="s">
        <v>4</v>
      </c>
      <c r="D61" s="29">
        <f>'Свод 2026 БП '!D57</f>
        <v>42038664</v>
      </c>
      <c r="E61" s="29">
        <f>'Свод 2026 БП '!E57</f>
        <v>7646543</v>
      </c>
      <c r="F61" s="29">
        <f>'Свод 2026 БП '!F57</f>
        <v>119813923</v>
      </c>
      <c r="G61" s="29"/>
      <c r="H61" s="29">
        <f>'Свод 2026 БП '!Q57</f>
        <v>0</v>
      </c>
      <c r="I61" s="29">
        <f>'Свод 2026 БП '!R57</f>
        <v>0</v>
      </c>
      <c r="J61" s="29">
        <f>'Свод 2026 БП '!S57</f>
        <v>0</v>
      </c>
      <c r="K61" s="29">
        <f t="shared" si="4"/>
        <v>169499130</v>
      </c>
      <c r="L61" s="124">
        <v>14223330.24</v>
      </c>
      <c r="M61" s="124">
        <f t="shared" si="1"/>
        <v>183722460.24000001</v>
      </c>
    </row>
    <row r="62" spans="1:13" s="1" customFormat="1" x14ac:dyDescent="0.2">
      <c r="A62" s="20">
        <v>47</v>
      </c>
      <c r="B62" s="13" t="s">
        <v>109</v>
      </c>
      <c r="C62" s="10" t="s">
        <v>1</v>
      </c>
      <c r="D62" s="29">
        <f>'Свод 2026 БП '!D58</f>
        <v>80336549</v>
      </c>
      <c r="E62" s="29">
        <f>'Свод 2026 БП '!E58</f>
        <v>14933530</v>
      </c>
      <c r="F62" s="29">
        <f>'Свод 2026 БП '!F58</f>
        <v>210851123</v>
      </c>
      <c r="G62" s="29"/>
      <c r="H62" s="29">
        <f>'Свод 2026 БП '!Q58</f>
        <v>0</v>
      </c>
      <c r="I62" s="29">
        <f>'Свод 2026 БП '!R58</f>
        <v>0</v>
      </c>
      <c r="J62" s="29">
        <f>'Свод 2026 БП '!S58</f>
        <v>0</v>
      </c>
      <c r="K62" s="29">
        <f t="shared" si="4"/>
        <v>306121202</v>
      </c>
      <c r="L62" s="124">
        <v>17521170.890000001</v>
      </c>
      <c r="M62" s="124">
        <f t="shared" si="1"/>
        <v>323642372.88999999</v>
      </c>
    </row>
    <row r="63" spans="1:13" s="1" customFormat="1" x14ac:dyDescent="0.2">
      <c r="A63" s="20">
        <v>48</v>
      </c>
      <c r="B63" s="21" t="s">
        <v>110</v>
      </c>
      <c r="C63" s="10" t="s">
        <v>217</v>
      </c>
      <c r="D63" s="29">
        <f>'Свод 2026 БП '!D59</f>
        <v>111555678</v>
      </c>
      <c r="E63" s="29">
        <f>'Свод 2026 БП '!E59</f>
        <v>22954677</v>
      </c>
      <c r="F63" s="29">
        <f>'Свод 2026 БП '!F59</f>
        <v>302603529</v>
      </c>
      <c r="G63" s="29"/>
      <c r="H63" s="29">
        <f>'Свод 2026 БП '!Q59</f>
        <v>0</v>
      </c>
      <c r="I63" s="29">
        <f>'Свод 2026 БП '!R59</f>
        <v>0</v>
      </c>
      <c r="J63" s="29">
        <f>'Свод 2026 БП '!S59</f>
        <v>0</v>
      </c>
      <c r="K63" s="29">
        <f t="shared" si="4"/>
        <v>437113884</v>
      </c>
      <c r="L63" s="124">
        <v>20823307.07</v>
      </c>
      <c r="M63" s="124">
        <f t="shared" si="1"/>
        <v>457937191.06999999</v>
      </c>
    </row>
    <row r="64" spans="1:13" s="1" customFormat="1" x14ac:dyDescent="0.2">
      <c r="A64" s="20">
        <v>49</v>
      </c>
      <c r="B64" s="21" t="s">
        <v>111</v>
      </c>
      <c r="C64" s="10" t="s">
        <v>25</v>
      </c>
      <c r="D64" s="29">
        <f>'Свод 2026 БП '!D60</f>
        <v>756891395</v>
      </c>
      <c r="E64" s="29">
        <f>'Свод 2026 БП '!E60</f>
        <v>101018582</v>
      </c>
      <c r="F64" s="29">
        <f>'Свод 2026 БП '!F60</f>
        <v>1002298964.9200001</v>
      </c>
      <c r="G64" s="29"/>
      <c r="H64" s="29">
        <f>'Свод 2026 БП '!Q60</f>
        <v>0</v>
      </c>
      <c r="I64" s="29">
        <f>'Свод 2026 БП '!R60</f>
        <v>0</v>
      </c>
      <c r="J64" s="29">
        <f>'Свод 2026 БП '!S60</f>
        <v>0</v>
      </c>
      <c r="K64" s="29">
        <f t="shared" si="4"/>
        <v>1860208941.9200001</v>
      </c>
      <c r="L64" s="124">
        <v>74952925.310000002</v>
      </c>
      <c r="M64" s="124">
        <f t="shared" si="1"/>
        <v>1935161867.23</v>
      </c>
    </row>
    <row r="65" spans="1:13" s="1" customFormat="1" x14ac:dyDescent="0.2">
      <c r="A65" s="20">
        <v>50</v>
      </c>
      <c r="B65" s="21" t="s">
        <v>159</v>
      </c>
      <c r="C65" s="10" t="s">
        <v>52</v>
      </c>
      <c r="D65" s="29">
        <f>'Свод 2026 БП '!D61</f>
        <v>83959177</v>
      </c>
      <c r="E65" s="29">
        <f>'Свод 2026 БП '!E61</f>
        <v>17379704</v>
      </c>
      <c r="F65" s="29">
        <f>'Свод 2026 БП '!F61</f>
        <v>230690715</v>
      </c>
      <c r="G65" s="29"/>
      <c r="H65" s="29">
        <f>'Свод 2026 БП '!Q61</f>
        <v>0</v>
      </c>
      <c r="I65" s="29">
        <f>'Свод 2026 БП '!R61</f>
        <v>0</v>
      </c>
      <c r="J65" s="29">
        <f>'Свод 2026 БП '!S61</f>
        <v>0</v>
      </c>
      <c r="K65" s="29">
        <f>D65+E65+F65+H65+I65+J65</f>
        <v>332029596</v>
      </c>
      <c r="L65" s="124">
        <v>22572012.719999999</v>
      </c>
      <c r="M65" s="124">
        <f>K65+L65</f>
        <v>354601608.72000003</v>
      </c>
    </row>
    <row r="66" spans="1:13" s="1" customFormat="1" x14ac:dyDescent="0.2">
      <c r="A66" s="20">
        <v>51</v>
      </c>
      <c r="B66" s="21" t="s">
        <v>112</v>
      </c>
      <c r="C66" s="10" t="s">
        <v>218</v>
      </c>
      <c r="D66" s="29">
        <f>'Свод 2026 БП '!D62</f>
        <v>63535393</v>
      </c>
      <c r="E66" s="29">
        <f>'Свод 2026 БП '!E62</f>
        <v>13380010</v>
      </c>
      <c r="F66" s="29">
        <f>'Свод 2026 БП '!F62</f>
        <v>185857173</v>
      </c>
      <c r="G66" s="29"/>
      <c r="H66" s="29">
        <f>'Свод 2026 БП '!Q62</f>
        <v>0</v>
      </c>
      <c r="I66" s="29">
        <f>'Свод 2026 БП '!R62</f>
        <v>0</v>
      </c>
      <c r="J66" s="29">
        <f>'Свод 2026 БП '!S62</f>
        <v>0</v>
      </c>
      <c r="K66" s="29">
        <f t="shared" si="4"/>
        <v>262772576</v>
      </c>
      <c r="L66" s="124">
        <v>15929363.050000001</v>
      </c>
      <c r="M66" s="124">
        <f t="shared" si="1"/>
        <v>278701939.05000001</v>
      </c>
    </row>
    <row r="67" spans="1:13" s="1" customFormat="1" x14ac:dyDescent="0.2">
      <c r="A67" s="20">
        <v>52</v>
      </c>
      <c r="B67" s="13" t="s">
        <v>161</v>
      </c>
      <c r="C67" s="10" t="s">
        <v>219</v>
      </c>
      <c r="D67" s="29">
        <f>'Свод 2026 БП '!D63</f>
        <v>67380661</v>
      </c>
      <c r="E67" s="29">
        <f>'Свод 2026 БП '!E63</f>
        <v>13249198</v>
      </c>
      <c r="F67" s="29">
        <f>'Свод 2026 БП '!F63</f>
        <v>191835070</v>
      </c>
      <c r="G67" s="29"/>
      <c r="H67" s="29">
        <f>'Свод 2026 БП '!Q63</f>
        <v>0</v>
      </c>
      <c r="I67" s="29">
        <f>'Свод 2026 БП '!R63</f>
        <v>0</v>
      </c>
      <c r="J67" s="29">
        <f>'Свод 2026 БП '!S63</f>
        <v>4969874</v>
      </c>
      <c r="K67" s="29">
        <f>D67+E67+F67+H67+I67+J67</f>
        <v>277434803</v>
      </c>
      <c r="L67" s="124">
        <v>19366735.990000002</v>
      </c>
      <c r="M67" s="124">
        <f>K67+L67</f>
        <v>296801538.99000001</v>
      </c>
    </row>
    <row r="68" spans="1:13" s="1" customFormat="1" x14ac:dyDescent="0.2">
      <c r="A68" s="20">
        <v>53</v>
      </c>
      <c r="B68" s="21" t="s">
        <v>222</v>
      </c>
      <c r="C68" s="10" t="s">
        <v>221</v>
      </c>
      <c r="D68" s="29">
        <f>'Свод 2026 БП '!D64</f>
        <v>434492138</v>
      </c>
      <c r="E68" s="29">
        <f>'Свод 2026 БП '!E64</f>
        <v>0</v>
      </c>
      <c r="F68" s="29">
        <f>'Свод 2026 БП '!F64</f>
        <v>433480</v>
      </c>
      <c r="G68" s="29"/>
      <c r="H68" s="29">
        <f>'Свод 2026 БП '!Q64</f>
        <v>0</v>
      </c>
      <c r="I68" s="29">
        <f>'Свод 2026 БП '!R64</f>
        <v>0</v>
      </c>
      <c r="J68" s="29">
        <f>'Свод 2026 БП '!S64</f>
        <v>0</v>
      </c>
      <c r="K68" s="29">
        <f t="shared" si="4"/>
        <v>434925618</v>
      </c>
      <c r="L68" s="124">
        <v>0</v>
      </c>
      <c r="M68" s="124">
        <f t="shared" si="1"/>
        <v>434925618</v>
      </c>
    </row>
    <row r="69" spans="1:13" s="1" customFormat="1" x14ac:dyDescent="0.2">
      <c r="A69" s="20">
        <v>54</v>
      </c>
      <c r="B69" s="21" t="s">
        <v>232</v>
      </c>
      <c r="C69" s="10" t="s">
        <v>233</v>
      </c>
      <c r="D69" s="29">
        <f>'Свод 2026 БП '!D65</f>
        <v>0</v>
      </c>
      <c r="E69" s="29">
        <f>'Свод 2026 БП '!E65</f>
        <v>0</v>
      </c>
      <c r="F69" s="29">
        <f>'Свод 2026 БП '!F65</f>
        <v>0</v>
      </c>
      <c r="G69" s="29"/>
      <c r="H69" s="29">
        <f>'Свод 2026 БП '!Q65</f>
        <v>0</v>
      </c>
      <c r="I69" s="29">
        <f>'Свод 2026 БП '!R65</f>
        <v>0</v>
      </c>
      <c r="J69" s="29">
        <f>'Свод 2026 БП '!S65</f>
        <v>9787186</v>
      </c>
      <c r="K69" s="29">
        <f t="shared" si="4"/>
        <v>9787186</v>
      </c>
      <c r="L69" s="124">
        <v>0</v>
      </c>
      <c r="M69" s="124">
        <f t="shared" si="1"/>
        <v>9787186</v>
      </c>
    </row>
    <row r="70" spans="1:13" s="1" customFormat="1" x14ac:dyDescent="0.2">
      <c r="A70" s="20">
        <v>55</v>
      </c>
      <c r="B70" s="21" t="s">
        <v>113</v>
      </c>
      <c r="C70" s="10" t="s">
        <v>51</v>
      </c>
      <c r="D70" s="29">
        <f>'Свод 2026 БП '!D66</f>
        <v>0</v>
      </c>
      <c r="E70" s="29">
        <f>'Свод 2026 БП '!E66</f>
        <v>28379425</v>
      </c>
      <c r="F70" s="29">
        <f>'Свод 2026 БП '!F66</f>
        <v>227908213.5</v>
      </c>
      <c r="G70" s="29"/>
      <c r="H70" s="29">
        <f>'Свод 2026 БП '!Q66</f>
        <v>0</v>
      </c>
      <c r="I70" s="29">
        <f>'Свод 2026 БП '!R66</f>
        <v>0</v>
      </c>
      <c r="J70" s="29">
        <f>'Свод 2026 БП '!S66</f>
        <v>9575656</v>
      </c>
      <c r="K70" s="29">
        <f t="shared" si="4"/>
        <v>265863294.5</v>
      </c>
      <c r="L70" s="124">
        <v>0</v>
      </c>
      <c r="M70" s="124">
        <f t="shared" si="1"/>
        <v>265863294.5</v>
      </c>
    </row>
    <row r="71" spans="1:13" s="1" customFormat="1" x14ac:dyDescent="0.2">
      <c r="A71" s="20">
        <v>56</v>
      </c>
      <c r="B71" s="13" t="s">
        <v>114</v>
      </c>
      <c r="C71" s="10" t="s">
        <v>234</v>
      </c>
      <c r="D71" s="29">
        <f>'Свод 2026 БП '!D67</f>
        <v>0</v>
      </c>
      <c r="E71" s="29">
        <f>'Свод 2026 БП '!E67</f>
        <v>22254255</v>
      </c>
      <c r="F71" s="29">
        <f>'Свод 2026 БП '!F67</f>
        <v>175871437</v>
      </c>
      <c r="G71" s="29"/>
      <c r="H71" s="29">
        <f>'Свод 2026 БП '!Q67</f>
        <v>0</v>
      </c>
      <c r="I71" s="29">
        <f>'Свод 2026 БП '!R67</f>
        <v>0</v>
      </c>
      <c r="J71" s="29">
        <f>'Свод 2026 БП '!S67</f>
        <v>9255451</v>
      </c>
      <c r="K71" s="29">
        <f t="shared" si="4"/>
        <v>207381143</v>
      </c>
      <c r="L71" s="124">
        <v>0</v>
      </c>
      <c r="M71" s="124">
        <f t="shared" si="1"/>
        <v>207381143</v>
      </c>
    </row>
    <row r="72" spans="1:13" s="1" customFormat="1" x14ac:dyDescent="0.2">
      <c r="A72" s="20">
        <v>57</v>
      </c>
      <c r="B72" s="12" t="s">
        <v>115</v>
      </c>
      <c r="C72" s="10" t="s">
        <v>116</v>
      </c>
      <c r="D72" s="29">
        <f>'Свод 2026 БП '!D68</f>
        <v>0</v>
      </c>
      <c r="E72" s="29">
        <f>'Свод 2026 БП '!E68</f>
        <v>0</v>
      </c>
      <c r="F72" s="29">
        <f>'Свод 2026 БП '!F68</f>
        <v>0</v>
      </c>
      <c r="G72" s="29"/>
      <c r="H72" s="29">
        <f>'Свод 2026 БП '!Q68</f>
        <v>0</v>
      </c>
      <c r="I72" s="29">
        <f>'Свод 2026 БП '!R68</f>
        <v>0</v>
      </c>
      <c r="J72" s="29">
        <f>'Свод 2026 БП '!S68</f>
        <v>0</v>
      </c>
      <c r="K72" s="29">
        <f t="shared" si="4"/>
        <v>0</v>
      </c>
      <c r="L72" s="124">
        <v>0</v>
      </c>
      <c r="M72" s="124">
        <f t="shared" si="1"/>
        <v>0</v>
      </c>
    </row>
    <row r="73" spans="1:13" s="1" customFormat="1" ht="12.75" customHeight="1" x14ac:dyDescent="0.2">
      <c r="A73" s="20">
        <v>58</v>
      </c>
      <c r="B73" s="13" t="s">
        <v>117</v>
      </c>
      <c r="C73" s="10" t="s">
        <v>235</v>
      </c>
      <c r="D73" s="29">
        <f>'Свод 2026 БП '!D69</f>
        <v>0</v>
      </c>
      <c r="E73" s="29">
        <f>'Свод 2026 БП '!E69</f>
        <v>41787327</v>
      </c>
      <c r="F73" s="29">
        <f>'Свод 2026 БП '!F69</f>
        <v>380462173.31999999</v>
      </c>
      <c r="G73" s="29"/>
      <c r="H73" s="29">
        <f>'Свод 2026 БП '!Q69</f>
        <v>0</v>
      </c>
      <c r="I73" s="29">
        <f>'Свод 2026 БП '!R69</f>
        <v>0</v>
      </c>
      <c r="J73" s="29">
        <f>'Свод 2026 БП '!S69</f>
        <v>10404298</v>
      </c>
      <c r="K73" s="29">
        <f t="shared" si="4"/>
        <v>432653798.31999999</v>
      </c>
      <c r="L73" s="124">
        <v>1672670.27</v>
      </c>
      <c r="M73" s="124">
        <f t="shared" si="1"/>
        <v>434326468.58999997</v>
      </c>
    </row>
    <row r="74" spans="1:13" s="1" customFormat="1" ht="12.75" customHeight="1" x14ac:dyDescent="0.2">
      <c r="A74" s="20">
        <v>59</v>
      </c>
      <c r="B74" s="21" t="s">
        <v>118</v>
      </c>
      <c r="C74" s="10" t="s">
        <v>325</v>
      </c>
      <c r="D74" s="29">
        <f>'Свод 2026 БП '!D70</f>
        <v>0</v>
      </c>
      <c r="E74" s="29">
        <f>'Свод 2026 БП '!E70</f>
        <v>0</v>
      </c>
      <c r="F74" s="29">
        <f>'Свод 2026 БП '!F70</f>
        <v>0</v>
      </c>
      <c r="G74" s="29"/>
      <c r="H74" s="29">
        <f>'Свод 2026 БП '!Q70</f>
        <v>0</v>
      </c>
      <c r="I74" s="29">
        <f>'Свод 2026 БП '!R70</f>
        <v>0</v>
      </c>
      <c r="J74" s="29">
        <f>'Свод 2026 БП '!S70</f>
        <v>0</v>
      </c>
      <c r="K74" s="29">
        <f t="shared" si="4"/>
        <v>0</v>
      </c>
      <c r="L74" s="124">
        <v>0</v>
      </c>
      <c r="M74" s="124">
        <f t="shared" si="1"/>
        <v>0</v>
      </c>
    </row>
    <row r="75" spans="1:13" s="1" customFormat="1" ht="24" x14ac:dyDescent="0.2">
      <c r="A75" s="20">
        <v>60</v>
      </c>
      <c r="B75" s="12" t="s">
        <v>119</v>
      </c>
      <c r="C75" s="10" t="s">
        <v>236</v>
      </c>
      <c r="D75" s="29">
        <f>'Свод 2026 БП '!D71</f>
        <v>0</v>
      </c>
      <c r="E75" s="29">
        <f>'Свод 2026 БП '!E71</f>
        <v>0</v>
      </c>
      <c r="F75" s="29">
        <f>'Свод 2026 БП '!F71</f>
        <v>136573663</v>
      </c>
      <c r="G75" s="29"/>
      <c r="H75" s="29">
        <f>'Свод 2026 БП '!Q71</f>
        <v>0</v>
      </c>
      <c r="I75" s="29">
        <f>'Свод 2026 БП '!R71</f>
        <v>0</v>
      </c>
      <c r="J75" s="29">
        <f>'Свод 2026 БП '!S71</f>
        <v>0</v>
      </c>
      <c r="K75" s="29">
        <f t="shared" si="4"/>
        <v>136573663</v>
      </c>
      <c r="L75" s="124">
        <v>0</v>
      </c>
      <c r="M75" s="124">
        <f t="shared" si="1"/>
        <v>136573663</v>
      </c>
    </row>
    <row r="76" spans="1:13" s="1" customFormat="1" ht="24" x14ac:dyDescent="0.2">
      <c r="A76" s="20">
        <v>61</v>
      </c>
      <c r="B76" s="12" t="s">
        <v>120</v>
      </c>
      <c r="C76" s="10" t="s">
        <v>237</v>
      </c>
      <c r="D76" s="29">
        <f>'Свод 2026 БП '!D72</f>
        <v>0</v>
      </c>
      <c r="E76" s="29">
        <f>'Свод 2026 БП '!E72</f>
        <v>0</v>
      </c>
      <c r="F76" s="29">
        <f>'Свод 2026 БП '!F72</f>
        <v>139378662</v>
      </c>
      <c r="G76" s="29"/>
      <c r="H76" s="29">
        <f>'Свод 2026 БП '!Q72</f>
        <v>0</v>
      </c>
      <c r="I76" s="29">
        <f>'Свод 2026 БП '!R72</f>
        <v>0</v>
      </c>
      <c r="J76" s="29">
        <f>'Свод 2026 БП '!S72</f>
        <v>0</v>
      </c>
      <c r="K76" s="29">
        <f t="shared" si="4"/>
        <v>139378662</v>
      </c>
      <c r="L76" s="124">
        <v>0</v>
      </c>
      <c r="M76" s="124">
        <f t="shared" ref="M76:M133" si="5">K76+L76</f>
        <v>139378662</v>
      </c>
    </row>
    <row r="77" spans="1:13" s="1" customFormat="1" x14ac:dyDescent="0.2">
      <c r="A77" s="20">
        <v>62</v>
      </c>
      <c r="B77" s="13" t="s">
        <v>121</v>
      </c>
      <c r="C77" s="10" t="s">
        <v>238</v>
      </c>
      <c r="D77" s="29">
        <f>'Свод 2026 БП '!D73</f>
        <v>0</v>
      </c>
      <c r="E77" s="29">
        <f>'Свод 2026 БП '!E73</f>
        <v>54892199</v>
      </c>
      <c r="F77" s="29">
        <f>'Свод 2026 БП '!F73</f>
        <v>528877848</v>
      </c>
      <c r="G77" s="29"/>
      <c r="H77" s="29">
        <f>'Свод 2026 БП '!Q73</f>
        <v>0</v>
      </c>
      <c r="I77" s="29">
        <f>'Свод 2026 БП '!R73</f>
        <v>0</v>
      </c>
      <c r="J77" s="29">
        <f>'Свод 2026 БП '!S73</f>
        <v>4351897</v>
      </c>
      <c r="K77" s="29">
        <f t="shared" si="4"/>
        <v>588121944</v>
      </c>
      <c r="L77" s="124">
        <v>4457243.88</v>
      </c>
      <c r="M77" s="124">
        <f t="shared" si="5"/>
        <v>592579187.88</v>
      </c>
    </row>
    <row r="78" spans="1:13" s="1" customFormat="1" x14ac:dyDescent="0.2">
      <c r="A78" s="20">
        <v>63</v>
      </c>
      <c r="B78" s="13" t="s">
        <v>122</v>
      </c>
      <c r="C78" s="10" t="s">
        <v>50</v>
      </c>
      <c r="D78" s="29">
        <f>'Свод 2026 БП '!D74</f>
        <v>0</v>
      </c>
      <c r="E78" s="29">
        <f>'Свод 2026 БП '!E74</f>
        <v>29497982</v>
      </c>
      <c r="F78" s="29">
        <f>'Свод 2026 БП '!F74</f>
        <v>329746773</v>
      </c>
      <c r="G78" s="29"/>
      <c r="H78" s="29">
        <f>'Свод 2026 БП '!Q74</f>
        <v>0</v>
      </c>
      <c r="I78" s="29">
        <f>'Свод 2026 БП '!R74</f>
        <v>0</v>
      </c>
      <c r="J78" s="29">
        <f>'Свод 2026 БП '!S74</f>
        <v>15156122</v>
      </c>
      <c r="K78" s="29">
        <f t="shared" ref="K78:K108" si="6">D78+E78+F78+H78+I78+J78</f>
        <v>374400877</v>
      </c>
      <c r="L78" s="124">
        <v>3942880.9</v>
      </c>
      <c r="M78" s="124">
        <f t="shared" si="5"/>
        <v>378343757.89999998</v>
      </c>
    </row>
    <row r="79" spans="1:13" s="1" customFormat="1" x14ac:dyDescent="0.2">
      <c r="A79" s="20">
        <v>64</v>
      </c>
      <c r="B79" s="13" t="s">
        <v>123</v>
      </c>
      <c r="C79" s="10" t="s">
        <v>239</v>
      </c>
      <c r="D79" s="29">
        <f>'Свод 2026 БП '!D75</f>
        <v>0</v>
      </c>
      <c r="E79" s="29">
        <f>'Свод 2026 БП '!E75</f>
        <v>77801628</v>
      </c>
      <c r="F79" s="29">
        <f>'Свод 2026 БП '!F75</f>
        <v>697013241</v>
      </c>
      <c r="G79" s="29"/>
      <c r="H79" s="29">
        <f>'Свод 2026 БП '!Q75</f>
        <v>0</v>
      </c>
      <c r="I79" s="29">
        <f>'Свод 2026 БП '!R75</f>
        <v>0</v>
      </c>
      <c r="J79" s="29">
        <f>'Свод 2026 БП '!S75</f>
        <v>8215129</v>
      </c>
      <c r="K79" s="29">
        <f t="shared" si="6"/>
        <v>783029998</v>
      </c>
      <c r="L79" s="124">
        <v>2938623.6</v>
      </c>
      <c r="M79" s="124">
        <f t="shared" si="5"/>
        <v>785968621.60000002</v>
      </c>
    </row>
    <row r="80" spans="1:13" s="1" customFormat="1" x14ac:dyDescent="0.2">
      <c r="A80" s="20">
        <v>65</v>
      </c>
      <c r="B80" s="13" t="s">
        <v>124</v>
      </c>
      <c r="C80" s="10" t="s">
        <v>240</v>
      </c>
      <c r="D80" s="29">
        <f>'Свод 2026 БП '!D76</f>
        <v>0</v>
      </c>
      <c r="E80" s="29">
        <f>'Свод 2026 БП '!E76</f>
        <v>0</v>
      </c>
      <c r="F80" s="29">
        <f>'Свод 2026 БП '!F76</f>
        <v>0</v>
      </c>
      <c r="G80" s="29"/>
      <c r="H80" s="29">
        <f>'Свод 2026 БП '!Q76</f>
        <v>0</v>
      </c>
      <c r="I80" s="29">
        <f>'Свод 2026 БП '!R76</f>
        <v>0</v>
      </c>
      <c r="J80" s="29">
        <f>'Свод 2026 БП '!S76</f>
        <v>0</v>
      </c>
      <c r="K80" s="29">
        <f t="shared" si="6"/>
        <v>0</v>
      </c>
      <c r="L80" s="124">
        <v>0</v>
      </c>
      <c r="M80" s="124">
        <f t="shared" si="5"/>
        <v>0</v>
      </c>
    </row>
    <row r="81" spans="1:13" s="1" customFormat="1" x14ac:dyDescent="0.2">
      <c r="A81" s="20">
        <v>66</v>
      </c>
      <c r="B81" s="12" t="s">
        <v>125</v>
      </c>
      <c r="C81" s="10" t="s">
        <v>241</v>
      </c>
      <c r="D81" s="29">
        <f>'Свод 2026 БП '!D77</f>
        <v>0</v>
      </c>
      <c r="E81" s="29">
        <f>'Свод 2026 БП '!E77</f>
        <v>0</v>
      </c>
      <c r="F81" s="29">
        <f>'Свод 2026 БП '!F77</f>
        <v>218430652</v>
      </c>
      <c r="G81" s="29"/>
      <c r="H81" s="29">
        <f>'Свод 2026 БП '!Q77</f>
        <v>0</v>
      </c>
      <c r="I81" s="29">
        <f>'Свод 2026 БП '!R77</f>
        <v>0</v>
      </c>
      <c r="J81" s="29">
        <f>'Свод 2026 БП '!S77</f>
        <v>0</v>
      </c>
      <c r="K81" s="29">
        <f t="shared" si="6"/>
        <v>218430652</v>
      </c>
      <c r="L81" s="124">
        <v>0</v>
      </c>
      <c r="M81" s="124">
        <f t="shared" si="5"/>
        <v>218430652</v>
      </c>
    </row>
    <row r="82" spans="1:13" s="1" customFormat="1" x14ac:dyDescent="0.2">
      <c r="A82" s="20">
        <v>67</v>
      </c>
      <c r="B82" s="13" t="s">
        <v>126</v>
      </c>
      <c r="C82" s="10" t="s">
        <v>242</v>
      </c>
      <c r="D82" s="29">
        <f>'Свод 2026 БП '!D78</f>
        <v>0</v>
      </c>
      <c r="E82" s="29">
        <f>'Свод 2026 БП '!E78</f>
        <v>0</v>
      </c>
      <c r="F82" s="29">
        <f>'Свод 2026 БП '!F78</f>
        <v>0</v>
      </c>
      <c r="G82" s="29"/>
      <c r="H82" s="29">
        <f>'Свод 2026 БП '!Q78</f>
        <v>0</v>
      </c>
      <c r="I82" s="29">
        <f>'Свод 2026 БП '!R78</f>
        <v>0</v>
      </c>
      <c r="J82" s="29">
        <f>'Свод 2026 БП '!S78</f>
        <v>0</v>
      </c>
      <c r="K82" s="29">
        <f t="shared" si="6"/>
        <v>0</v>
      </c>
      <c r="L82" s="124">
        <v>0</v>
      </c>
      <c r="M82" s="124">
        <f t="shared" si="5"/>
        <v>0</v>
      </c>
    </row>
    <row r="83" spans="1:13" s="1" customFormat="1" x14ac:dyDescent="0.2">
      <c r="A83" s="20">
        <v>68</v>
      </c>
      <c r="B83" s="13" t="s">
        <v>127</v>
      </c>
      <c r="C83" s="10" t="s">
        <v>243</v>
      </c>
      <c r="D83" s="29">
        <f>'Свод 2026 БП '!D79</f>
        <v>0</v>
      </c>
      <c r="E83" s="29">
        <f>'Свод 2026 БП '!E79</f>
        <v>0</v>
      </c>
      <c r="F83" s="29">
        <f>'Свод 2026 БП '!F79</f>
        <v>0</v>
      </c>
      <c r="G83" s="29"/>
      <c r="H83" s="29">
        <f>'Свод 2026 БП '!Q79</f>
        <v>0</v>
      </c>
      <c r="I83" s="29">
        <f>'Свод 2026 БП '!R79</f>
        <v>0</v>
      </c>
      <c r="J83" s="29">
        <f>'Свод 2026 БП '!S79</f>
        <v>0</v>
      </c>
      <c r="K83" s="29">
        <f t="shared" si="6"/>
        <v>0</v>
      </c>
      <c r="L83" s="124">
        <v>0</v>
      </c>
      <c r="M83" s="124">
        <f t="shared" si="5"/>
        <v>0</v>
      </c>
    </row>
    <row r="84" spans="1:13" s="1" customFormat="1" x14ac:dyDescent="0.2">
      <c r="A84" s="20">
        <v>69</v>
      </c>
      <c r="B84" s="12" t="s">
        <v>128</v>
      </c>
      <c r="C84" s="10" t="s">
        <v>244</v>
      </c>
      <c r="D84" s="29">
        <f>'Свод 2026 БП '!D80</f>
        <v>0</v>
      </c>
      <c r="E84" s="29">
        <f>'Свод 2026 БП '!E80</f>
        <v>0</v>
      </c>
      <c r="F84" s="29">
        <f>'Свод 2026 БП '!F80</f>
        <v>308202001</v>
      </c>
      <c r="G84" s="29"/>
      <c r="H84" s="29">
        <f>'Свод 2026 БП '!Q80</f>
        <v>0</v>
      </c>
      <c r="I84" s="29">
        <f>'Свод 2026 БП '!R80</f>
        <v>0</v>
      </c>
      <c r="J84" s="29">
        <f>'Свод 2026 БП '!S80</f>
        <v>0</v>
      </c>
      <c r="K84" s="29">
        <f t="shared" si="6"/>
        <v>308202001</v>
      </c>
      <c r="L84" s="124">
        <v>0</v>
      </c>
      <c r="M84" s="124">
        <f t="shared" si="5"/>
        <v>308202001</v>
      </c>
    </row>
    <row r="85" spans="1:13" s="1" customFormat="1" x14ac:dyDescent="0.2">
      <c r="A85" s="20">
        <v>70</v>
      </c>
      <c r="B85" s="12" t="s">
        <v>129</v>
      </c>
      <c r="C85" s="10" t="s">
        <v>245</v>
      </c>
      <c r="D85" s="29">
        <f>'Свод 2026 БП '!D81</f>
        <v>0</v>
      </c>
      <c r="E85" s="29">
        <f>'Свод 2026 БП '!E81</f>
        <v>0</v>
      </c>
      <c r="F85" s="29">
        <f>'Свод 2026 БП '!F81</f>
        <v>0</v>
      </c>
      <c r="G85" s="29"/>
      <c r="H85" s="29">
        <f>'Свод 2026 БП '!Q81</f>
        <v>0</v>
      </c>
      <c r="I85" s="29">
        <f>'Свод 2026 БП '!R81</f>
        <v>0</v>
      </c>
      <c r="J85" s="29">
        <f>'Свод 2026 БП '!S81</f>
        <v>0</v>
      </c>
      <c r="K85" s="29">
        <f t="shared" si="6"/>
        <v>0</v>
      </c>
      <c r="L85" s="124">
        <v>0</v>
      </c>
      <c r="M85" s="124">
        <f t="shared" si="5"/>
        <v>0</v>
      </c>
    </row>
    <row r="86" spans="1:13" s="1" customFormat="1" x14ac:dyDescent="0.2">
      <c r="A86" s="20">
        <v>71</v>
      </c>
      <c r="B86" s="12" t="s">
        <v>130</v>
      </c>
      <c r="C86" s="10" t="s">
        <v>246</v>
      </c>
      <c r="D86" s="29">
        <f>'Свод 2026 БП '!D82</f>
        <v>0</v>
      </c>
      <c r="E86" s="29">
        <f>'Свод 2026 БП '!E82</f>
        <v>0</v>
      </c>
      <c r="F86" s="29">
        <f>'Свод 2026 БП '!F82</f>
        <v>0</v>
      </c>
      <c r="G86" s="29"/>
      <c r="H86" s="29">
        <f>'Свод 2026 БП '!Q82</f>
        <v>0</v>
      </c>
      <c r="I86" s="29">
        <f>'Свод 2026 БП '!R82</f>
        <v>0</v>
      </c>
      <c r="J86" s="29">
        <f>'Свод 2026 БП '!S82</f>
        <v>0</v>
      </c>
      <c r="K86" s="29">
        <f t="shared" si="6"/>
        <v>0</v>
      </c>
      <c r="L86" s="124">
        <v>0</v>
      </c>
      <c r="M86" s="124">
        <f t="shared" si="5"/>
        <v>0</v>
      </c>
    </row>
    <row r="87" spans="1:13" s="1" customFormat="1" x14ac:dyDescent="0.2">
      <c r="A87" s="20">
        <v>72</v>
      </c>
      <c r="B87" s="21" t="s">
        <v>131</v>
      </c>
      <c r="C87" s="10" t="s">
        <v>132</v>
      </c>
      <c r="D87" s="29">
        <f>'Свод 2026 БП '!D83</f>
        <v>436076863</v>
      </c>
      <c r="E87" s="29">
        <f>'Свод 2026 БП '!E83</f>
        <v>63898020</v>
      </c>
      <c r="F87" s="29">
        <f>'Свод 2026 БП '!F83</f>
        <v>662151068</v>
      </c>
      <c r="G87" s="29"/>
      <c r="H87" s="29">
        <f>'Свод 2026 БП '!Q83</f>
        <v>0</v>
      </c>
      <c r="I87" s="29">
        <f>'Свод 2026 БП '!R83</f>
        <v>0</v>
      </c>
      <c r="J87" s="29">
        <f>'Свод 2026 БП '!S83</f>
        <v>9463419</v>
      </c>
      <c r="K87" s="29">
        <f t="shared" si="6"/>
        <v>1171589370</v>
      </c>
      <c r="L87" s="124">
        <v>16604585.699999999</v>
      </c>
      <c r="M87" s="124">
        <f t="shared" si="5"/>
        <v>1188193955.7</v>
      </c>
    </row>
    <row r="88" spans="1:13" s="1" customFormat="1" x14ac:dyDescent="0.2">
      <c r="A88" s="20">
        <v>73</v>
      </c>
      <c r="B88" s="12" t="s">
        <v>133</v>
      </c>
      <c r="C88" s="10" t="s">
        <v>247</v>
      </c>
      <c r="D88" s="29">
        <f>'Свод 2026 БП '!D84</f>
        <v>141459061</v>
      </c>
      <c r="E88" s="29">
        <f>'Свод 2026 БП '!E84</f>
        <v>106908259</v>
      </c>
      <c r="F88" s="29">
        <f>'Свод 2026 БП '!F84</f>
        <v>1077787183</v>
      </c>
      <c r="G88" s="29"/>
      <c r="H88" s="29">
        <f>'Свод 2026 БП '!Q84</f>
        <v>0</v>
      </c>
      <c r="I88" s="29">
        <f>'Свод 2026 БП '!R84</f>
        <v>0</v>
      </c>
      <c r="J88" s="29">
        <f>'Свод 2026 БП '!S84</f>
        <v>87794593</v>
      </c>
      <c r="K88" s="29">
        <f t="shared" si="6"/>
        <v>1413949096</v>
      </c>
      <c r="L88" s="124">
        <v>33853699.57</v>
      </c>
      <c r="M88" s="124">
        <f t="shared" si="5"/>
        <v>1447802795.5699999</v>
      </c>
    </row>
    <row r="89" spans="1:13" s="1" customFormat="1" x14ac:dyDescent="0.2">
      <c r="A89" s="20">
        <v>74</v>
      </c>
      <c r="B89" s="21" t="s">
        <v>134</v>
      </c>
      <c r="C89" s="10" t="s">
        <v>35</v>
      </c>
      <c r="D89" s="29">
        <f>'Свод 2026 БП '!D85</f>
        <v>1249452692</v>
      </c>
      <c r="E89" s="29">
        <f>'Свод 2026 БП '!E85</f>
        <v>169577408</v>
      </c>
      <c r="F89" s="29">
        <f>'Свод 2026 БП '!F85</f>
        <v>692214223</v>
      </c>
      <c r="G89" s="29"/>
      <c r="H89" s="29">
        <f>'Свод 2026 БП '!Q85</f>
        <v>0</v>
      </c>
      <c r="I89" s="29">
        <f>'Свод 2026 БП '!R85</f>
        <v>0</v>
      </c>
      <c r="J89" s="29">
        <f>'Свод 2026 БП '!S85</f>
        <v>72365840</v>
      </c>
      <c r="K89" s="29">
        <f t="shared" si="6"/>
        <v>2183610163</v>
      </c>
      <c r="L89" s="124">
        <v>13755903.77</v>
      </c>
      <c r="M89" s="124">
        <f t="shared" si="5"/>
        <v>2197366066.77</v>
      </c>
    </row>
    <row r="90" spans="1:13" s="1" customFormat="1" x14ac:dyDescent="0.2">
      <c r="A90" s="20">
        <v>75</v>
      </c>
      <c r="B90" s="12" t="s">
        <v>135</v>
      </c>
      <c r="C90" s="10" t="s">
        <v>413</v>
      </c>
      <c r="D90" s="29">
        <f>'Свод 2026 БП '!D86</f>
        <v>42088097</v>
      </c>
      <c r="E90" s="29">
        <f>'Свод 2026 БП '!E86</f>
        <v>62303792</v>
      </c>
      <c r="F90" s="29">
        <f>'Свод 2026 БП '!F86</f>
        <v>654522699</v>
      </c>
      <c r="G90" s="29"/>
      <c r="H90" s="29">
        <f>'Свод 2026 БП '!Q86</f>
        <v>0</v>
      </c>
      <c r="I90" s="29">
        <f>'Свод 2026 БП '!R86</f>
        <v>0</v>
      </c>
      <c r="J90" s="29">
        <f>'Свод 2026 БП '!S86</f>
        <v>19161825</v>
      </c>
      <c r="K90" s="29">
        <f t="shared" si="6"/>
        <v>778076413</v>
      </c>
      <c r="L90" s="124">
        <v>10614518.35</v>
      </c>
      <c r="M90" s="124">
        <f t="shared" si="5"/>
        <v>788690931.35000002</v>
      </c>
    </row>
    <row r="91" spans="1:13" s="1" customFormat="1" ht="13.5" customHeight="1" x14ac:dyDescent="0.2">
      <c r="A91" s="20">
        <v>76</v>
      </c>
      <c r="B91" s="12" t="s">
        <v>136</v>
      </c>
      <c r="C91" s="10" t="s">
        <v>36</v>
      </c>
      <c r="D91" s="29">
        <f>'Свод 2026 БП '!D87</f>
        <v>876963969</v>
      </c>
      <c r="E91" s="29">
        <f>'Свод 2026 БП '!E87</f>
        <v>137942251</v>
      </c>
      <c r="F91" s="29">
        <f>'Свод 2026 БП '!F87</f>
        <v>1117312926</v>
      </c>
      <c r="G91" s="29"/>
      <c r="H91" s="29">
        <f>'Свод 2026 БП '!Q87</f>
        <v>0</v>
      </c>
      <c r="I91" s="29">
        <f>'Свод 2026 БП '!R87</f>
        <v>0</v>
      </c>
      <c r="J91" s="29">
        <f>'Свод 2026 БП '!S87</f>
        <v>76041799</v>
      </c>
      <c r="K91" s="29">
        <f t="shared" si="6"/>
        <v>2208260945</v>
      </c>
      <c r="L91" s="124">
        <v>20867311.420000002</v>
      </c>
      <c r="M91" s="124">
        <f t="shared" si="5"/>
        <v>2229128256.4200001</v>
      </c>
    </row>
    <row r="92" spans="1:13" s="1" customFormat="1" ht="14.25" customHeight="1" x14ac:dyDescent="0.2">
      <c r="A92" s="20">
        <v>77</v>
      </c>
      <c r="B92" s="12" t="s">
        <v>137</v>
      </c>
      <c r="C92" s="10" t="s">
        <v>49</v>
      </c>
      <c r="D92" s="29">
        <f>'Свод 2026 БП '!D88</f>
        <v>703453162</v>
      </c>
      <c r="E92" s="29">
        <f>'Свод 2026 БП '!E88</f>
        <v>98227594</v>
      </c>
      <c r="F92" s="29">
        <f>'Свод 2026 БП '!F88</f>
        <v>561680323</v>
      </c>
      <c r="G92" s="29"/>
      <c r="H92" s="29">
        <f>'Свод 2026 БП '!Q88</f>
        <v>0</v>
      </c>
      <c r="I92" s="29">
        <f>'Свод 2026 БП '!R88</f>
        <v>0</v>
      </c>
      <c r="J92" s="29">
        <f>'Свод 2026 БП '!S88</f>
        <v>239163008</v>
      </c>
      <c r="K92" s="29">
        <f t="shared" si="6"/>
        <v>1602524087</v>
      </c>
      <c r="L92" s="124">
        <v>14118822.550000001</v>
      </c>
      <c r="M92" s="124">
        <f t="shared" si="5"/>
        <v>1616642909.55</v>
      </c>
    </row>
    <row r="93" spans="1:13" s="1" customFormat="1" x14ac:dyDescent="0.2">
      <c r="A93" s="20">
        <v>78</v>
      </c>
      <c r="B93" s="12" t="s">
        <v>138</v>
      </c>
      <c r="C93" s="10" t="s">
        <v>228</v>
      </c>
      <c r="D93" s="29">
        <f>'Свод 2026 БП '!D89</f>
        <v>1431697679</v>
      </c>
      <c r="E93" s="29">
        <f>'Свод 2026 БП '!E89</f>
        <v>78072667</v>
      </c>
      <c r="F93" s="29">
        <f>'Свод 2026 БП '!F89</f>
        <v>849936806</v>
      </c>
      <c r="G93" s="29"/>
      <c r="H93" s="29">
        <f>'Свод 2026 БП '!Q89</f>
        <v>0</v>
      </c>
      <c r="I93" s="29">
        <f>'Свод 2026 БП '!R89</f>
        <v>6111790</v>
      </c>
      <c r="J93" s="29">
        <f>'Свод 2026 БП '!S89</f>
        <v>135558110</v>
      </c>
      <c r="K93" s="29">
        <f t="shared" si="6"/>
        <v>2501377052</v>
      </c>
      <c r="L93" s="124">
        <v>15807047.549999999</v>
      </c>
      <c r="M93" s="124">
        <f t="shared" si="5"/>
        <v>2517184099.5500002</v>
      </c>
    </row>
    <row r="94" spans="1:13" s="1" customFormat="1" x14ac:dyDescent="0.2">
      <c r="A94" s="20">
        <v>79</v>
      </c>
      <c r="B94" s="12" t="s">
        <v>139</v>
      </c>
      <c r="C94" s="10" t="s">
        <v>309</v>
      </c>
      <c r="D94" s="29">
        <f>'Свод 2026 БП '!D90</f>
        <v>525181745</v>
      </c>
      <c r="E94" s="29">
        <f>'Свод 2026 БП '!E90</f>
        <v>11452320</v>
      </c>
      <c r="F94" s="29">
        <f>'Свод 2026 БП '!F90</f>
        <v>78201097</v>
      </c>
      <c r="G94" s="29"/>
      <c r="H94" s="29">
        <f>'Свод 2026 БП '!Q90</f>
        <v>0</v>
      </c>
      <c r="I94" s="29">
        <f>'Свод 2026 БП '!R90</f>
        <v>0</v>
      </c>
      <c r="J94" s="29">
        <f>'Свод 2026 БП '!S90</f>
        <v>0</v>
      </c>
      <c r="K94" s="29">
        <f t="shared" si="6"/>
        <v>614835162</v>
      </c>
      <c r="L94" s="124">
        <v>0</v>
      </c>
      <c r="M94" s="124">
        <f t="shared" si="5"/>
        <v>614835162</v>
      </c>
    </row>
    <row r="95" spans="1:13" s="1" customFormat="1" x14ac:dyDescent="0.2">
      <c r="A95" s="20">
        <v>80</v>
      </c>
      <c r="B95" s="13" t="s">
        <v>140</v>
      </c>
      <c r="C95" s="10" t="s">
        <v>258</v>
      </c>
      <c r="D95" s="29">
        <f>'Свод 2026 БП '!D91</f>
        <v>0</v>
      </c>
      <c r="E95" s="29">
        <f>'Свод 2026 БП '!E91</f>
        <v>0</v>
      </c>
      <c r="F95" s="29">
        <f>'Свод 2026 БП '!F91</f>
        <v>0</v>
      </c>
      <c r="G95" s="29"/>
      <c r="H95" s="29">
        <f>'Свод 2026 БП '!Q91</f>
        <v>3433822207</v>
      </c>
      <c r="I95" s="29">
        <f>'Свод 2026 БП '!R91</f>
        <v>0</v>
      </c>
      <c r="J95" s="29">
        <f>'Свод 2026 БП '!S91</f>
        <v>0</v>
      </c>
      <c r="K95" s="29">
        <f t="shared" si="6"/>
        <v>3433822207</v>
      </c>
      <c r="L95" s="124">
        <v>0</v>
      </c>
      <c r="M95" s="124">
        <f t="shared" si="5"/>
        <v>3433822207</v>
      </c>
    </row>
    <row r="96" spans="1:13" s="1" customFormat="1" ht="26.25" customHeight="1" x14ac:dyDescent="0.2">
      <c r="A96" s="263">
        <v>81</v>
      </c>
      <c r="B96" s="266" t="s">
        <v>141</v>
      </c>
      <c r="C96" s="16" t="s">
        <v>248</v>
      </c>
      <c r="D96" s="29">
        <f>'Свод 2026 БП '!D92</f>
        <v>46525133</v>
      </c>
      <c r="E96" s="29">
        <f>'Свод 2026 БП '!E92</f>
        <v>140557061</v>
      </c>
      <c r="F96" s="29">
        <f>'Свод 2026 БП '!F92</f>
        <v>85993868</v>
      </c>
      <c r="G96" s="29"/>
      <c r="H96" s="29">
        <f>'Свод 2026 БП '!Q92</f>
        <v>0</v>
      </c>
      <c r="I96" s="29">
        <f>'Свод 2026 БП '!R92</f>
        <v>0</v>
      </c>
      <c r="J96" s="29">
        <f>'Свод 2026 БП '!S92</f>
        <v>0</v>
      </c>
      <c r="K96" s="29">
        <f t="shared" si="6"/>
        <v>273076062</v>
      </c>
      <c r="L96" s="124">
        <v>0</v>
      </c>
      <c r="M96" s="124">
        <f t="shared" si="5"/>
        <v>273076062</v>
      </c>
    </row>
    <row r="97" spans="1:13" s="1" customFormat="1" ht="33" customHeight="1" x14ac:dyDescent="0.2">
      <c r="A97" s="264"/>
      <c r="B97" s="267"/>
      <c r="C97" s="10" t="s">
        <v>307</v>
      </c>
      <c r="D97" s="29">
        <f>'Свод 2026 БП '!D93</f>
        <v>0</v>
      </c>
      <c r="E97" s="29">
        <f>'Свод 2026 БП '!E93</f>
        <v>0</v>
      </c>
      <c r="F97" s="29">
        <f>'Свод 2026 БП '!F93</f>
        <v>42168430</v>
      </c>
      <c r="G97" s="29"/>
      <c r="H97" s="29">
        <f>'Свод 2026 БП '!Q93</f>
        <v>0</v>
      </c>
      <c r="I97" s="29">
        <f>'Свод 2026 БП '!R93</f>
        <v>0</v>
      </c>
      <c r="J97" s="29">
        <f>'Свод 2026 БП '!S93</f>
        <v>0</v>
      </c>
      <c r="K97" s="29">
        <f t="shared" si="6"/>
        <v>42168430</v>
      </c>
      <c r="L97" s="124">
        <v>0</v>
      </c>
      <c r="M97" s="124">
        <f t="shared" si="5"/>
        <v>42168430</v>
      </c>
    </row>
    <row r="98" spans="1:13" s="1" customFormat="1" ht="24.75" customHeight="1" x14ac:dyDescent="0.2">
      <c r="A98" s="264"/>
      <c r="B98" s="267"/>
      <c r="C98" s="10" t="s">
        <v>249</v>
      </c>
      <c r="D98" s="29">
        <f>'Свод 2026 БП '!D94</f>
        <v>0</v>
      </c>
      <c r="E98" s="29">
        <f>'Свод 2026 БП '!E94</f>
        <v>0</v>
      </c>
      <c r="F98" s="29">
        <f>'Свод 2026 БП '!F94</f>
        <v>13595210</v>
      </c>
      <c r="G98" s="29"/>
      <c r="H98" s="29">
        <f>'Свод 2026 БП '!Q94</f>
        <v>0</v>
      </c>
      <c r="I98" s="29">
        <f>'Свод 2026 БП '!R94</f>
        <v>0</v>
      </c>
      <c r="J98" s="29">
        <f>'Свод 2026 БП '!S94</f>
        <v>0</v>
      </c>
      <c r="K98" s="29">
        <f t="shared" si="6"/>
        <v>13595210</v>
      </c>
      <c r="L98" s="124">
        <v>0</v>
      </c>
      <c r="M98" s="124">
        <f t="shared" si="5"/>
        <v>13595210</v>
      </c>
    </row>
    <row r="99" spans="1:13" s="1" customFormat="1" ht="36" customHeight="1" x14ac:dyDescent="0.2">
      <c r="A99" s="265"/>
      <c r="B99" s="268"/>
      <c r="C99" s="22" t="s">
        <v>308</v>
      </c>
      <c r="D99" s="29">
        <f>'Свод 2026 БП '!D95</f>
        <v>46525133</v>
      </c>
      <c r="E99" s="29">
        <f>'Свод 2026 БП '!E95</f>
        <v>140557061</v>
      </c>
      <c r="F99" s="29">
        <f>'Свод 2026 БП '!F95</f>
        <v>30230228</v>
      </c>
      <c r="G99" s="29"/>
      <c r="H99" s="29">
        <f>'Свод 2026 БП '!Q95</f>
        <v>0</v>
      </c>
      <c r="I99" s="29">
        <f>'Свод 2026 БП '!R95</f>
        <v>0</v>
      </c>
      <c r="J99" s="29">
        <f>'Свод 2026 БП '!S95</f>
        <v>0</v>
      </c>
      <c r="K99" s="29">
        <f t="shared" si="6"/>
        <v>217312422</v>
      </c>
      <c r="L99" s="124">
        <v>0</v>
      </c>
      <c r="M99" s="124">
        <f t="shared" si="5"/>
        <v>217312422</v>
      </c>
    </row>
    <row r="100" spans="1:13" s="1" customFormat="1" ht="24" x14ac:dyDescent="0.2">
      <c r="A100" s="20">
        <v>82</v>
      </c>
      <c r="B100" s="13" t="s">
        <v>142</v>
      </c>
      <c r="C100" s="10" t="s">
        <v>48</v>
      </c>
      <c r="D100" s="29">
        <f>'Свод 2026 БП '!D96</f>
        <v>0</v>
      </c>
      <c r="E100" s="29">
        <f>'Свод 2026 БП '!E96</f>
        <v>0</v>
      </c>
      <c r="F100" s="29">
        <f>'Свод 2026 БП '!F96</f>
        <v>4921326</v>
      </c>
      <c r="G100" s="29"/>
      <c r="H100" s="29">
        <f>'Свод 2026 БП '!Q96</f>
        <v>0</v>
      </c>
      <c r="I100" s="29">
        <f>'Свод 2026 БП '!R96</f>
        <v>0</v>
      </c>
      <c r="J100" s="29">
        <f>'Свод 2026 БП '!S96</f>
        <v>0</v>
      </c>
      <c r="K100" s="29">
        <f t="shared" si="6"/>
        <v>4921326</v>
      </c>
      <c r="L100" s="124">
        <v>0</v>
      </c>
      <c r="M100" s="124">
        <f t="shared" si="5"/>
        <v>4921326</v>
      </c>
    </row>
    <row r="101" spans="1:13" s="1" customFormat="1" x14ac:dyDescent="0.2">
      <c r="A101" s="20">
        <v>83</v>
      </c>
      <c r="B101" s="13" t="s">
        <v>143</v>
      </c>
      <c r="C101" s="10" t="s">
        <v>144</v>
      </c>
      <c r="D101" s="29">
        <f>'Свод 2026 БП '!D97</f>
        <v>0</v>
      </c>
      <c r="E101" s="29">
        <f>'Свод 2026 БП '!E97</f>
        <v>3223837</v>
      </c>
      <c r="F101" s="29">
        <f>'Свод 2026 БП '!F97</f>
        <v>34352248</v>
      </c>
      <c r="G101" s="29"/>
      <c r="H101" s="29">
        <f>'Свод 2026 БП '!Q97</f>
        <v>0</v>
      </c>
      <c r="I101" s="29">
        <f>'Свод 2026 БП '!R97</f>
        <v>0</v>
      </c>
      <c r="J101" s="29">
        <f>'Свод 2026 БП '!S97</f>
        <v>0</v>
      </c>
      <c r="K101" s="29">
        <f t="shared" si="6"/>
        <v>37576085</v>
      </c>
      <c r="L101" s="124">
        <v>0</v>
      </c>
      <c r="M101" s="124">
        <f t="shared" si="5"/>
        <v>37576085</v>
      </c>
    </row>
    <row r="102" spans="1:13" s="1" customFormat="1" x14ac:dyDescent="0.2">
      <c r="A102" s="20">
        <v>84</v>
      </c>
      <c r="B102" s="21" t="s">
        <v>145</v>
      </c>
      <c r="C102" s="10" t="s">
        <v>146</v>
      </c>
      <c r="D102" s="29">
        <f>'Свод 2026 БП '!D98</f>
        <v>307607296</v>
      </c>
      <c r="E102" s="29">
        <f>'Свод 2026 БП '!E98</f>
        <v>20482942</v>
      </c>
      <c r="F102" s="29">
        <f>'Свод 2026 БП '!F98</f>
        <v>225066887</v>
      </c>
      <c r="G102" s="29"/>
      <c r="H102" s="29">
        <f>'Свод 2026 БП '!Q98</f>
        <v>0</v>
      </c>
      <c r="I102" s="29">
        <f>'Свод 2026 БП '!R98</f>
        <v>0</v>
      </c>
      <c r="J102" s="29">
        <f>'Свод 2026 БП '!S98</f>
        <v>69045068</v>
      </c>
      <c r="K102" s="29">
        <f t="shared" si="6"/>
        <v>622202193</v>
      </c>
      <c r="L102" s="124">
        <v>0</v>
      </c>
      <c r="M102" s="124">
        <f t="shared" si="5"/>
        <v>622202193</v>
      </c>
    </row>
    <row r="103" spans="1:13" s="1" customFormat="1" x14ac:dyDescent="0.2">
      <c r="A103" s="20">
        <v>85</v>
      </c>
      <c r="B103" s="13" t="s">
        <v>147</v>
      </c>
      <c r="C103" s="10" t="s">
        <v>27</v>
      </c>
      <c r="D103" s="29">
        <f>'Свод 2026 БП '!D99</f>
        <v>48644273</v>
      </c>
      <c r="E103" s="29">
        <f>'Свод 2026 БП '!E99</f>
        <v>10702765</v>
      </c>
      <c r="F103" s="29">
        <f>'Свод 2026 БП '!F99</f>
        <v>158088009</v>
      </c>
      <c r="G103" s="29"/>
      <c r="H103" s="29">
        <f>'Свод 2026 БП '!Q99</f>
        <v>0</v>
      </c>
      <c r="I103" s="29">
        <f>'Свод 2026 БП '!R99</f>
        <v>0</v>
      </c>
      <c r="J103" s="29">
        <f>'Свод 2026 БП '!S99</f>
        <v>0</v>
      </c>
      <c r="K103" s="29">
        <f t="shared" si="6"/>
        <v>217435047</v>
      </c>
      <c r="L103" s="124">
        <v>28373621.620000001</v>
      </c>
      <c r="M103" s="124">
        <f t="shared" si="5"/>
        <v>245808668.62</v>
      </c>
    </row>
    <row r="104" spans="1:13" s="1" customFormat="1" x14ac:dyDescent="0.2">
      <c r="A104" s="20">
        <v>86</v>
      </c>
      <c r="B104" s="21" t="s">
        <v>148</v>
      </c>
      <c r="C104" s="10" t="s">
        <v>12</v>
      </c>
      <c r="D104" s="29">
        <f>'Свод 2026 БП '!D100</f>
        <v>53400800</v>
      </c>
      <c r="E104" s="29">
        <f>'Свод 2026 БП '!E100</f>
        <v>10806842</v>
      </c>
      <c r="F104" s="29">
        <f>'Свод 2026 БП '!F100</f>
        <v>146426063</v>
      </c>
      <c r="G104" s="29"/>
      <c r="H104" s="29">
        <f>'Свод 2026 БП '!Q100</f>
        <v>0</v>
      </c>
      <c r="I104" s="29">
        <f>'Свод 2026 БП '!R100</f>
        <v>0</v>
      </c>
      <c r="J104" s="29">
        <f>'Свод 2026 БП '!S100</f>
        <v>1559191</v>
      </c>
      <c r="K104" s="29">
        <f t="shared" si="6"/>
        <v>212192896</v>
      </c>
      <c r="L104" s="124">
        <v>16429949.329999998</v>
      </c>
      <c r="M104" s="124">
        <f t="shared" si="5"/>
        <v>228622845.32999998</v>
      </c>
    </row>
    <row r="105" spans="1:13" s="1" customFormat="1" x14ac:dyDescent="0.2">
      <c r="A105" s="20">
        <v>87</v>
      </c>
      <c r="B105" s="21" t="s">
        <v>149</v>
      </c>
      <c r="C105" s="10" t="s">
        <v>26</v>
      </c>
      <c r="D105" s="29">
        <f>'Свод 2026 БП '!D101</f>
        <v>143252547</v>
      </c>
      <c r="E105" s="29">
        <f>'Свод 2026 БП '!E101</f>
        <v>30507999</v>
      </c>
      <c r="F105" s="29">
        <f>'Свод 2026 БП '!F101</f>
        <v>358730761</v>
      </c>
      <c r="G105" s="29"/>
      <c r="H105" s="29">
        <f>'Свод 2026 БП '!Q101</f>
        <v>0</v>
      </c>
      <c r="I105" s="29">
        <f>'Свод 2026 БП '!R101</f>
        <v>0</v>
      </c>
      <c r="J105" s="29">
        <f>'Свод 2026 БП '!S101</f>
        <v>0</v>
      </c>
      <c r="K105" s="29">
        <f t="shared" si="6"/>
        <v>532491307</v>
      </c>
      <c r="L105" s="124">
        <v>24284419.379999999</v>
      </c>
      <c r="M105" s="124">
        <f t="shared" si="5"/>
        <v>556775726.38</v>
      </c>
    </row>
    <row r="106" spans="1:13" s="1" customFormat="1" x14ac:dyDescent="0.2">
      <c r="A106" s="20">
        <v>88</v>
      </c>
      <c r="B106" s="13" t="s">
        <v>150</v>
      </c>
      <c r="C106" s="10" t="s">
        <v>42</v>
      </c>
      <c r="D106" s="29">
        <f>'Свод 2026 БП '!D102</f>
        <v>67025309</v>
      </c>
      <c r="E106" s="29">
        <f>'Свод 2026 БП '!E102</f>
        <v>13007738</v>
      </c>
      <c r="F106" s="29">
        <f>'Свод 2026 БП '!F102</f>
        <v>179357257</v>
      </c>
      <c r="G106" s="29"/>
      <c r="H106" s="29">
        <f>'Свод 2026 БП '!Q102</f>
        <v>0</v>
      </c>
      <c r="I106" s="29">
        <f>'Свод 2026 БП '!R102</f>
        <v>0</v>
      </c>
      <c r="J106" s="29">
        <f>'Свод 2026 БП '!S102</f>
        <v>0</v>
      </c>
      <c r="K106" s="29">
        <f t="shared" si="6"/>
        <v>259390304</v>
      </c>
      <c r="L106" s="124">
        <v>11736058.219999999</v>
      </c>
      <c r="M106" s="124">
        <f t="shared" si="5"/>
        <v>271126362.22000003</v>
      </c>
    </row>
    <row r="107" spans="1:13" s="1" customFormat="1" x14ac:dyDescent="0.2">
      <c r="A107" s="20">
        <v>89</v>
      </c>
      <c r="B107" s="12" t="s">
        <v>152</v>
      </c>
      <c r="C107" s="10" t="s">
        <v>28</v>
      </c>
      <c r="D107" s="29">
        <f>'Свод 2026 БП '!D103</f>
        <v>94337171</v>
      </c>
      <c r="E107" s="29">
        <f>'Свод 2026 БП '!E103</f>
        <v>38239973</v>
      </c>
      <c r="F107" s="29">
        <f>'Свод 2026 БП '!F103</f>
        <v>472071794.75</v>
      </c>
      <c r="G107" s="29"/>
      <c r="H107" s="29">
        <f>'Свод 2026 БП '!Q103</f>
        <v>0</v>
      </c>
      <c r="I107" s="29">
        <f>'Свод 2026 БП '!R103</f>
        <v>0</v>
      </c>
      <c r="J107" s="29">
        <f>'Свод 2026 БП '!S103</f>
        <v>0</v>
      </c>
      <c r="K107" s="29">
        <f t="shared" si="6"/>
        <v>604648938.75</v>
      </c>
      <c r="L107" s="124">
        <v>25117865.77</v>
      </c>
      <c r="M107" s="124">
        <f t="shared" si="5"/>
        <v>629766804.51999998</v>
      </c>
    </row>
    <row r="108" spans="1:13" s="1" customFormat="1" x14ac:dyDescent="0.2">
      <c r="A108" s="20">
        <v>90</v>
      </c>
      <c r="B108" s="12" t="s">
        <v>153</v>
      </c>
      <c r="C108" s="10" t="s">
        <v>29</v>
      </c>
      <c r="D108" s="29">
        <f>'Свод 2026 БП '!D104</f>
        <v>138178764</v>
      </c>
      <c r="E108" s="29">
        <f>'Свод 2026 БП '!E104</f>
        <v>30141890</v>
      </c>
      <c r="F108" s="29">
        <f>'Свод 2026 БП '!F104</f>
        <v>383448691</v>
      </c>
      <c r="G108" s="29"/>
      <c r="H108" s="29">
        <f>'Свод 2026 БП '!Q104</f>
        <v>0</v>
      </c>
      <c r="I108" s="29">
        <f>'Свод 2026 БП '!R104</f>
        <v>0</v>
      </c>
      <c r="J108" s="29">
        <f>'Свод 2026 БП '!S104</f>
        <v>0</v>
      </c>
      <c r="K108" s="29">
        <f t="shared" si="6"/>
        <v>551769345</v>
      </c>
      <c r="L108" s="124">
        <v>23248123.859999999</v>
      </c>
      <c r="M108" s="124">
        <f t="shared" si="5"/>
        <v>575017468.86000001</v>
      </c>
    </row>
    <row r="109" spans="1:13" s="1" customFormat="1" x14ac:dyDescent="0.2">
      <c r="A109" s="20">
        <v>91</v>
      </c>
      <c r="B109" s="21" t="s">
        <v>154</v>
      </c>
      <c r="C109" s="10" t="s">
        <v>14</v>
      </c>
      <c r="D109" s="29">
        <f>'Свод 2026 БП '!D105</f>
        <v>51973014</v>
      </c>
      <c r="E109" s="29">
        <f>'Свод 2026 БП '!E105</f>
        <v>9856861</v>
      </c>
      <c r="F109" s="29">
        <f>'Свод 2026 БП '!F105</f>
        <v>137638012</v>
      </c>
      <c r="G109" s="29"/>
      <c r="H109" s="29">
        <f>'Свод 2026 БП '!Q105</f>
        <v>0</v>
      </c>
      <c r="I109" s="29">
        <f>'Свод 2026 БП '!R105</f>
        <v>0</v>
      </c>
      <c r="J109" s="29">
        <f>'Свод 2026 БП '!S105</f>
        <v>0</v>
      </c>
      <c r="K109" s="29">
        <f t="shared" ref="K109:K135" si="7">D109+E109+F109+H109+I109+J109</f>
        <v>199467887</v>
      </c>
      <c r="L109" s="124">
        <v>31265338.079999998</v>
      </c>
      <c r="M109" s="124">
        <f t="shared" si="5"/>
        <v>230733225.07999998</v>
      </c>
    </row>
    <row r="110" spans="1:13" s="1" customFormat="1" x14ac:dyDescent="0.2">
      <c r="A110" s="20">
        <v>92</v>
      </c>
      <c r="B110" s="12" t="s">
        <v>155</v>
      </c>
      <c r="C110" s="10" t="s">
        <v>30</v>
      </c>
      <c r="D110" s="29">
        <f>'Свод 2026 БП '!D106</f>
        <v>69177554</v>
      </c>
      <c r="E110" s="29">
        <f>'Свод 2026 БП '!E106</f>
        <v>15827691</v>
      </c>
      <c r="F110" s="29">
        <f>'Свод 2026 БП '!F106</f>
        <v>223133921</v>
      </c>
      <c r="G110" s="29"/>
      <c r="H110" s="29">
        <f>'Свод 2026 БП '!Q106</f>
        <v>0</v>
      </c>
      <c r="I110" s="29">
        <f>'Свод 2026 БП '!R106</f>
        <v>0</v>
      </c>
      <c r="J110" s="29">
        <f>'Свод 2026 БП '!S106</f>
        <v>0</v>
      </c>
      <c r="K110" s="29">
        <f t="shared" si="7"/>
        <v>308139166</v>
      </c>
      <c r="L110" s="124">
        <v>16715620.369999997</v>
      </c>
      <c r="M110" s="124">
        <f t="shared" si="5"/>
        <v>324854786.37</v>
      </c>
    </row>
    <row r="111" spans="1:13" s="1" customFormat="1" ht="12" customHeight="1" x14ac:dyDescent="0.2">
      <c r="A111" s="20">
        <v>93</v>
      </c>
      <c r="B111" s="12" t="s">
        <v>156</v>
      </c>
      <c r="C111" s="10" t="s">
        <v>15</v>
      </c>
      <c r="D111" s="29">
        <f>'Свод 2026 БП '!D107</f>
        <v>111833900</v>
      </c>
      <c r="E111" s="29">
        <f>'Свод 2026 БП '!E107</f>
        <v>14715776</v>
      </c>
      <c r="F111" s="29">
        <f>'Свод 2026 БП '!F107</f>
        <v>208290020</v>
      </c>
      <c r="G111" s="29"/>
      <c r="H111" s="29">
        <f>'Свод 2026 БП '!Q107</f>
        <v>0</v>
      </c>
      <c r="I111" s="29">
        <f>'Свод 2026 БП '!R107</f>
        <v>0</v>
      </c>
      <c r="J111" s="29">
        <f>'Свод 2026 БП '!S107</f>
        <v>0</v>
      </c>
      <c r="K111" s="29">
        <f t="shared" si="7"/>
        <v>334839696</v>
      </c>
      <c r="L111" s="124">
        <v>15942736</v>
      </c>
      <c r="M111" s="124">
        <f t="shared" si="5"/>
        <v>350782432</v>
      </c>
    </row>
    <row r="112" spans="1:13" s="1" customFormat="1" x14ac:dyDescent="0.2">
      <c r="A112" s="20">
        <v>94</v>
      </c>
      <c r="B112" s="13" t="s">
        <v>157</v>
      </c>
      <c r="C112" s="10" t="s">
        <v>13</v>
      </c>
      <c r="D112" s="29">
        <f>'Свод 2026 БП '!D108</f>
        <v>311881452</v>
      </c>
      <c r="E112" s="29">
        <f>'Свод 2026 БП '!E108</f>
        <v>33151647</v>
      </c>
      <c r="F112" s="29">
        <f>'Свод 2026 БП '!F108</f>
        <v>237017806</v>
      </c>
      <c r="G112" s="29"/>
      <c r="H112" s="29">
        <f>'Свод 2026 БП '!Q108</f>
        <v>134997644</v>
      </c>
      <c r="I112" s="29">
        <f>'Свод 2026 БП '!R108</f>
        <v>187198</v>
      </c>
      <c r="J112" s="29">
        <f>'Свод 2026 БП '!S108</f>
        <v>37177646</v>
      </c>
      <c r="K112" s="29">
        <f t="shared" si="7"/>
        <v>754413393</v>
      </c>
      <c r="L112" s="124">
        <v>33236584.359999999</v>
      </c>
      <c r="M112" s="124">
        <f t="shared" si="5"/>
        <v>787649977.36000001</v>
      </c>
    </row>
    <row r="113" spans="1:13" s="1" customFormat="1" x14ac:dyDescent="0.2">
      <c r="A113" s="20">
        <v>95</v>
      </c>
      <c r="B113" s="21" t="s">
        <v>158</v>
      </c>
      <c r="C113" s="10" t="s">
        <v>31</v>
      </c>
      <c r="D113" s="29">
        <f>'Свод 2026 БП '!D109</f>
        <v>51490977</v>
      </c>
      <c r="E113" s="29">
        <f>'Свод 2026 БП '!E109</f>
        <v>11972821</v>
      </c>
      <c r="F113" s="29">
        <f>'Свод 2026 БП '!F109</f>
        <v>149208154</v>
      </c>
      <c r="G113" s="29"/>
      <c r="H113" s="29">
        <f>'Свод 2026 БП '!Q109</f>
        <v>0</v>
      </c>
      <c r="I113" s="29">
        <f>'Свод 2026 БП '!R109</f>
        <v>0</v>
      </c>
      <c r="J113" s="29">
        <f>'Свод 2026 БП '!S109</f>
        <v>0</v>
      </c>
      <c r="K113" s="29">
        <f t="shared" si="7"/>
        <v>212671952</v>
      </c>
      <c r="L113" s="124">
        <v>17350967.189999998</v>
      </c>
      <c r="M113" s="124">
        <f t="shared" si="5"/>
        <v>230022919.19</v>
      </c>
    </row>
    <row r="114" spans="1:13" s="1" customFormat="1" x14ac:dyDescent="0.2">
      <c r="A114" s="20">
        <v>96</v>
      </c>
      <c r="B114" s="12" t="s">
        <v>160</v>
      </c>
      <c r="C114" s="10" t="s">
        <v>33</v>
      </c>
      <c r="D114" s="29">
        <f>'Свод 2026 БП '!D110</f>
        <v>122778173</v>
      </c>
      <c r="E114" s="29">
        <f>'Свод 2026 БП '!E110</f>
        <v>31589876</v>
      </c>
      <c r="F114" s="29">
        <f>'Свод 2026 БП '!F110</f>
        <v>376023534</v>
      </c>
      <c r="G114" s="29"/>
      <c r="H114" s="29">
        <f>'Свод 2026 БП '!Q110</f>
        <v>0</v>
      </c>
      <c r="I114" s="29">
        <f>'Свод 2026 БП '!R110</f>
        <v>0</v>
      </c>
      <c r="J114" s="29">
        <f>'Свод 2026 БП '!S110</f>
        <v>0</v>
      </c>
      <c r="K114" s="29">
        <f t="shared" si="7"/>
        <v>530391583</v>
      </c>
      <c r="L114" s="124">
        <v>36159081.629999995</v>
      </c>
      <c r="M114" s="124">
        <f t="shared" si="5"/>
        <v>566550664.63</v>
      </c>
    </row>
    <row r="115" spans="1:13" s="1" customFormat="1" ht="13.5" customHeight="1" x14ac:dyDescent="0.2">
      <c r="A115" s="20">
        <v>97</v>
      </c>
      <c r="B115" s="12" t="s">
        <v>162</v>
      </c>
      <c r="C115" s="10" t="s">
        <v>163</v>
      </c>
      <c r="D115" s="29">
        <f>'Свод 2026 БП '!D111</f>
        <v>0</v>
      </c>
      <c r="E115" s="29">
        <f>'Свод 2026 БП '!E111</f>
        <v>6190832</v>
      </c>
      <c r="F115" s="29">
        <f>'Свод 2026 БП '!F111</f>
        <v>2396172</v>
      </c>
      <c r="G115" s="29"/>
      <c r="H115" s="29">
        <f>'Свод 2026 БП '!Q111</f>
        <v>0</v>
      </c>
      <c r="I115" s="29">
        <f>'Свод 2026 БП '!R111</f>
        <v>279319621</v>
      </c>
      <c r="J115" s="29">
        <f>'Свод 2026 БП '!S111</f>
        <v>0</v>
      </c>
      <c r="K115" s="29">
        <f t="shared" si="7"/>
        <v>287906625</v>
      </c>
      <c r="L115" s="124">
        <v>16120968</v>
      </c>
      <c r="M115" s="124">
        <f t="shared" si="5"/>
        <v>304027593</v>
      </c>
    </row>
    <row r="116" spans="1:13" s="1" customFormat="1" x14ac:dyDescent="0.2">
      <c r="A116" s="20">
        <v>98</v>
      </c>
      <c r="B116" s="12" t="s">
        <v>164</v>
      </c>
      <c r="C116" s="10" t="s">
        <v>165</v>
      </c>
      <c r="D116" s="29">
        <f>'Свод 2026 БП '!D112</f>
        <v>0</v>
      </c>
      <c r="E116" s="29">
        <f>'Свод 2026 БП '!E112</f>
        <v>134127653</v>
      </c>
      <c r="F116" s="29">
        <f>'Свод 2026 БП '!F112</f>
        <v>0</v>
      </c>
      <c r="G116" s="29"/>
      <c r="H116" s="29">
        <f>'Свод 2026 БП '!Q112</f>
        <v>0</v>
      </c>
      <c r="I116" s="29">
        <f>'Свод 2026 БП '!R112</f>
        <v>0</v>
      </c>
      <c r="J116" s="29">
        <f>'Свод 2026 БП '!S112</f>
        <v>0</v>
      </c>
      <c r="K116" s="29">
        <f t="shared" si="7"/>
        <v>134127653</v>
      </c>
      <c r="L116" s="124">
        <v>0</v>
      </c>
      <c r="M116" s="124">
        <f t="shared" si="5"/>
        <v>134127653</v>
      </c>
    </row>
    <row r="117" spans="1:13" s="1" customFormat="1" x14ac:dyDescent="0.2">
      <c r="A117" s="20">
        <v>99</v>
      </c>
      <c r="B117" s="21" t="s">
        <v>166</v>
      </c>
      <c r="C117" s="10" t="s">
        <v>167</v>
      </c>
      <c r="D117" s="29">
        <f>'Свод 2026 БП '!D113</f>
        <v>0</v>
      </c>
      <c r="E117" s="29">
        <f>'Свод 2026 БП '!E113</f>
        <v>0</v>
      </c>
      <c r="F117" s="29">
        <f>'Свод 2026 БП '!F113</f>
        <v>0</v>
      </c>
      <c r="G117" s="29"/>
      <c r="H117" s="29">
        <f>'Свод 2026 БП '!Q113</f>
        <v>0</v>
      </c>
      <c r="I117" s="29">
        <f>'Свод 2026 БП '!R113</f>
        <v>0</v>
      </c>
      <c r="J117" s="29">
        <f>'Свод 2026 БП '!S113</f>
        <v>0</v>
      </c>
      <c r="K117" s="29">
        <f t="shared" si="7"/>
        <v>0</v>
      </c>
      <c r="L117" s="124">
        <v>0</v>
      </c>
      <c r="M117" s="124">
        <f t="shared" si="5"/>
        <v>0</v>
      </c>
    </row>
    <row r="118" spans="1:13" s="1" customFormat="1" ht="12.75" customHeight="1" x14ac:dyDescent="0.2">
      <c r="A118" s="20">
        <v>100</v>
      </c>
      <c r="B118" s="21" t="s">
        <v>168</v>
      </c>
      <c r="C118" s="10" t="s">
        <v>169</v>
      </c>
      <c r="D118" s="29">
        <f>'Свод 2026 БП '!D114</f>
        <v>0</v>
      </c>
      <c r="E118" s="29">
        <f>'Свод 2026 БП '!E114</f>
        <v>165890</v>
      </c>
      <c r="F118" s="29">
        <f>'Свод 2026 БП '!F114</f>
        <v>0</v>
      </c>
      <c r="G118" s="29"/>
      <c r="H118" s="29">
        <f>'Свод 2026 БП '!Q114</f>
        <v>0</v>
      </c>
      <c r="I118" s="29">
        <f>'Свод 2026 БП '!R114</f>
        <v>0</v>
      </c>
      <c r="J118" s="29">
        <f>'Свод 2026 БП '!S114</f>
        <v>0</v>
      </c>
      <c r="K118" s="29">
        <f t="shared" si="7"/>
        <v>165890</v>
      </c>
      <c r="L118" s="124">
        <v>0</v>
      </c>
      <c r="M118" s="124">
        <f t="shared" si="5"/>
        <v>165890</v>
      </c>
    </row>
    <row r="119" spans="1:13" s="1" customFormat="1" x14ac:dyDescent="0.2">
      <c r="A119" s="20">
        <v>101</v>
      </c>
      <c r="B119" s="21" t="s">
        <v>170</v>
      </c>
      <c r="C119" s="10" t="s">
        <v>171</v>
      </c>
      <c r="D119" s="29">
        <f>'Свод 2026 БП '!D115</f>
        <v>0</v>
      </c>
      <c r="E119" s="29">
        <f>'Свод 2026 БП '!E115</f>
        <v>368013</v>
      </c>
      <c r="F119" s="29">
        <f>'Свод 2026 БП '!F115</f>
        <v>0</v>
      </c>
      <c r="G119" s="29"/>
      <c r="H119" s="29">
        <f>'Свод 2026 БП '!Q115</f>
        <v>0</v>
      </c>
      <c r="I119" s="29">
        <f>'Свод 2026 БП '!R115</f>
        <v>0</v>
      </c>
      <c r="J119" s="29">
        <f>'Свод 2026 БП '!S115</f>
        <v>0</v>
      </c>
      <c r="K119" s="29">
        <f t="shared" si="7"/>
        <v>368013</v>
      </c>
      <c r="L119" s="124">
        <v>0</v>
      </c>
      <c r="M119" s="124">
        <f t="shared" si="5"/>
        <v>368013</v>
      </c>
    </row>
    <row r="120" spans="1:13" s="1" customFormat="1" x14ac:dyDescent="0.2">
      <c r="A120" s="20">
        <v>102</v>
      </c>
      <c r="B120" s="21" t="s">
        <v>172</v>
      </c>
      <c r="C120" s="10" t="s">
        <v>173</v>
      </c>
      <c r="D120" s="29">
        <f>'Свод 2026 БП '!D116</f>
        <v>0</v>
      </c>
      <c r="E120" s="29">
        <f>'Свод 2026 БП '!E116</f>
        <v>0</v>
      </c>
      <c r="F120" s="29">
        <f>'Свод 2026 БП '!F116</f>
        <v>5426068</v>
      </c>
      <c r="G120" s="29"/>
      <c r="H120" s="29">
        <f>'Свод 2026 БП '!Q116</f>
        <v>0</v>
      </c>
      <c r="I120" s="29">
        <f>'Свод 2026 БП '!R116</f>
        <v>0</v>
      </c>
      <c r="J120" s="29">
        <f>'Свод 2026 БП '!S116</f>
        <v>0</v>
      </c>
      <c r="K120" s="29">
        <f t="shared" si="7"/>
        <v>5426068</v>
      </c>
      <c r="L120" s="124">
        <v>0</v>
      </c>
      <c r="M120" s="124">
        <f t="shared" si="5"/>
        <v>5426068</v>
      </c>
    </row>
    <row r="121" spans="1:13" s="1" customFormat="1" x14ac:dyDescent="0.2">
      <c r="A121" s="20">
        <v>103</v>
      </c>
      <c r="B121" s="21" t="s">
        <v>174</v>
      </c>
      <c r="C121" s="10" t="s">
        <v>175</v>
      </c>
      <c r="D121" s="29">
        <f>'Свод 2026 БП '!D117</f>
        <v>0</v>
      </c>
      <c r="E121" s="29">
        <f>'Свод 2026 БП '!E117</f>
        <v>43857156</v>
      </c>
      <c r="F121" s="29">
        <f>'Свод 2026 БП '!F117</f>
        <v>10129740</v>
      </c>
      <c r="G121" s="29"/>
      <c r="H121" s="29">
        <f>'Свод 2026 БП '!Q117</f>
        <v>0</v>
      </c>
      <c r="I121" s="29">
        <f>'Свод 2026 БП '!R117</f>
        <v>1211059068</v>
      </c>
      <c r="J121" s="29">
        <f>'Свод 2026 БП '!S117</f>
        <v>0</v>
      </c>
      <c r="K121" s="29">
        <f t="shared" si="7"/>
        <v>1265045964</v>
      </c>
      <c r="L121" s="124">
        <v>69998940</v>
      </c>
      <c r="M121" s="124">
        <f t="shared" si="5"/>
        <v>1335044904</v>
      </c>
    </row>
    <row r="122" spans="1:13" s="1" customFormat="1" x14ac:dyDescent="0.2">
      <c r="A122" s="20">
        <v>104</v>
      </c>
      <c r="B122" s="17" t="s">
        <v>176</v>
      </c>
      <c r="C122" s="15" t="s">
        <v>177</v>
      </c>
      <c r="D122" s="29">
        <f>'Свод 2026 БП '!D118</f>
        <v>0</v>
      </c>
      <c r="E122" s="29">
        <f>'Свод 2026 БП '!E118</f>
        <v>0</v>
      </c>
      <c r="F122" s="29">
        <f>'Свод 2026 БП '!F118</f>
        <v>92583252</v>
      </c>
      <c r="G122" s="29"/>
      <c r="H122" s="29">
        <f>'Свод 2026 БП '!Q118</f>
        <v>0</v>
      </c>
      <c r="I122" s="29">
        <f>'Свод 2026 БП '!R118</f>
        <v>0</v>
      </c>
      <c r="J122" s="29">
        <f>'Свод 2026 БП '!S118</f>
        <v>0</v>
      </c>
      <c r="K122" s="29">
        <f t="shared" si="7"/>
        <v>92583252</v>
      </c>
      <c r="L122" s="124">
        <v>0</v>
      </c>
      <c r="M122" s="124">
        <f t="shared" si="5"/>
        <v>92583252</v>
      </c>
    </row>
    <row r="123" spans="1:13" s="1" customFormat="1" x14ac:dyDescent="0.2">
      <c r="A123" s="20">
        <v>105</v>
      </c>
      <c r="B123" s="13" t="s">
        <v>178</v>
      </c>
      <c r="C123" s="10" t="s">
        <v>179</v>
      </c>
      <c r="D123" s="29">
        <f>'Свод 2026 БП '!D119</f>
        <v>216103908</v>
      </c>
      <c r="E123" s="29">
        <f>'Свод 2026 БП '!E119</f>
        <v>48309924</v>
      </c>
      <c r="F123" s="29">
        <f>'Свод 2026 БП '!F119</f>
        <v>11688158</v>
      </c>
      <c r="G123" s="29"/>
      <c r="H123" s="29">
        <f>'Свод 2026 БП '!Q119</f>
        <v>0</v>
      </c>
      <c r="I123" s="29">
        <f>'Свод 2026 БП '!R119</f>
        <v>0</v>
      </c>
      <c r="J123" s="29">
        <f>'Свод 2026 БП '!S119</f>
        <v>0</v>
      </c>
      <c r="K123" s="29">
        <f t="shared" si="7"/>
        <v>276101990</v>
      </c>
      <c r="L123" s="124">
        <v>0</v>
      </c>
      <c r="M123" s="124">
        <f t="shared" si="5"/>
        <v>276101990</v>
      </c>
    </row>
    <row r="124" spans="1:13" s="1" customFormat="1" ht="11.25" customHeight="1" x14ac:dyDescent="0.2">
      <c r="A124" s="20">
        <v>106</v>
      </c>
      <c r="B124" s="21" t="s">
        <v>180</v>
      </c>
      <c r="C124" s="10" t="s">
        <v>181</v>
      </c>
      <c r="D124" s="29">
        <f>'Свод 2026 БП '!D120</f>
        <v>0</v>
      </c>
      <c r="E124" s="29">
        <f>'Свод 2026 БП '!E120</f>
        <v>0</v>
      </c>
      <c r="F124" s="29">
        <f>'Свод 2026 БП '!F120</f>
        <v>35309</v>
      </c>
      <c r="G124" s="29"/>
      <c r="H124" s="29">
        <f>'Свод 2026 БП '!Q120</f>
        <v>0</v>
      </c>
      <c r="I124" s="29">
        <f>'Свод 2026 БП '!R120</f>
        <v>0</v>
      </c>
      <c r="J124" s="29">
        <f>'Свод 2026 БП '!S120</f>
        <v>0</v>
      </c>
      <c r="K124" s="29">
        <f t="shared" si="7"/>
        <v>35309</v>
      </c>
      <c r="L124" s="124">
        <v>0</v>
      </c>
      <c r="M124" s="124">
        <f t="shared" si="5"/>
        <v>35309</v>
      </c>
    </row>
    <row r="125" spans="1:13" s="1" customFormat="1" x14ac:dyDescent="0.2">
      <c r="A125" s="20">
        <v>107</v>
      </c>
      <c r="B125" s="12" t="s">
        <v>182</v>
      </c>
      <c r="C125" s="18" t="s">
        <v>183</v>
      </c>
      <c r="D125" s="29">
        <f>'Свод 2026 БП '!D121</f>
        <v>0</v>
      </c>
      <c r="E125" s="29">
        <f>'Свод 2026 БП '!E121</f>
        <v>16252375</v>
      </c>
      <c r="F125" s="29">
        <f>'Свод 2026 БП '!F121</f>
        <v>0</v>
      </c>
      <c r="G125" s="29"/>
      <c r="H125" s="29">
        <f>'Свод 2026 БП '!Q121</f>
        <v>0</v>
      </c>
      <c r="I125" s="29">
        <f>'Свод 2026 БП '!R121</f>
        <v>0</v>
      </c>
      <c r="J125" s="29">
        <f>'Свод 2026 БП '!S121</f>
        <v>0</v>
      </c>
      <c r="K125" s="29">
        <f t="shared" si="7"/>
        <v>16252375</v>
      </c>
      <c r="L125" s="124">
        <v>0</v>
      </c>
      <c r="M125" s="124">
        <f t="shared" si="5"/>
        <v>16252375</v>
      </c>
    </row>
    <row r="126" spans="1:13" s="1" customFormat="1" x14ac:dyDescent="0.2">
      <c r="A126" s="20">
        <v>108</v>
      </c>
      <c r="B126" s="21" t="s">
        <v>184</v>
      </c>
      <c r="C126" s="10" t="s">
        <v>261</v>
      </c>
      <c r="D126" s="29">
        <f>'Свод 2026 БП '!D122</f>
        <v>20864810</v>
      </c>
      <c r="E126" s="29">
        <f>'Свод 2026 БП '!E122</f>
        <v>220296</v>
      </c>
      <c r="F126" s="29">
        <f>'Свод 2026 БП '!F122</f>
        <v>6512098</v>
      </c>
      <c r="G126" s="29"/>
      <c r="H126" s="29">
        <f>'Свод 2026 БП '!Q122</f>
        <v>0</v>
      </c>
      <c r="I126" s="29">
        <f>'Свод 2026 БП '!R122</f>
        <v>0</v>
      </c>
      <c r="J126" s="29">
        <f>'Свод 2026 БП '!S122</f>
        <v>0</v>
      </c>
      <c r="K126" s="29">
        <f t="shared" si="7"/>
        <v>27597204</v>
      </c>
      <c r="L126" s="124">
        <v>0</v>
      </c>
      <c r="M126" s="124">
        <f t="shared" si="5"/>
        <v>27597204</v>
      </c>
    </row>
    <row r="127" spans="1:13" s="1" customFormat="1" ht="14.25" customHeight="1" x14ac:dyDescent="0.2">
      <c r="A127" s="20">
        <v>109</v>
      </c>
      <c r="B127" s="13" t="s">
        <v>185</v>
      </c>
      <c r="C127" s="10" t="s">
        <v>250</v>
      </c>
      <c r="D127" s="29">
        <f>'Свод 2026 БП '!D123</f>
        <v>0</v>
      </c>
      <c r="E127" s="29">
        <f>'Свод 2026 БП '!E123</f>
        <v>124321</v>
      </c>
      <c r="F127" s="29">
        <f>'Свод 2026 БП '!F123</f>
        <v>7613455</v>
      </c>
      <c r="G127" s="29"/>
      <c r="H127" s="29">
        <f>'Свод 2026 БП '!Q123</f>
        <v>0</v>
      </c>
      <c r="I127" s="29">
        <f>'Свод 2026 БП '!R123</f>
        <v>0</v>
      </c>
      <c r="J127" s="29">
        <f>'Свод 2026 БП '!S123</f>
        <v>0</v>
      </c>
      <c r="K127" s="29">
        <f t="shared" si="7"/>
        <v>7737776</v>
      </c>
      <c r="L127" s="124">
        <v>0</v>
      </c>
      <c r="M127" s="124">
        <f t="shared" si="5"/>
        <v>7737776</v>
      </c>
    </row>
    <row r="128" spans="1:13" s="1" customFormat="1" x14ac:dyDescent="0.2">
      <c r="A128" s="20">
        <v>110</v>
      </c>
      <c r="B128" s="12" t="s">
        <v>329</v>
      </c>
      <c r="C128" s="10" t="s">
        <v>317</v>
      </c>
      <c r="D128" s="29">
        <f>'Свод 2026 БП '!D124</f>
        <v>0</v>
      </c>
      <c r="E128" s="29">
        <f>'Свод 2026 БП '!E124</f>
        <v>0</v>
      </c>
      <c r="F128" s="29">
        <f>'Свод 2026 БП '!F124</f>
        <v>0</v>
      </c>
      <c r="G128" s="29"/>
      <c r="H128" s="29">
        <f>'Свод 2026 БП '!Q124</f>
        <v>0</v>
      </c>
      <c r="I128" s="29">
        <f>'Свод 2026 БП '!R124</f>
        <v>0</v>
      </c>
      <c r="J128" s="29">
        <f>'Свод 2026 БП '!S124</f>
        <v>0</v>
      </c>
      <c r="K128" s="29">
        <f t="shared" si="7"/>
        <v>0</v>
      </c>
      <c r="L128" s="124">
        <v>53797900.799999997</v>
      </c>
      <c r="M128" s="124">
        <f t="shared" si="5"/>
        <v>53797900.799999997</v>
      </c>
    </row>
    <row r="129" spans="1:13" s="1" customFormat="1" x14ac:dyDescent="0.2">
      <c r="A129" s="20">
        <v>111</v>
      </c>
      <c r="B129" s="52" t="s">
        <v>418</v>
      </c>
      <c r="C129" s="15" t="s">
        <v>419</v>
      </c>
      <c r="D129" s="29">
        <f>'Свод 2026 БП '!D125</f>
        <v>0</v>
      </c>
      <c r="E129" s="29">
        <f>'Свод 2026 БП '!E125</f>
        <v>0</v>
      </c>
      <c r="F129" s="29">
        <f>'Свод 2026 БП '!F125</f>
        <v>0</v>
      </c>
      <c r="G129" s="29"/>
      <c r="H129" s="29">
        <f>'Свод 2026 БП '!Q125</f>
        <v>0</v>
      </c>
      <c r="I129" s="29">
        <f>'Свод 2026 БП '!R125</f>
        <v>0</v>
      </c>
      <c r="J129" s="29">
        <f>'Свод 2026 БП '!S125</f>
        <v>0</v>
      </c>
      <c r="K129" s="29">
        <f t="shared" si="7"/>
        <v>0</v>
      </c>
      <c r="L129" s="124">
        <v>31781078.399999999</v>
      </c>
      <c r="M129" s="124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186</v>
      </c>
      <c r="C130" s="10" t="s">
        <v>320</v>
      </c>
      <c r="D130" s="29">
        <f>'Свод 2026 БП '!D126</f>
        <v>0</v>
      </c>
      <c r="E130" s="29">
        <f>'Свод 2026 БП '!E126</f>
        <v>47680137</v>
      </c>
      <c r="F130" s="29">
        <f>'Свод 2026 БП '!F126</f>
        <v>0</v>
      </c>
      <c r="G130" s="29"/>
      <c r="H130" s="29">
        <f>'Свод 2026 БП '!Q126</f>
        <v>0</v>
      </c>
      <c r="I130" s="29">
        <f>'Свод 2026 БП '!R126</f>
        <v>0</v>
      </c>
      <c r="J130" s="29">
        <f>'Свод 2026 БП '!S126</f>
        <v>0</v>
      </c>
      <c r="K130" s="29">
        <f t="shared" si="7"/>
        <v>47680137</v>
      </c>
      <c r="L130" s="124">
        <v>0</v>
      </c>
      <c r="M130" s="124">
        <f t="shared" si="5"/>
        <v>47680137</v>
      </c>
    </row>
    <row r="131" spans="1:13" s="1" customFormat="1" x14ac:dyDescent="0.2">
      <c r="A131" s="20">
        <v>113</v>
      </c>
      <c r="B131" s="21" t="s">
        <v>187</v>
      </c>
      <c r="C131" s="10" t="s">
        <v>188</v>
      </c>
      <c r="D131" s="29">
        <f>'Свод 2026 БП '!D127</f>
        <v>0</v>
      </c>
      <c r="E131" s="29">
        <f>'Свод 2026 БП '!E127</f>
        <v>0</v>
      </c>
      <c r="F131" s="29">
        <f>'Свод 2026 БП '!F127</f>
        <v>2776680</v>
      </c>
      <c r="G131" s="29"/>
      <c r="H131" s="29">
        <f>'Свод 2026 БП '!Q127</f>
        <v>0</v>
      </c>
      <c r="I131" s="29">
        <f>'Свод 2026 БП '!R127</f>
        <v>317835012</v>
      </c>
      <c r="J131" s="29">
        <f>'Свод 2026 БП '!S127</f>
        <v>0</v>
      </c>
      <c r="K131" s="29">
        <f t="shared" si="7"/>
        <v>320611692</v>
      </c>
      <c r="L131" s="124">
        <v>19019914</v>
      </c>
      <c r="M131" s="124">
        <f t="shared" si="5"/>
        <v>339631606</v>
      </c>
    </row>
    <row r="132" spans="1:13" s="1" customFormat="1" ht="13.5" customHeight="1" x14ac:dyDescent="0.2">
      <c r="A132" s="20">
        <v>114</v>
      </c>
      <c r="B132" s="21" t="s">
        <v>189</v>
      </c>
      <c r="C132" s="35" t="s">
        <v>306</v>
      </c>
      <c r="D132" s="29">
        <f>'Свод 2026 БП '!D128</f>
        <v>0</v>
      </c>
      <c r="E132" s="29">
        <f>'Свод 2026 БП '!E128</f>
        <v>221320</v>
      </c>
      <c r="F132" s="29">
        <f>'Свод 2026 БП '!F128</f>
        <v>0</v>
      </c>
      <c r="G132" s="29"/>
      <c r="H132" s="29">
        <f>'Свод 2026 БП '!Q128</f>
        <v>0</v>
      </c>
      <c r="I132" s="29">
        <f>'Свод 2026 БП '!R128</f>
        <v>0</v>
      </c>
      <c r="J132" s="29">
        <f>'Свод 2026 БП '!S128</f>
        <v>0</v>
      </c>
      <c r="K132" s="29">
        <f t="shared" si="7"/>
        <v>221320</v>
      </c>
      <c r="L132" s="124">
        <v>0</v>
      </c>
      <c r="M132" s="124">
        <f t="shared" si="5"/>
        <v>221320</v>
      </c>
    </row>
    <row r="133" spans="1:13" s="1" customFormat="1" x14ac:dyDescent="0.2">
      <c r="A133" s="20">
        <v>115</v>
      </c>
      <c r="B133" s="21" t="s">
        <v>190</v>
      </c>
      <c r="C133" s="10" t="s">
        <v>225</v>
      </c>
      <c r="D133" s="29">
        <f>'Свод 2026 БП '!D129</f>
        <v>3320863351</v>
      </c>
      <c r="E133" s="29">
        <f>'Свод 2026 БП '!E129</f>
        <v>140029358</v>
      </c>
      <c r="F133" s="29">
        <f>'Свод 2026 БП '!F129</f>
        <v>369148032</v>
      </c>
      <c r="G133" s="29"/>
      <c r="H133" s="29">
        <f>'Свод 2026 БП '!Q129</f>
        <v>0</v>
      </c>
      <c r="I133" s="29">
        <f>'Свод 2026 БП '!R129</f>
        <v>31289996</v>
      </c>
      <c r="J133" s="29">
        <f>'Свод 2026 БП '!S129</f>
        <v>116896449</v>
      </c>
      <c r="K133" s="29">
        <f t="shared" si="7"/>
        <v>3978227186</v>
      </c>
      <c r="L133" s="124">
        <v>212118</v>
      </c>
      <c r="M133" s="124">
        <f t="shared" si="5"/>
        <v>3978439304</v>
      </c>
    </row>
    <row r="134" spans="1:13" s="1" customFormat="1" ht="10.5" customHeight="1" x14ac:dyDescent="0.2">
      <c r="A134" s="20">
        <v>116</v>
      </c>
      <c r="B134" s="21" t="s">
        <v>191</v>
      </c>
      <c r="C134" s="10" t="s">
        <v>192</v>
      </c>
      <c r="D134" s="29">
        <f>'Свод 2026 БП '!D130</f>
        <v>3724895748</v>
      </c>
      <c r="E134" s="29">
        <f>'Свод 2026 БП '!E130</f>
        <v>4546632864</v>
      </c>
      <c r="F134" s="29">
        <f>'Свод 2026 БП '!F130</f>
        <v>896929379</v>
      </c>
      <c r="G134" s="29"/>
      <c r="H134" s="29">
        <f>'Свод 2026 БП '!Q130</f>
        <v>0</v>
      </c>
      <c r="I134" s="29">
        <f>'Свод 2026 БП '!R130</f>
        <v>267456</v>
      </c>
      <c r="J134" s="29">
        <f>'Свод 2026 БП '!S130</f>
        <v>21306325</v>
      </c>
      <c r="K134" s="29">
        <f t="shared" si="7"/>
        <v>9190031772</v>
      </c>
      <c r="L134" s="124">
        <v>44399681.219999999</v>
      </c>
      <c r="M134" s="124">
        <f t="shared" ref="M134:M151" si="8">K134+L134</f>
        <v>9234431453.2199993</v>
      </c>
    </row>
    <row r="135" spans="1:13" s="1" customFormat="1" x14ac:dyDescent="0.2">
      <c r="A135" s="20">
        <v>117</v>
      </c>
      <c r="B135" s="21" t="s">
        <v>193</v>
      </c>
      <c r="C135" s="10" t="s">
        <v>40</v>
      </c>
      <c r="D135" s="29">
        <f>'Свод 2026 БП '!D131</f>
        <v>2578646354</v>
      </c>
      <c r="E135" s="29">
        <f>'Свод 2026 БП '!E131</f>
        <v>13781311</v>
      </c>
      <c r="F135" s="29">
        <f>'Свод 2026 БП '!F131</f>
        <v>118695659</v>
      </c>
      <c r="G135" s="29"/>
      <c r="H135" s="29">
        <f>'Свод 2026 БП '!Q131</f>
        <v>0</v>
      </c>
      <c r="I135" s="29">
        <f>'Свод 2026 БП '!R131</f>
        <v>4011840</v>
      </c>
      <c r="J135" s="29">
        <f>'Свод 2026 БП '!S131</f>
        <v>50340983</v>
      </c>
      <c r="K135" s="29">
        <f t="shared" si="7"/>
        <v>2765476147</v>
      </c>
      <c r="L135" s="124">
        <v>0</v>
      </c>
      <c r="M135" s="124">
        <f t="shared" si="8"/>
        <v>2765476147</v>
      </c>
    </row>
    <row r="136" spans="1:13" s="1" customFormat="1" x14ac:dyDescent="0.2">
      <c r="A136" s="20">
        <v>118</v>
      </c>
      <c r="B136" s="12" t="s">
        <v>194</v>
      </c>
      <c r="C136" s="10" t="s">
        <v>45</v>
      </c>
      <c r="D136" s="29">
        <f>'Свод 2026 БП '!D132</f>
        <v>1956949254</v>
      </c>
      <c r="E136" s="29">
        <f>'Свод 2026 БП '!E132</f>
        <v>126186549</v>
      </c>
      <c r="F136" s="29">
        <f>'Свод 2026 БП '!F132</f>
        <v>148517667</v>
      </c>
      <c r="G136" s="29"/>
      <c r="H136" s="29">
        <f>'Свод 2026 БП '!Q132</f>
        <v>0</v>
      </c>
      <c r="I136" s="29">
        <f>'Свод 2026 БП '!R132</f>
        <v>19266772</v>
      </c>
      <c r="J136" s="29">
        <f>'Свод 2026 БП '!S132</f>
        <v>145651563</v>
      </c>
      <c r="K136" s="29">
        <f t="shared" ref="K136:K150" si="9">D136+E136+F136+H136+I136+J136</f>
        <v>2396571805</v>
      </c>
      <c r="L136" s="124">
        <v>919178</v>
      </c>
      <c r="M136" s="124">
        <f t="shared" si="8"/>
        <v>2397490983</v>
      </c>
    </row>
    <row r="137" spans="1:13" s="1" customFormat="1" x14ac:dyDescent="0.2">
      <c r="A137" s="20">
        <v>119</v>
      </c>
      <c r="B137" s="12" t="s">
        <v>195</v>
      </c>
      <c r="C137" s="10" t="s">
        <v>227</v>
      </c>
      <c r="D137" s="29">
        <f>'Свод 2026 БП '!D133</f>
        <v>415716012</v>
      </c>
      <c r="E137" s="29">
        <f>'Свод 2026 БП '!E133</f>
        <v>54792626</v>
      </c>
      <c r="F137" s="29">
        <f>'Свод 2026 БП '!F133</f>
        <v>94089740</v>
      </c>
      <c r="G137" s="29"/>
      <c r="H137" s="29">
        <f>'Свод 2026 БП '!Q133</f>
        <v>0</v>
      </c>
      <c r="I137" s="29">
        <f>'Свод 2026 БП '!R133</f>
        <v>0</v>
      </c>
      <c r="J137" s="29">
        <f>'Свод 2026 БП '!S133</f>
        <v>0</v>
      </c>
      <c r="K137" s="29">
        <f t="shared" si="9"/>
        <v>564598378</v>
      </c>
      <c r="L137" s="124">
        <v>97894682.980000004</v>
      </c>
      <c r="M137" s="124">
        <f t="shared" si="8"/>
        <v>662493060.98000002</v>
      </c>
    </row>
    <row r="138" spans="1:13" s="1" customFormat="1" x14ac:dyDescent="0.2">
      <c r="A138" s="20">
        <v>120</v>
      </c>
      <c r="B138" s="12" t="s">
        <v>196</v>
      </c>
      <c r="C138" s="10" t="s">
        <v>47</v>
      </c>
      <c r="D138" s="29">
        <f>'Свод 2026 БП '!D134</f>
        <v>1623661354</v>
      </c>
      <c r="E138" s="29">
        <f>'Свод 2026 БП '!E134</f>
        <v>73307851</v>
      </c>
      <c r="F138" s="29">
        <f>'Свод 2026 БП '!F134</f>
        <v>100078951</v>
      </c>
      <c r="G138" s="29"/>
      <c r="H138" s="29">
        <f>'Свод 2026 БП '!Q134</f>
        <v>0</v>
      </c>
      <c r="I138" s="29">
        <f>'Свод 2026 БП '!R134</f>
        <v>0</v>
      </c>
      <c r="J138" s="29">
        <f>'Свод 2026 БП '!S134</f>
        <v>0</v>
      </c>
      <c r="K138" s="29">
        <f t="shared" si="9"/>
        <v>1797048156</v>
      </c>
      <c r="L138" s="124">
        <v>0</v>
      </c>
      <c r="M138" s="124">
        <f t="shared" si="8"/>
        <v>1797048156</v>
      </c>
    </row>
    <row r="139" spans="1:13" s="1" customFormat="1" x14ac:dyDescent="0.2">
      <c r="A139" s="20">
        <v>121</v>
      </c>
      <c r="B139" s="21" t="s">
        <v>197</v>
      </c>
      <c r="C139" s="10" t="s">
        <v>46</v>
      </c>
      <c r="D139" s="29">
        <f>'Свод 2026 БП '!D135</f>
        <v>0</v>
      </c>
      <c r="E139" s="29">
        <f>'Свод 2026 БП '!E135</f>
        <v>169082427</v>
      </c>
      <c r="F139" s="29">
        <f>'Свод 2026 БП '!F135</f>
        <v>163536997</v>
      </c>
      <c r="G139" s="29"/>
      <c r="H139" s="29">
        <f>'Свод 2026 БП '!Q135</f>
        <v>0</v>
      </c>
      <c r="I139" s="29">
        <f>'Свод 2026 БП '!R135</f>
        <v>0</v>
      </c>
      <c r="J139" s="29">
        <f>'Свод 2026 БП '!S135</f>
        <v>0</v>
      </c>
      <c r="K139" s="29">
        <f t="shared" si="9"/>
        <v>332619424</v>
      </c>
      <c r="L139" s="124">
        <v>0</v>
      </c>
      <c r="M139" s="124">
        <f t="shared" si="8"/>
        <v>332619424</v>
      </c>
    </row>
    <row r="140" spans="1:13" s="1" customFormat="1" x14ac:dyDescent="0.2">
      <c r="A140" s="20">
        <v>122</v>
      </c>
      <c r="B140" s="21" t="s">
        <v>198</v>
      </c>
      <c r="C140" s="10" t="s">
        <v>199</v>
      </c>
      <c r="D140" s="29">
        <f>'Свод 2026 БП '!D136</f>
        <v>0</v>
      </c>
      <c r="E140" s="29">
        <f>'Свод 2026 БП '!E136</f>
        <v>0</v>
      </c>
      <c r="F140" s="29">
        <f>'Свод 2026 БП '!F136</f>
        <v>0</v>
      </c>
      <c r="G140" s="29"/>
      <c r="H140" s="29">
        <f>'Свод 2026 БП '!Q136</f>
        <v>0</v>
      </c>
      <c r="I140" s="29">
        <f>'Свод 2026 БП '!R136</f>
        <v>0</v>
      </c>
      <c r="J140" s="29">
        <f>'Свод 2026 БП '!S136</f>
        <v>191640064</v>
      </c>
      <c r="K140" s="29">
        <f t="shared" si="9"/>
        <v>191640064</v>
      </c>
      <c r="L140" s="124">
        <v>0</v>
      </c>
      <c r="M140" s="124">
        <f t="shared" si="8"/>
        <v>191640064</v>
      </c>
    </row>
    <row r="141" spans="1:13" s="1" customFormat="1" x14ac:dyDescent="0.2">
      <c r="A141" s="20">
        <v>123</v>
      </c>
      <c r="B141" s="21" t="s">
        <v>200</v>
      </c>
      <c r="C141" s="10" t="s">
        <v>466</v>
      </c>
      <c r="D141" s="29">
        <f>'Свод 2026 БП '!D137</f>
        <v>434362946</v>
      </c>
      <c r="E141" s="29">
        <f>'Свод 2026 БП '!E137</f>
        <v>11728971</v>
      </c>
      <c r="F141" s="29">
        <f>'Свод 2026 БП '!F137</f>
        <v>49929378</v>
      </c>
      <c r="G141" s="29"/>
      <c r="H141" s="29">
        <f>'Свод 2026 БП '!Q137</f>
        <v>0</v>
      </c>
      <c r="I141" s="29">
        <f>'Свод 2026 БП '!R137</f>
        <v>0</v>
      </c>
      <c r="J141" s="29">
        <f>'Свод 2026 БП '!S137</f>
        <v>336047646</v>
      </c>
      <c r="K141" s="29">
        <f t="shared" si="9"/>
        <v>832068941</v>
      </c>
      <c r="L141" s="124">
        <v>72048449.349999994</v>
      </c>
      <c r="M141" s="124">
        <f t="shared" si="8"/>
        <v>904117390.35000002</v>
      </c>
    </row>
    <row r="142" spans="1:13" s="1" customFormat="1" x14ac:dyDescent="0.2">
      <c r="A142" s="20">
        <v>124</v>
      </c>
      <c r="B142" s="12" t="s">
        <v>201</v>
      </c>
      <c r="C142" s="10" t="s">
        <v>226</v>
      </c>
      <c r="D142" s="29">
        <f>'Свод 2026 БП '!D138</f>
        <v>1847095071</v>
      </c>
      <c r="E142" s="29">
        <f>'Свод 2026 БП '!E138</f>
        <v>35465585</v>
      </c>
      <c r="F142" s="29">
        <f>'Свод 2026 БП '!F138</f>
        <v>520048116</v>
      </c>
      <c r="G142" s="29"/>
      <c r="H142" s="29">
        <f>'Свод 2026 БП '!Q138</f>
        <v>0</v>
      </c>
      <c r="I142" s="29">
        <f>'Свод 2026 БП '!R138</f>
        <v>2667596</v>
      </c>
      <c r="J142" s="29">
        <f>'Свод 2026 БП '!S138</f>
        <v>116887884</v>
      </c>
      <c r="K142" s="29">
        <f t="shared" si="9"/>
        <v>2522164252</v>
      </c>
      <c r="L142" s="124">
        <v>1599370.5</v>
      </c>
      <c r="M142" s="124">
        <f t="shared" si="8"/>
        <v>2523763622.5</v>
      </c>
    </row>
    <row r="143" spans="1:13" s="1" customFormat="1" x14ac:dyDescent="0.2">
      <c r="A143" s="20">
        <v>125</v>
      </c>
      <c r="B143" s="13" t="s">
        <v>202</v>
      </c>
      <c r="C143" s="10" t="s">
        <v>457</v>
      </c>
      <c r="D143" s="29">
        <f>'Свод 2026 БП '!D139</f>
        <v>1811519906</v>
      </c>
      <c r="E143" s="29">
        <f>'Свод 2026 БП '!E139</f>
        <v>131770395</v>
      </c>
      <c r="F143" s="29">
        <f>'Свод 2026 БП '!F139</f>
        <v>731855946</v>
      </c>
      <c r="G143" s="29"/>
      <c r="H143" s="29">
        <f>'Свод 2026 БП '!Q139</f>
        <v>0</v>
      </c>
      <c r="I143" s="29">
        <f>'Свод 2026 БП '!R139</f>
        <v>1337280</v>
      </c>
      <c r="J143" s="29">
        <f>'Свод 2026 БП '!S139</f>
        <v>107161301</v>
      </c>
      <c r="K143" s="29">
        <f t="shared" si="9"/>
        <v>2783644828</v>
      </c>
      <c r="L143" s="124">
        <v>35077547.700000003</v>
      </c>
      <c r="M143" s="124">
        <f t="shared" si="8"/>
        <v>2818722375.6999998</v>
      </c>
    </row>
    <row r="144" spans="1:13" s="1" customFormat="1" x14ac:dyDescent="0.2">
      <c r="A144" s="20">
        <v>126</v>
      </c>
      <c r="B144" s="21" t="s">
        <v>203</v>
      </c>
      <c r="C144" s="10" t="s">
        <v>204</v>
      </c>
      <c r="D144" s="29">
        <f>'Свод 2026 БП '!D140</f>
        <v>1249682893</v>
      </c>
      <c r="E144" s="29">
        <f>'Свод 2026 БП '!E140</f>
        <v>257695092</v>
      </c>
      <c r="F144" s="29">
        <f>'Свод 2026 БП '!F140</f>
        <v>17205691</v>
      </c>
      <c r="G144" s="29"/>
      <c r="H144" s="29">
        <f>'Свод 2026 БП '!Q140</f>
        <v>0</v>
      </c>
      <c r="I144" s="29">
        <f>'Свод 2026 БП '!R140</f>
        <v>0</v>
      </c>
      <c r="J144" s="29">
        <f>'Свод 2026 БП '!S140</f>
        <v>0</v>
      </c>
      <c r="K144" s="29">
        <f t="shared" si="9"/>
        <v>1524583676</v>
      </c>
      <c r="L144" s="124">
        <v>30207276</v>
      </c>
      <c r="M144" s="124">
        <f t="shared" si="8"/>
        <v>1554790952</v>
      </c>
    </row>
    <row r="145" spans="1:13" s="1" customFormat="1" x14ac:dyDescent="0.2">
      <c r="A145" s="20">
        <v>127</v>
      </c>
      <c r="B145" s="12" t="s">
        <v>205</v>
      </c>
      <c r="C145" s="10" t="s">
        <v>206</v>
      </c>
      <c r="D145" s="29">
        <f>'Свод 2026 БП '!D141</f>
        <v>0</v>
      </c>
      <c r="E145" s="29">
        <f>'Свод 2026 БП '!E141</f>
        <v>0</v>
      </c>
      <c r="F145" s="29">
        <f>'Свод 2026 БП '!F141</f>
        <v>80203317</v>
      </c>
      <c r="G145" s="29"/>
      <c r="H145" s="29">
        <f>'Свод 2026 БП '!Q141</f>
        <v>0</v>
      </c>
      <c r="I145" s="29">
        <f>'Свод 2026 БП '!R141</f>
        <v>0</v>
      </c>
      <c r="J145" s="29">
        <f>'Свод 2026 БП '!S141</f>
        <v>0</v>
      </c>
      <c r="K145" s="29">
        <f t="shared" si="9"/>
        <v>80203317</v>
      </c>
      <c r="L145" s="124">
        <v>0</v>
      </c>
      <c r="M145" s="124">
        <f t="shared" si="8"/>
        <v>80203317</v>
      </c>
    </row>
    <row r="146" spans="1:13" s="1" customFormat="1" x14ac:dyDescent="0.2">
      <c r="A146" s="20">
        <v>128</v>
      </c>
      <c r="B146" s="21" t="s">
        <v>207</v>
      </c>
      <c r="C146" s="10" t="s">
        <v>208</v>
      </c>
      <c r="D146" s="29">
        <f>'Свод 2026 БП '!D142</f>
        <v>0</v>
      </c>
      <c r="E146" s="29">
        <f>'Свод 2026 БП '!E142</f>
        <v>241136754</v>
      </c>
      <c r="F146" s="29">
        <f>'Свод 2026 БП '!F142</f>
        <v>289311743</v>
      </c>
      <c r="G146" s="29"/>
      <c r="H146" s="29">
        <f>'Свод 2026 БП '!Q142</f>
        <v>0</v>
      </c>
      <c r="I146" s="29">
        <f>'Свод 2026 БП '!R142</f>
        <v>0</v>
      </c>
      <c r="J146" s="29">
        <f>'Свод 2026 БП '!S142</f>
        <v>0</v>
      </c>
      <c r="K146" s="29">
        <f t="shared" si="9"/>
        <v>530448497</v>
      </c>
      <c r="L146" s="124">
        <v>75380562.540000007</v>
      </c>
      <c r="M146" s="124">
        <f t="shared" si="8"/>
        <v>605829059.53999996</v>
      </c>
    </row>
    <row r="147" spans="1:13" s="1" customFormat="1" x14ac:dyDescent="0.2">
      <c r="A147" s="20">
        <v>129</v>
      </c>
      <c r="B147" s="82" t="s">
        <v>251</v>
      </c>
      <c r="C147" s="41" t="s">
        <v>252</v>
      </c>
      <c r="D147" s="29">
        <f>'Свод 2026 БП '!D143</f>
        <v>0</v>
      </c>
      <c r="E147" s="29">
        <f>'Свод 2026 БП '!E143</f>
        <v>0</v>
      </c>
      <c r="F147" s="29">
        <f>'Свод 2026 БП '!F143</f>
        <v>0</v>
      </c>
      <c r="G147" s="29"/>
      <c r="H147" s="29">
        <f>'Свод 2026 БП '!Q143</f>
        <v>0</v>
      </c>
      <c r="I147" s="29">
        <f>'Свод 2026 БП '!R143</f>
        <v>0</v>
      </c>
      <c r="J147" s="29">
        <f>'Свод 2026 БП '!S143</f>
        <v>0</v>
      </c>
      <c r="K147" s="29">
        <f t="shared" si="9"/>
        <v>0</v>
      </c>
      <c r="L147" s="124">
        <v>672654639.87</v>
      </c>
      <c r="M147" s="124">
        <f t="shared" si="8"/>
        <v>672654639.87</v>
      </c>
    </row>
    <row r="148" spans="1:13" s="1" customFormat="1" x14ac:dyDescent="0.2">
      <c r="A148" s="20">
        <v>130</v>
      </c>
      <c r="B148" s="85" t="s">
        <v>253</v>
      </c>
      <c r="C148" s="41" t="s">
        <v>254</v>
      </c>
      <c r="D148" s="29">
        <f>'Свод 2026 БП '!D144</f>
        <v>0</v>
      </c>
      <c r="E148" s="29">
        <f>'Свод 2026 БП '!E144</f>
        <v>0</v>
      </c>
      <c r="F148" s="29">
        <f>'Свод 2026 БП '!F144</f>
        <v>0</v>
      </c>
      <c r="G148" s="29"/>
      <c r="H148" s="29">
        <f>'Свод 2026 БП '!Q144</f>
        <v>0</v>
      </c>
      <c r="I148" s="29">
        <f>'Свод 2026 БП '!R144</f>
        <v>0</v>
      </c>
      <c r="J148" s="29">
        <f>'Свод 2026 БП '!S144</f>
        <v>0</v>
      </c>
      <c r="K148" s="29">
        <f t="shared" si="9"/>
        <v>0</v>
      </c>
      <c r="L148" s="124">
        <v>417654670.39999998</v>
      </c>
      <c r="M148" s="124">
        <f t="shared" si="8"/>
        <v>417654670.39999998</v>
      </c>
    </row>
    <row r="149" spans="1:13" s="1" customFormat="1" x14ac:dyDescent="0.2">
      <c r="A149" s="20">
        <v>131</v>
      </c>
      <c r="B149" s="86" t="s">
        <v>255</v>
      </c>
      <c r="C149" s="136" t="s">
        <v>416</v>
      </c>
      <c r="D149" s="29">
        <f>'Свод 2026 БП '!D145</f>
        <v>0</v>
      </c>
      <c r="E149" s="29">
        <f>'Свод 2026 БП '!E145</f>
        <v>0</v>
      </c>
      <c r="F149" s="29">
        <f>'Свод 2026 БП '!F145</f>
        <v>0</v>
      </c>
      <c r="G149" s="29"/>
      <c r="H149" s="29">
        <f>'Свод 2026 БП '!Q145</f>
        <v>0</v>
      </c>
      <c r="I149" s="29">
        <f>'Свод 2026 БП '!R145</f>
        <v>0</v>
      </c>
      <c r="J149" s="29">
        <f>'Свод 2026 БП '!S145</f>
        <v>0</v>
      </c>
      <c r="K149" s="29">
        <f t="shared" si="9"/>
        <v>0</v>
      </c>
      <c r="L149" s="124">
        <v>2516833381.8299999</v>
      </c>
      <c r="M149" s="124">
        <f t="shared" si="8"/>
        <v>2516833381.8299999</v>
      </c>
    </row>
    <row r="150" spans="1:13" s="1" customFormat="1" x14ac:dyDescent="0.2">
      <c r="A150" s="20">
        <v>132</v>
      </c>
      <c r="B150" s="20" t="s">
        <v>259</v>
      </c>
      <c r="C150" s="28" t="s">
        <v>260</v>
      </c>
      <c r="D150" s="29">
        <f>'Свод 2026 БП '!D146</f>
        <v>0</v>
      </c>
      <c r="E150" s="29">
        <f>'Свод 2026 БП '!E146</f>
        <v>0</v>
      </c>
      <c r="F150" s="29">
        <f>'Свод 2026 БП '!F146</f>
        <v>0</v>
      </c>
      <c r="G150" s="29"/>
      <c r="H150" s="29">
        <f>'Свод 2026 БП '!Q146</f>
        <v>0</v>
      </c>
      <c r="I150" s="29">
        <f>'Свод 2026 БП '!R146</f>
        <v>0</v>
      </c>
      <c r="J150" s="29">
        <f>'Свод 2026 БП '!S146</f>
        <v>38831374</v>
      </c>
      <c r="K150" s="29">
        <f t="shared" si="9"/>
        <v>38831374</v>
      </c>
      <c r="L150" s="124">
        <v>0</v>
      </c>
      <c r="M150" s="124">
        <f t="shared" si="8"/>
        <v>38831374</v>
      </c>
    </row>
    <row r="151" spans="1:13" s="1" customFormat="1" x14ac:dyDescent="0.2">
      <c r="A151" s="20">
        <v>133</v>
      </c>
      <c r="B151" s="52" t="s">
        <v>311</v>
      </c>
      <c r="C151" s="28" t="s">
        <v>310</v>
      </c>
      <c r="D151" s="29">
        <f>'Свод 2026 БП '!D147</f>
        <v>0</v>
      </c>
      <c r="E151" s="29">
        <f>'Свод 2026 БП '!E147</f>
        <v>0</v>
      </c>
      <c r="F151" s="29">
        <f>'Свод 2026 БП '!F147</f>
        <v>0</v>
      </c>
      <c r="G151" s="38"/>
      <c r="H151" s="29">
        <f>'Свод 2026 БП '!Q147</f>
        <v>0</v>
      </c>
      <c r="I151" s="29">
        <f>'Свод 2026 БП '!R147</f>
        <v>0</v>
      </c>
      <c r="J151" s="29">
        <f>'Свод 2026 БП '!S147</f>
        <v>0</v>
      </c>
      <c r="K151" s="38">
        <f t="shared" ref="K151" si="10">D151+E151+F151+H151+I151+J151</f>
        <v>0</v>
      </c>
      <c r="L151" s="124">
        <v>69788536</v>
      </c>
      <c r="M151" s="50">
        <f t="shared" si="8"/>
        <v>69788536</v>
      </c>
    </row>
    <row r="152" spans="1:13" x14ac:dyDescent="0.2">
      <c r="A152" s="20">
        <v>134</v>
      </c>
      <c r="B152" s="52" t="s">
        <v>319</v>
      </c>
      <c r="C152" s="28" t="s">
        <v>316</v>
      </c>
      <c r="D152" s="29">
        <f>'Свод 2026 БП '!D148</f>
        <v>0</v>
      </c>
      <c r="E152" s="29">
        <f>'Свод 2026 БП '!E148</f>
        <v>4858857</v>
      </c>
      <c r="F152" s="29">
        <f>'Свод 2026 БП '!F148</f>
        <v>0</v>
      </c>
      <c r="G152" s="38"/>
      <c r="H152" s="29">
        <f>'Свод 2026 БП '!Q148</f>
        <v>0</v>
      </c>
      <c r="I152" s="29">
        <f>'Свод 2026 БП '!R148</f>
        <v>0</v>
      </c>
      <c r="J152" s="29">
        <f>'Свод 2026 БП '!S148</f>
        <v>0</v>
      </c>
      <c r="K152" s="38">
        <f t="shared" ref="K152" si="11">D152+E152+F152+H152+I152+J152</f>
        <v>4858857</v>
      </c>
      <c r="L152" s="124">
        <v>0</v>
      </c>
      <c r="M152" s="50">
        <f t="shared" ref="M152" si="12">K152+L152</f>
        <v>4858857</v>
      </c>
    </row>
    <row r="153" spans="1:13" ht="15.75" customHeight="1" x14ac:dyDescent="0.2">
      <c r="A153" s="20">
        <v>135</v>
      </c>
      <c r="B153" s="52" t="s">
        <v>411</v>
      </c>
      <c r="C153" s="15" t="s">
        <v>412</v>
      </c>
      <c r="D153" s="29">
        <f>'Свод 2026 БП '!D149</f>
        <v>0</v>
      </c>
      <c r="E153" s="29">
        <f>'Свод 2026 БП '!E149</f>
        <v>294411</v>
      </c>
      <c r="F153" s="29">
        <f>'Свод 2026 БП '!F149</f>
        <v>0</v>
      </c>
      <c r="G153" s="38"/>
      <c r="H153" s="29">
        <f>'Свод 2026 БП '!Q149</f>
        <v>0</v>
      </c>
      <c r="I153" s="29">
        <f>'Свод 2026 БП '!R149</f>
        <v>0</v>
      </c>
      <c r="J153" s="29">
        <f>'Свод 2026 БП '!S149</f>
        <v>0</v>
      </c>
      <c r="K153" s="38">
        <f t="shared" ref="K153" si="13">D153+E153+F153+H153+I153+J153</f>
        <v>294411</v>
      </c>
      <c r="L153" s="124">
        <v>0</v>
      </c>
      <c r="M153" s="50">
        <f t="shared" ref="M153" si="14">K153+L153</f>
        <v>294411</v>
      </c>
    </row>
  </sheetData>
  <mergeCells count="18"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  <mergeCell ref="A96:A99"/>
    <mergeCell ref="B96:B99"/>
    <mergeCell ref="F9:G11"/>
    <mergeCell ref="A12:C12"/>
    <mergeCell ref="A15:C15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B149"/>
  <sheetViews>
    <sheetView topLeftCell="A2" zoomScale="98" zoomScaleNormal="98" workbookViewId="0">
      <pane xSplit="3" ySplit="10" topLeftCell="D120" activePane="bottomRight" state="frozen"/>
      <selection activeCell="A2" sqref="A2"/>
      <selection pane="topRight" activeCell="D2" sqref="D2"/>
      <selection pane="bottomLeft" activeCell="A14" sqref="A14"/>
      <selection pane="bottomRight" activeCell="H17" sqref="H17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5" ht="48" customHeight="1" x14ac:dyDescent="0.2">
      <c r="B2" s="305" t="s">
        <v>435</v>
      </c>
      <c r="C2" s="305"/>
      <c r="D2" s="305"/>
    </row>
    <row r="3" spans="1:5" x14ac:dyDescent="0.2">
      <c r="C3" s="9"/>
      <c r="D3" s="8" t="s">
        <v>277</v>
      </c>
    </row>
    <row r="4" spans="1:5" s="2" customFormat="1" ht="12.75" customHeight="1" x14ac:dyDescent="0.2">
      <c r="A4" s="293" t="s">
        <v>43</v>
      </c>
      <c r="B4" s="293" t="s">
        <v>55</v>
      </c>
      <c r="C4" s="294" t="s">
        <v>44</v>
      </c>
      <c r="D4" s="309" t="s">
        <v>287</v>
      </c>
    </row>
    <row r="5" spans="1:5" x14ac:dyDescent="0.2">
      <c r="A5" s="293"/>
      <c r="B5" s="293"/>
      <c r="C5" s="294"/>
      <c r="D5" s="310"/>
    </row>
    <row r="6" spans="1:5" x14ac:dyDescent="0.2">
      <c r="A6" s="293"/>
      <c r="B6" s="293"/>
      <c r="C6" s="294"/>
      <c r="D6" s="310"/>
      <c r="E6" s="4"/>
    </row>
    <row r="7" spans="1:5" x14ac:dyDescent="0.2">
      <c r="A7" s="293"/>
      <c r="B7" s="293"/>
      <c r="C7" s="294"/>
      <c r="D7" s="311"/>
    </row>
    <row r="8" spans="1:5" s="2" customFormat="1" x14ac:dyDescent="0.2">
      <c r="A8" s="275" t="s">
        <v>224</v>
      </c>
      <c r="B8" s="275"/>
      <c r="C8" s="275"/>
      <c r="D8" s="30">
        <f>D11+D10+D9</f>
        <v>2115518023</v>
      </c>
    </row>
    <row r="9" spans="1:5" s="3" customFormat="1" x14ac:dyDescent="0.2">
      <c r="A9" s="5"/>
      <c r="B9" s="5"/>
      <c r="C9" s="11" t="s">
        <v>53</v>
      </c>
      <c r="D9" s="29">
        <v>62844724</v>
      </c>
      <c r="E9" s="32"/>
    </row>
    <row r="10" spans="1:5" s="3" customFormat="1" x14ac:dyDescent="0.2">
      <c r="A10" s="5"/>
      <c r="B10" s="5"/>
      <c r="C10" s="11" t="s">
        <v>279</v>
      </c>
      <c r="D10" s="31"/>
    </row>
    <row r="11" spans="1:5" s="2" customFormat="1" x14ac:dyDescent="0.2">
      <c r="A11" s="275" t="s">
        <v>223</v>
      </c>
      <c r="B11" s="275"/>
      <c r="C11" s="275"/>
      <c r="D11" s="30">
        <f>SUM(D12:D147)-D92</f>
        <v>2052673299</v>
      </c>
    </row>
    <row r="12" spans="1:5" s="1" customFormat="1" x14ac:dyDescent="0.2">
      <c r="A12" s="20">
        <v>1</v>
      </c>
      <c r="B12" s="12" t="s">
        <v>56</v>
      </c>
      <c r="C12" s="10" t="s">
        <v>41</v>
      </c>
      <c r="D12" s="29">
        <v>9747480</v>
      </c>
    </row>
    <row r="13" spans="1:5" s="1" customFormat="1" x14ac:dyDescent="0.2">
      <c r="A13" s="20">
        <v>2</v>
      </c>
      <c r="B13" s="13" t="s">
        <v>57</v>
      </c>
      <c r="C13" s="10" t="s">
        <v>209</v>
      </c>
      <c r="D13" s="29">
        <v>9844331</v>
      </c>
    </row>
    <row r="14" spans="1:5" s="19" customFormat="1" x14ac:dyDescent="0.2">
      <c r="A14" s="20">
        <v>3</v>
      </c>
      <c r="B14" s="21" t="s">
        <v>58</v>
      </c>
      <c r="C14" s="10" t="s">
        <v>5</v>
      </c>
      <c r="D14" s="29">
        <v>26443870</v>
      </c>
    </row>
    <row r="15" spans="1:5" s="1" customFormat="1" x14ac:dyDescent="0.2">
      <c r="A15" s="20">
        <v>4</v>
      </c>
      <c r="B15" s="12" t="s">
        <v>59</v>
      </c>
      <c r="C15" s="10" t="s">
        <v>210</v>
      </c>
      <c r="D15" s="29">
        <v>10197723</v>
      </c>
    </row>
    <row r="16" spans="1:5" s="1" customFormat="1" x14ac:dyDescent="0.2">
      <c r="A16" s="20">
        <v>5</v>
      </c>
      <c r="B16" s="12" t="s">
        <v>60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61</v>
      </c>
      <c r="C17" s="10" t="s">
        <v>62</v>
      </c>
      <c r="D17" s="29">
        <v>81204208</v>
      </c>
    </row>
    <row r="18" spans="1:4" s="1" customFormat="1" x14ac:dyDescent="0.2">
      <c r="A18" s="20">
        <v>7</v>
      </c>
      <c r="B18" s="12" t="s">
        <v>63</v>
      </c>
      <c r="C18" s="10" t="s">
        <v>211</v>
      </c>
      <c r="D18" s="29">
        <v>29751419</v>
      </c>
    </row>
    <row r="19" spans="1:4" s="1" customFormat="1" x14ac:dyDescent="0.2">
      <c r="A19" s="20">
        <v>8</v>
      </c>
      <c r="B19" s="21" t="s">
        <v>64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65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66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67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68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s="1" customFormat="1" x14ac:dyDescent="0.2">
      <c r="A25" s="20">
        <v>14</v>
      </c>
      <c r="B25" s="21" t="s">
        <v>69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70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71</v>
      </c>
      <c r="C27" s="10" t="s">
        <v>342</v>
      </c>
      <c r="D27" s="29">
        <v>25634040</v>
      </c>
    </row>
    <row r="28" spans="1:4" s="19" customFormat="1" x14ac:dyDescent="0.2">
      <c r="A28" s="20">
        <v>17</v>
      </c>
      <c r="B28" s="21" t="s">
        <v>72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73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74</v>
      </c>
      <c r="C30" s="10" t="s">
        <v>212</v>
      </c>
      <c r="D30" s="29">
        <v>7161530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25369949</v>
      </c>
    </row>
    <row r="32" spans="1:4" s="19" customFormat="1" x14ac:dyDescent="0.2">
      <c r="A32" s="20">
        <v>21</v>
      </c>
      <c r="B32" s="12" t="s">
        <v>76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77</v>
      </c>
      <c r="C33" s="10" t="s">
        <v>78</v>
      </c>
      <c r="D33" s="29">
        <v>12741016</v>
      </c>
    </row>
    <row r="34" spans="1:4" s="1" customFormat="1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s="1" customFormat="1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s="1" customFormat="1" x14ac:dyDescent="0.2">
      <c r="A36" s="20">
        <v>25</v>
      </c>
      <c r="B36" s="12" t="s">
        <v>83</v>
      </c>
      <c r="C36" s="10" t="s">
        <v>84</v>
      </c>
      <c r="D36" s="29">
        <v>131034217</v>
      </c>
    </row>
    <row r="37" spans="1:4" s="1" customFormat="1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s="1" customFormat="1" x14ac:dyDescent="0.2">
      <c r="A38" s="20">
        <v>27</v>
      </c>
      <c r="B38" s="13" t="s">
        <v>87</v>
      </c>
      <c r="C38" s="10" t="s">
        <v>88</v>
      </c>
      <c r="D38" s="29">
        <v>10968100</v>
      </c>
    </row>
    <row r="39" spans="1:4" s="19" customFormat="1" x14ac:dyDescent="0.2">
      <c r="A39" s="20">
        <v>28</v>
      </c>
      <c r="B39" s="13" t="s">
        <v>89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91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92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93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41482342</v>
      </c>
    </row>
    <row r="45" spans="1:4" s="1" customFormat="1" x14ac:dyDescent="0.2">
      <c r="A45" s="20">
        <v>34</v>
      </c>
      <c r="B45" s="14" t="s">
        <v>95</v>
      </c>
      <c r="C45" s="15" t="s">
        <v>214</v>
      </c>
      <c r="D45" s="29">
        <v>12482110</v>
      </c>
    </row>
    <row r="46" spans="1:4" s="1" customFormat="1" x14ac:dyDescent="0.2">
      <c r="A46" s="20">
        <v>35</v>
      </c>
      <c r="B46" s="12" t="s">
        <v>96</v>
      </c>
      <c r="C46" s="10" t="s">
        <v>215</v>
      </c>
      <c r="D46" s="29">
        <v>9198987</v>
      </c>
    </row>
    <row r="47" spans="1:4" s="1" customFormat="1" x14ac:dyDescent="0.2">
      <c r="A47" s="20">
        <v>36</v>
      </c>
      <c r="B47" s="12" t="s">
        <v>97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98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99</v>
      </c>
      <c r="C49" s="10" t="s">
        <v>100</v>
      </c>
      <c r="D49" s="29">
        <v>5366082</v>
      </c>
    </row>
    <row r="50" spans="1:4" s="19" customFormat="1" x14ac:dyDescent="0.2">
      <c r="A50" s="20">
        <v>39</v>
      </c>
      <c r="B50" s="21" t="s">
        <v>101</v>
      </c>
      <c r="C50" s="10" t="s">
        <v>102</v>
      </c>
      <c r="D50" s="29">
        <v>58433569</v>
      </c>
    </row>
    <row r="51" spans="1:4" s="1" customFormat="1" x14ac:dyDescent="0.2">
      <c r="A51" s="20">
        <v>40</v>
      </c>
      <c r="B51" s="12" t="s">
        <v>103</v>
      </c>
      <c r="C51" s="10" t="s">
        <v>220</v>
      </c>
      <c r="D51" s="29">
        <v>12939305</v>
      </c>
    </row>
    <row r="52" spans="1:4" s="1" customFormat="1" x14ac:dyDescent="0.2">
      <c r="A52" s="20">
        <v>41</v>
      </c>
      <c r="B52" s="12" t="s">
        <v>104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105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151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106</v>
      </c>
      <c r="C55" s="10" t="s">
        <v>216</v>
      </c>
      <c r="D55" s="29">
        <v>15211194</v>
      </c>
    </row>
    <row r="56" spans="1:4" s="1" customFormat="1" x14ac:dyDescent="0.2">
      <c r="A56" s="20">
        <v>45</v>
      </c>
      <c r="B56" s="13" t="s">
        <v>107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108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109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110</v>
      </c>
      <c r="C59" s="10" t="s">
        <v>217</v>
      </c>
      <c r="D59" s="29">
        <v>18369945</v>
      </c>
    </row>
    <row r="60" spans="1:4" s="1" customFormat="1" x14ac:dyDescent="0.2">
      <c r="A60" s="20">
        <v>49</v>
      </c>
      <c r="B60" s="21" t="s">
        <v>111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159</v>
      </c>
      <c r="C61" s="10" t="s">
        <v>52</v>
      </c>
      <c r="D61" s="29">
        <v>13645372</v>
      </c>
    </row>
    <row r="62" spans="1:4" s="1" customFormat="1" x14ac:dyDescent="0.2">
      <c r="A62" s="20">
        <v>51</v>
      </c>
      <c r="B62" s="21" t="s">
        <v>112</v>
      </c>
      <c r="C62" s="10" t="s">
        <v>218</v>
      </c>
      <c r="D62" s="29">
        <v>10145996</v>
      </c>
    </row>
    <row r="63" spans="1:4" s="1" customFormat="1" x14ac:dyDescent="0.2">
      <c r="A63" s="20">
        <v>52</v>
      </c>
      <c r="B63" s="13" t="s">
        <v>161</v>
      </c>
      <c r="C63" s="10" t="s">
        <v>219</v>
      </c>
      <c r="D63" s="29">
        <v>11344191</v>
      </c>
    </row>
    <row r="64" spans="1:4" s="1" customFormat="1" x14ac:dyDescent="0.2">
      <c r="A64" s="20">
        <v>53</v>
      </c>
      <c r="B64" s="21" t="s">
        <v>222</v>
      </c>
      <c r="C64" s="10" t="s">
        <v>221</v>
      </c>
      <c r="D64" s="29">
        <v>433480</v>
      </c>
    </row>
    <row r="65" spans="1:4" s="1" customFormat="1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s="1" customFormat="1" x14ac:dyDescent="0.2">
      <c r="A66" s="20">
        <v>55</v>
      </c>
      <c r="B66" s="21" t="s">
        <v>113</v>
      </c>
      <c r="C66" s="10" t="s">
        <v>51</v>
      </c>
      <c r="D66" s="29">
        <v>11196789</v>
      </c>
    </row>
    <row r="67" spans="1:4" s="1" customFormat="1" x14ac:dyDescent="0.2">
      <c r="A67" s="20">
        <v>56</v>
      </c>
      <c r="B67" s="13" t="s">
        <v>114</v>
      </c>
      <c r="C67" s="10" t="s">
        <v>234</v>
      </c>
      <c r="D67" s="29">
        <v>8605662</v>
      </c>
    </row>
    <row r="68" spans="1:4" s="1" customFormat="1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s="1" customFormat="1" x14ac:dyDescent="0.2">
      <c r="A69" s="20">
        <v>58</v>
      </c>
      <c r="B69" s="13" t="s">
        <v>117</v>
      </c>
      <c r="C69" s="10" t="s">
        <v>235</v>
      </c>
      <c r="D69" s="29">
        <v>33654304</v>
      </c>
    </row>
    <row r="70" spans="1:4" s="1" customFormat="1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s="1" customFormat="1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s="1" customFormat="1" x14ac:dyDescent="0.2">
      <c r="A72" s="20">
        <v>61</v>
      </c>
      <c r="B72" s="12" t="s">
        <v>120</v>
      </c>
      <c r="C72" s="10" t="s">
        <v>237</v>
      </c>
      <c r="D72" s="29">
        <v>9696798</v>
      </c>
    </row>
    <row r="73" spans="1:4" s="1" customFormat="1" x14ac:dyDescent="0.2">
      <c r="A73" s="20">
        <v>62</v>
      </c>
      <c r="B73" s="13" t="s">
        <v>121</v>
      </c>
      <c r="C73" s="10" t="s">
        <v>238</v>
      </c>
      <c r="D73" s="29">
        <v>26121505</v>
      </c>
    </row>
    <row r="74" spans="1:4" s="1" customFormat="1" x14ac:dyDescent="0.2">
      <c r="A74" s="20">
        <v>63</v>
      </c>
      <c r="B74" s="13" t="s">
        <v>122</v>
      </c>
      <c r="C74" s="10" t="s">
        <v>50</v>
      </c>
      <c r="D74" s="29">
        <v>17810610</v>
      </c>
    </row>
    <row r="75" spans="1:4" s="1" customFormat="1" x14ac:dyDescent="0.2">
      <c r="A75" s="20">
        <v>64</v>
      </c>
      <c r="B75" s="13" t="s">
        <v>123</v>
      </c>
      <c r="C75" s="10" t="s">
        <v>239</v>
      </c>
      <c r="D75" s="29">
        <v>40886917</v>
      </c>
    </row>
    <row r="76" spans="1:4" s="1" customFormat="1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s="1" customFormat="1" x14ac:dyDescent="0.2">
      <c r="A77" s="20">
        <v>66</v>
      </c>
      <c r="B77" s="12" t="s">
        <v>125</v>
      </c>
      <c r="C77" s="10" t="s">
        <v>241</v>
      </c>
      <c r="D77" s="29">
        <v>22934297</v>
      </c>
    </row>
    <row r="78" spans="1:4" s="1" customFormat="1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s="1" customFormat="1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s="1" customFormat="1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s="1" customFormat="1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s="1" customFormat="1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s="1" customFormat="1" x14ac:dyDescent="0.2">
      <c r="A83" s="20">
        <v>72</v>
      </c>
      <c r="B83" s="21" t="s">
        <v>131</v>
      </c>
      <c r="C83" s="10" t="s">
        <v>132</v>
      </c>
      <c r="D83" s="29">
        <v>47389582</v>
      </c>
    </row>
    <row r="84" spans="1:4" s="1" customFormat="1" x14ac:dyDescent="0.2">
      <c r="A84" s="20">
        <v>73</v>
      </c>
      <c r="B84" s="12" t="s">
        <v>133</v>
      </c>
      <c r="C84" s="10" t="s">
        <v>247</v>
      </c>
      <c r="D84" s="29">
        <v>80728065</v>
      </c>
    </row>
    <row r="85" spans="1:4" s="1" customFormat="1" x14ac:dyDescent="0.2">
      <c r="A85" s="20">
        <v>74</v>
      </c>
      <c r="B85" s="21" t="s">
        <v>134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135</v>
      </c>
      <c r="C86" s="10" t="s">
        <v>413</v>
      </c>
      <c r="D86" s="29">
        <v>30438966</v>
      </c>
    </row>
    <row r="87" spans="1:4" s="1" customFormat="1" x14ac:dyDescent="0.2">
      <c r="A87" s="20">
        <v>76</v>
      </c>
      <c r="B87" s="12" t="s">
        <v>136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137</v>
      </c>
      <c r="C88" s="10" t="s">
        <v>49</v>
      </c>
      <c r="D88" s="29">
        <v>59078989.999999993</v>
      </c>
    </row>
    <row r="89" spans="1:4" s="1" customFormat="1" x14ac:dyDescent="0.2">
      <c r="A89" s="20">
        <v>78</v>
      </c>
      <c r="B89" s="12" t="s">
        <v>138</v>
      </c>
      <c r="C89" s="10" t="s">
        <v>228</v>
      </c>
      <c r="D89" s="29">
        <v>42105387</v>
      </c>
    </row>
    <row r="90" spans="1:4" s="1" customFormat="1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s="1" customFormat="1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s="1" customFormat="1" x14ac:dyDescent="0.2">
      <c r="A92" s="263">
        <v>81</v>
      </c>
      <c r="B92" s="266" t="s">
        <v>141</v>
      </c>
      <c r="C92" s="16" t="s">
        <v>248</v>
      </c>
      <c r="D92" s="29">
        <v>10939957</v>
      </c>
    </row>
    <row r="93" spans="1:4" s="1" customFormat="1" ht="24" x14ac:dyDescent="0.2">
      <c r="A93" s="264"/>
      <c r="B93" s="267"/>
      <c r="C93" s="10" t="s">
        <v>307</v>
      </c>
      <c r="D93" s="29">
        <v>3432083</v>
      </c>
    </row>
    <row r="94" spans="1:4" s="1" customFormat="1" x14ac:dyDescent="0.2">
      <c r="A94" s="264"/>
      <c r="B94" s="267"/>
      <c r="C94" s="10" t="s">
        <v>249</v>
      </c>
      <c r="D94" s="29">
        <v>0</v>
      </c>
    </row>
    <row r="95" spans="1:4" s="1" customFormat="1" ht="24" x14ac:dyDescent="0.2">
      <c r="A95" s="265"/>
      <c r="B95" s="268"/>
      <c r="C95" s="22" t="s">
        <v>308</v>
      </c>
      <c r="D95" s="29">
        <v>7507874</v>
      </c>
    </row>
    <row r="96" spans="1:4" s="1" customFormat="1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s="1" customFormat="1" x14ac:dyDescent="0.2">
      <c r="A97" s="20">
        <v>83</v>
      </c>
      <c r="B97" s="13" t="s">
        <v>143</v>
      </c>
      <c r="C97" s="10" t="s">
        <v>144</v>
      </c>
      <c r="D97" s="29">
        <v>2850131</v>
      </c>
    </row>
    <row r="98" spans="1:4" s="1" customFormat="1" x14ac:dyDescent="0.2">
      <c r="A98" s="20">
        <v>84</v>
      </c>
      <c r="B98" s="21" t="s">
        <v>145</v>
      </c>
      <c r="C98" s="10" t="s">
        <v>146</v>
      </c>
      <c r="D98" s="29">
        <v>11351546</v>
      </c>
    </row>
    <row r="99" spans="1:4" s="1" customFormat="1" x14ac:dyDescent="0.2">
      <c r="A99" s="20">
        <v>85</v>
      </c>
      <c r="B99" s="13" t="s">
        <v>147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148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149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150</v>
      </c>
      <c r="C102" s="10" t="s">
        <v>42</v>
      </c>
      <c r="D102" s="29">
        <v>8638993</v>
      </c>
    </row>
    <row r="103" spans="1:4" s="1" customFormat="1" x14ac:dyDescent="0.2">
      <c r="A103" s="20">
        <v>89</v>
      </c>
      <c r="B103" s="12" t="s">
        <v>152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153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154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155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156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157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158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160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s="1" customFormat="1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s="1" customFormat="1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s="1" customFormat="1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s="1" customFormat="1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s="1" customFormat="1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s="1" customFormat="1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s="1" customFormat="1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s="1" customFormat="1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s="1" customFormat="1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s="1" customFormat="1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s="1" customFormat="1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s="1" customFormat="1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s="1" customFormat="1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s="1" customFormat="1" x14ac:dyDescent="0.2">
      <c r="A125" s="20">
        <v>111</v>
      </c>
      <c r="B125" s="52" t="s">
        <v>418</v>
      </c>
      <c r="C125" s="15" t="s">
        <v>419</v>
      </c>
      <c r="D125" s="29">
        <v>0</v>
      </c>
    </row>
    <row r="126" spans="1:4" s="1" customFormat="1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s="1" customFormat="1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s="1" customFormat="1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s="1" customFormat="1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s="1" customFormat="1" x14ac:dyDescent="0.2">
      <c r="A131" s="20">
        <v>117</v>
      </c>
      <c r="B131" s="21" t="s">
        <v>193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194</v>
      </c>
      <c r="C132" s="10" t="s">
        <v>45</v>
      </c>
      <c r="D132" s="29">
        <v>33181811</v>
      </c>
    </row>
    <row r="133" spans="1:4" s="1" customFormat="1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s="1" customFormat="1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s="1" customFormat="1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s="1" customFormat="1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s="1" customFormat="1" x14ac:dyDescent="0.2">
      <c r="A137" s="20">
        <v>123</v>
      </c>
      <c r="B137" s="21" t="s">
        <v>200</v>
      </c>
      <c r="C137" s="10" t="s">
        <v>466</v>
      </c>
      <c r="D137" s="29">
        <v>1083700</v>
      </c>
    </row>
    <row r="138" spans="1:4" s="1" customFormat="1" x14ac:dyDescent="0.2">
      <c r="A138" s="20">
        <v>124</v>
      </c>
      <c r="B138" s="12" t="s">
        <v>201</v>
      </c>
      <c r="C138" s="10" t="s">
        <v>226</v>
      </c>
      <c r="D138" s="29">
        <v>54528533</v>
      </c>
    </row>
    <row r="139" spans="1:4" s="1" customFormat="1" x14ac:dyDescent="0.2">
      <c r="A139" s="20">
        <v>125</v>
      </c>
      <c r="B139" s="13" t="s">
        <v>202</v>
      </c>
      <c r="C139" s="10" t="s">
        <v>457</v>
      </c>
      <c r="D139" s="29">
        <v>73798820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4334800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2" t="s">
        <v>251</v>
      </c>
      <c r="C143" s="84" t="s">
        <v>252</v>
      </c>
      <c r="D143" s="29">
        <v>0</v>
      </c>
    </row>
    <row r="144" spans="1:4" x14ac:dyDescent="0.2">
      <c r="A144" s="20">
        <v>130</v>
      </c>
      <c r="B144" s="85" t="s">
        <v>253</v>
      </c>
      <c r="C144" s="41" t="s">
        <v>254</v>
      </c>
      <c r="D144" s="29">
        <v>0</v>
      </c>
    </row>
    <row r="145" spans="1:54" x14ac:dyDescent="0.2">
      <c r="A145" s="20">
        <v>131</v>
      </c>
      <c r="B145" s="86" t="s">
        <v>255</v>
      </c>
      <c r="C145" s="136" t="s">
        <v>416</v>
      </c>
      <c r="D145" s="29">
        <v>0</v>
      </c>
    </row>
    <row r="146" spans="1:54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54" x14ac:dyDescent="0.2">
      <c r="A147" s="20">
        <v>133</v>
      </c>
      <c r="B147" s="52" t="s">
        <v>311</v>
      </c>
      <c r="C147" s="28" t="s">
        <v>310</v>
      </c>
      <c r="D147" s="29">
        <v>0</v>
      </c>
    </row>
    <row r="148" spans="1:54" s="4" customFormat="1" x14ac:dyDescent="0.2">
      <c r="A148" s="20">
        <v>134</v>
      </c>
      <c r="B148" s="52" t="s">
        <v>319</v>
      </c>
      <c r="C148" s="28" t="s">
        <v>316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</row>
    <row r="149" spans="1:54" x14ac:dyDescent="0.2">
      <c r="A149" s="20">
        <v>135</v>
      </c>
      <c r="B149" s="52" t="s">
        <v>411</v>
      </c>
      <c r="C149" s="15" t="s">
        <v>412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9"/>
  <sheetViews>
    <sheetView zoomScale="90" zoomScaleNormal="90" workbookViewId="0">
      <pane xSplit="3" ySplit="7" topLeftCell="D8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I159" sqref="I15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2" width="16.140625" style="1" customWidth="1"/>
    <col min="13" max="13" width="16.140625" style="45" customWidth="1"/>
    <col min="14" max="14" width="21.8554687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K1" s="45"/>
      <c r="L1" s="45"/>
      <c r="N1" s="45"/>
    </row>
    <row r="2" spans="1:14" ht="39.75" customHeight="1" x14ac:dyDescent="0.2">
      <c r="A2" s="305" t="s">
        <v>436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277</v>
      </c>
    </row>
    <row r="4" spans="1:14" s="3" customFormat="1" ht="15.75" customHeight="1" x14ac:dyDescent="0.2">
      <c r="A4" s="294" t="s">
        <v>43</v>
      </c>
      <c r="B4" s="294" t="s">
        <v>55</v>
      </c>
      <c r="C4" s="294" t="s">
        <v>44</v>
      </c>
      <c r="D4" s="433" t="s">
        <v>290</v>
      </c>
      <c r="E4" s="433"/>
      <c r="F4" s="433"/>
      <c r="G4" s="433"/>
      <c r="H4" s="433"/>
      <c r="I4" s="433"/>
      <c r="J4" s="433"/>
      <c r="K4" s="433"/>
      <c r="L4" s="433"/>
      <c r="M4" s="433"/>
      <c r="N4" s="433"/>
    </row>
    <row r="5" spans="1:14" ht="25.5" customHeight="1" x14ac:dyDescent="0.2">
      <c r="A5" s="294"/>
      <c r="B5" s="294"/>
      <c r="C5" s="294"/>
      <c r="D5" s="433" t="s">
        <v>273</v>
      </c>
      <c r="E5" s="434" t="s">
        <v>469</v>
      </c>
      <c r="F5" s="434" t="s">
        <v>470</v>
      </c>
      <c r="G5" s="437" t="s">
        <v>321</v>
      </c>
      <c r="H5" s="437" t="s">
        <v>322</v>
      </c>
      <c r="I5" s="437" t="s">
        <v>323</v>
      </c>
      <c r="J5" s="437" t="s">
        <v>420</v>
      </c>
      <c r="K5" s="433" t="s">
        <v>414</v>
      </c>
      <c r="L5" s="433" t="s">
        <v>291</v>
      </c>
      <c r="M5" s="433"/>
      <c r="N5" s="433"/>
    </row>
    <row r="6" spans="1:14" ht="26.25" customHeight="1" x14ac:dyDescent="0.2">
      <c r="A6" s="294"/>
      <c r="B6" s="294"/>
      <c r="C6" s="294"/>
      <c r="D6" s="433"/>
      <c r="E6" s="435"/>
      <c r="F6" s="435"/>
      <c r="G6" s="438"/>
      <c r="H6" s="438"/>
      <c r="I6" s="438"/>
      <c r="J6" s="438"/>
      <c r="K6" s="433"/>
      <c r="L6" s="433" t="s">
        <v>292</v>
      </c>
      <c r="M6" s="440" t="s">
        <v>315</v>
      </c>
      <c r="N6" s="441"/>
    </row>
    <row r="7" spans="1:14" ht="66.75" customHeight="1" x14ac:dyDescent="0.2">
      <c r="A7" s="294"/>
      <c r="B7" s="294"/>
      <c r="C7" s="294"/>
      <c r="D7" s="433"/>
      <c r="E7" s="436"/>
      <c r="F7" s="436"/>
      <c r="G7" s="439"/>
      <c r="H7" s="439"/>
      <c r="I7" s="439"/>
      <c r="J7" s="439"/>
      <c r="K7" s="433"/>
      <c r="L7" s="433"/>
      <c r="M7" s="231" t="s">
        <v>314</v>
      </c>
      <c r="N7" s="231" t="s">
        <v>471</v>
      </c>
    </row>
    <row r="8" spans="1:14" s="3" customFormat="1" x14ac:dyDescent="0.2">
      <c r="A8" s="442" t="s">
        <v>224</v>
      </c>
      <c r="B8" s="442"/>
      <c r="C8" s="442"/>
      <c r="D8" s="37">
        <f>D11+D10+D9</f>
        <v>8749834212.4799995</v>
      </c>
      <c r="E8" s="37">
        <f t="shared" ref="E8:N8" si="0">E11+E10+E9</f>
        <v>130370254.88</v>
      </c>
      <c r="F8" s="37">
        <f t="shared" si="0"/>
        <v>43714192.5</v>
      </c>
      <c r="G8" s="37">
        <f t="shared" si="0"/>
        <v>464248959.92999995</v>
      </c>
      <c r="H8" s="37">
        <f t="shared" si="0"/>
        <v>6694030</v>
      </c>
      <c r="I8" s="37">
        <f t="shared" si="0"/>
        <v>459164017</v>
      </c>
      <c r="J8" s="37">
        <f t="shared" si="0"/>
        <v>5119776.1000000006</v>
      </c>
      <c r="K8" s="37">
        <f t="shared" si="0"/>
        <v>535013786.61666673</v>
      </c>
      <c r="L8" s="37">
        <f t="shared" si="0"/>
        <v>548260803.95333326</v>
      </c>
      <c r="M8" s="37">
        <f t="shared" si="0"/>
        <v>2260797394.5</v>
      </c>
      <c r="N8" s="37">
        <f t="shared" si="0"/>
        <v>4296450997</v>
      </c>
    </row>
    <row r="9" spans="1:14" s="3" customFormat="1" ht="11.25" customHeight="1" x14ac:dyDescent="0.2">
      <c r="A9" s="261"/>
      <c r="B9" s="261"/>
      <c r="C9" s="11" t="s">
        <v>53</v>
      </c>
      <c r="D9" s="38">
        <v>64201509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64200212</v>
      </c>
      <c r="L9" s="38">
        <v>0</v>
      </c>
      <c r="M9" s="38">
        <v>0</v>
      </c>
      <c r="N9" s="38">
        <v>0</v>
      </c>
    </row>
    <row r="10" spans="1:14" s="3" customFormat="1" ht="21.75" customHeight="1" x14ac:dyDescent="0.2">
      <c r="A10" s="261"/>
      <c r="B10" s="261"/>
      <c r="C10" s="11" t="s">
        <v>279</v>
      </c>
      <c r="D10" s="38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38"/>
      <c r="M10" s="38"/>
      <c r="N10" s="38">
        <v>90383518</v>
      </c>
    </row>
    <row r="11" spans="1:14" s="3" customFormat="1" x14ac:dyDescent="0.2">
      <c r="A11" s="442" t="s">
        <v>223</v>
      </c>
      <c r="B11" s="442"/>
      <c r="C11" s="442"/>
      <c r="D11" s="73">
        <f t="shared" si="1"/>
        <v>8595249185.4799995</v>
      </c>
      <c r="E11" s="73">
        <f t="shared" ref="E11:N11" si="2">SUM(E12:E148)-E92</f>
        <v>130369422.88</v>
      </c>
      <c r="F11" s="73">
        <f t="shared" si="2"/>
        <v>43713727.5</v>
      </c>
      <c r="G11" s="73">
        <f t="shared" si="2"/>
        <v>464248959.92999995</v>
      </c>
      <c r="H11" s="73">
        <f t="shared" si="2"/>
        <v>6694030</v>
      </c>
      <c r="I11" s="73">
        <f t="shared" si="2"/>
        <v>459164017</v>
      </c>
      <c r="J11" s="73">
        <f t="shared" si="2"/>
        <v>5119776.1000000006</v>
      </c>
      <c r="K11" s="73">
        <f t="shared" si="2"/>
        <v>470813574.61666673</v>
      </c>
      <c r="L11" s="73">
        <f t="shared" si="2"/>
        <v>548260803.95333326</v>
      </c>
      <c r="M11" s="73">
        <f t="shared" si="2"/>
        <v>2260797394.5</v>
      </c>
      <c r="N11" s="73">
        <f t="shared" si="2"/>
        <v>4206067479</v>
      </c>
    </row>
    <row r="12" spans="1:14" ht="12" customHeight="1" x14ac:dyDescent="0.2">
      <c r="A12" s="20">
        <v>1</v>
      </c>
      <c r="B12" s="12" t="s">
        <v>56</v>
      </c>
      <c r="C12" s="10" t="s">
        <v>41</v>
      </c>
      <c r="D12" s="38">
        <f>ROUND(G12+H12+I12+J12+K12+L12+M12+N12+E12+F12,0)</f>
        <v>37986529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10734371</v>
      </c>
      <c r="N12" s="42">
        <v>19543157</v>
      </c>
    </row>
    <row r="13" spans="1:14" x14ac:dyDescent="0.2">
      <c r="A13" s="20">
        <v>2</v>
      </c>
      <c r="B13" s="13" t="s">
        <v>57</v>
      </c>
      <c r="C13" s="10" t="s">
        <v>209</v>
      </c>
      <c r="D13" s="38">
        <f t="shared" ref="D13:D76" si="3">ROUND(G13+H13+I13+J13+K13+L13+M13+N13+E13+F13,0)</f>
        <v>38364620</v>
      </c>
      <c r="E13" s="38">
        <v>574752.19999999995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10860275</v>
      </c>
      <c r="N13" s="42">
        <v>20263756</v>
      </c>
    </row>
    <row r="14" spans="1:14" x14ac:dyDescent="0.2">
      <c r="A14" s="20">
        <v>3</v>
      </c>
      <c r="B14" s="21" t="s">
        <v>58</v>
      </c>
      <c r="C14" s="10" t="s">
        <v>5</v>
      </c>
      <c r="D14" s="38">
        <f t="shared" si="3"/>
        <v>117514331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33727260</v>
      </c>
      <c r="N14" s="42">
        <v>59708506</v>
      </c>
    </row>
    <row r="15" spans="1:14" ht="14.25" customHeight="1" x14ac:dyDescent="0.2">
      <c r="A15" s="20">
        <v>4</v>
      </c>
      <c r="B15" s="12" t="s">
        <v>59</v>
      </c>
      <c r="C15" s="10" t="s">
        <v>210</v>
      </c>
      <c r="D15" s="38">
        <f t="shared" si="3"/>
        <v>40916886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11805161</v>
      </c>
      <c r="N15" s="42">
        <v>22017265</v>
      </c>
    </row>
    <row r="16" spans="1:14" x14ac:dyDescent="0.2">
      <c r="A16" s="20">
        <v>5</v>
      </c>
      <c r="B16" s="12" t="s">
        <v>60</v>
      </c>
      <c r="C16" s="10" t="s">
        <v>8</v>
      </c>
      <c r="D16" s="38">
        <f t="shared" si="3"/>
        <v>44261837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12788161</v>
      </c>
      <c r="N16" s="42">
        <v>23444311</v>
      </c>
    </row>
    <row r="17" spans="1:14" x14ac:dyDescent="0.2">
      <c r="A17" s="20">
        <v>6</v>
      </c>
      <c r="B17" s="21" t="s">
        <v>61</v>
      </c>
      <c r="C17" s="10" t="s">
        <v>62</v>
      </c>
      <c r="D17" s="38">
        <f t="shared" si="3"/>
        <v>313435216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86150222</v>
      </c>
      <c r="N17" s="42">
        <v>151897452</v>
      </c>
    </row>
    <row r="18" spans="1:14" x14ac:dyDescent="0.2">
      <c r="A18" s="20">
        <v>7</v>
      </c>
      <c r="B18" s="12" t="s">
        <v>63</v>
      </c>
      <c r="C18" s="10" t="s">
        <v>211</v>
      </c>
      <c r="D18" s="38">
        <f t="shared" si="3"/>
        <v>115193536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33469082</v>
      </c>
      <c r="N18" s="42">
        <v>61096762</v>
      </c>
    </row>
    <row r="19" spans="1:14" x14ac:dyDescent="0.2">
      <c r="A19" s="20">
        <v>8</v>
      </c>
      <c r="B19" s="21" t="s">
        <v>64</v>
      </c>
      <c r="C19" s="10" t="s">
        <v>17</v>
      </c>
      <c r="D19" s="38">
        <f t="shared" si="3"/>
        <v>45988366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13481815</v>
      </c>
      <c r="N19" s="42">
        <v>24634077</v>
      </c>
    </row>
    <row r="20" spans="1:14" x14ac:dyDescent="0.2">
      <c r="A20" s="20">
        <v>9</v>
      </c>
      <c r="B20" s="21" t="s">
        <v>65</v>
      </c>
      <c r="C20" s="10" t="s">
        <v>6</v>
      </c>
      <c r="D20" s="38">
        <f t="shared" si="3"/>
        <v>43892035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12004652</v>
      </c>
      <c r="N20" s="42">
        <v>22060245</v>
      </c>
    </row>
    <row r="21" spans="1:14" x14ac:dyDescent="0.2">
      <c r="A21" s="20">
        <v>10</v>
      </c>
      <c r="B21" s="21" t="s">
        <v>66</v>
      </c>
      <c r="C21" s="10" t="s">
        <v>18</v>
      </c>
      <c r="D21" s="38">
        <f t="shared" si="3"/>
        <v>55708905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15462484</v>
      </c>
      <c r="N21" s="42">
        <v>28688790</v>
      </c>
    </row>
    <row r="22" spans="1:14" x14ac:dyDescent="0.2">
      <c r="A22" s="20">
        <v>11</v>
      </c>
      <c r="B22" s="21" t="s">
        <v>67</v>
      </c>
      <c r="C22" s="10" t="s">
        <v>7</v>
      </c>
      <c r="D22" s="38">
        <f t="shared" si="3"/>
        <v>43507171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11899426</v>
      </c>
      <c r="N22" s="42">
        <v>22154814</v>
      </c>
    </row>
    <row r="23" spans="1:14" x14ac:dyDescent="0.2">
      <c r="A23" s="20">
        <v>12</v>
      </c>
      <c r="B23" s="21" t="s">
        <v>68</v>
      </c>
      <c r="C23" s="10" t="s">
        <v>19</v>
      </c>
      <c r="D23" s="38">
        <f t="shared" si="3"/>
        <v>82447472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24374196</v>
      </c>
      <c r="N23" s="42">
        <v>44395748</v>
      </c>
    </row>
    <row r="24" spans="1:14" x14ac:dyDescent="0.2">
      <c r="A24" s="20">
        <v>13</v>
      </c>
      <c r="B24" s="21" t="s">
        <v>230</v>
      </c>
      <c r="C24" s="10" t="s">
        <v>231</v>
      </c>
      <c r="D24" s="38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69</v>
      </c>
      <c r="C25" s="10" t="s">
        <v>22</v>
      </c>
      <c r="D25" s="38">
        <f t="shared" si="3"/>
        <v>53972031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16007384.5</v>
      </c>
      <c r="N25" s="42">
        <v>28659863</v>
      </c>
    </row>
    <row r="26" spans="1:14" x14ac:dyDescent="0.2">
      <c r="A26" s="20">
        <v>15</v>
      </c>
      <c r="B26" s="21" t="s">
        <v>70</v>
      </c>
      <c r="C26" s="10" t="s">
        <v>10</v>
      </c>
      <c r="D26" s="38">
        <f t="shared" si="3"/>
        <v>81442186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23044318</v>
      </c>
      <c r="N26" s="42">
        <v>43653327</v>
      </c>
    </row>
    <row r="27" spans="1:14" x14ac:dyDescent="0.2">
      <c r="A27" s="20">
        <v>16</v>
      </c>
      <c r="B27" s="21" t="s">
        <v>71</v>
      </c>
      <c r="C27" s="10" t="s">
        <v>342</v>
      </c>
      <c r="D27" s="38">
        <f t="shared" si="3"/>
        <v>100294278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29555873</v>
      </c>
      <c r="N27" s="42">
        <v>54298706</v>
      </c>
    </row>
    <row r="28" spans="1:14" x14ac:dyDescent="0.2">
      <c r="A28" s="20">
        <v>17</v>
      </c>
      <c r="B28" s="21" t="s">
        <v>72</v>
      </c>
      <c r="C28" s="10" t="s">
        <v>9</v>
      </c>
      <c r="D28" s="38">
        <f t="shared" si="3"/>
        <v>184733789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52495779</v>
      </c>
      <c r="N28" s="42">
        <v>98898989</v>
      </c>
    </row>
    <row r="29" spans="1:14" x14ac:dyDescent="0.2">
      <c r="A29" s="20">
        <v>18</v>
      </c>
      <c r="B29" s="12" t="s">
        <v>73</v>
      </c>
      <c r="C29" s="10" t="s">
        <v>11</v>
      </c>
      <c r="D29" s="38">
        <f t="shared" si="3"/>
        <v>33777766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9361033</v>
      </c>
      <c r="N29" s="42">
        <v>17734860</v>
      </c>
    </row>
    <row r="30" spans="1:14" x14ac:dyDescent="0.2">
      <c r="A30" s="20">
        <v>19</v>
      </c>
      <c r="B30" s="12" t="s">
        <v>74</v>
      </c>
      <c r="C30" s="10" t="s">
        <v>212</v>
      </c>
      <c r="D30" s="38">
        <f t="shared" si="3"/>
        <v>28130869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7725320</v>
      </c>
      <c r="N30" s="42">
        <v>14067151</v>
      </c>
    </row>
    <row r="31" spans="1:14" x14ac:dyDescent="0.2">
      <c r="A31" s="20">
        <v>20</v>
      </c>
      <c r="B31" s="12" t="s">
        <v>75</v>
      </c>
      <c r="C31" s="10" t="s">
        <v>343</v>
      </c>
      <c r="D31" s="38">
        <f t="shared" si="3"/>
        <v>138293888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38718999</v>
      </c>
      <c r="N31" s="42">
        <v>72255786</v>
      </c>
    </row>
    <row r="32" spans="1:14" x14ac:dyDescent="0.2">
      <c r="A32" s="20">
        <v>21</v>
      </c>
      <c r="B32" s="12" t="s">
        <v>76</v>
      </c>
      <c r="C32" s="10" t="s">
        <v>38</v>
      </c>
      <c r="D32" s="38">
        <f t="shared" si="3"/>
        <v>114454878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</v>
      </c>
      <c r="K32" s="42">
        <v>0</v>
      </c>
      <c r="L32" s="42">
        <v>12174915.6</v>
      </c>
      <c r="M32" s="42">
        <v>31757450</v>
      </c>
      <c r="N32" s="42">
        <v>55204659</v>
      </c>
    </row>
    <row r="33" spans="1:14" x14ac:dyDescent="0.2">
      <c r="A33" s="20">
        <v>22</v>
      </c>
      <c r="B33" s="21" t="s">
        <v>77</v>
      </c>
      <c r="C33" s="10" t="s">
        <v>78</v>
      </c>
      <c r="D33" s="38">
        <f t="shared" si="3"/>
        <v>54032916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14618007</v>
      </c>
      <c r="N33" s="42">
        <v>27351374</v>
      </c>
    </row>
    <row r="34" spans="1:14" ht="12" customHeight="1" x14ac:dyDescent="0.2">
      <c r="A34" s="20">
        <v>23</v>
      </c>
      <c r="B34" s="21" t="s">
        <v>79</v>
      </c>
      <c r="C34" s="10" t="s">
        <v>80</v>
      </c>
      <c r="D34" s="38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81</v>
      </c>
      <c r="C35" s="10" t="s">
        <v>82</v>
      </c>
      <c r="D35" s="38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83</v>
      </c>
      <c r="C36" s="10" t="s">
        <v>84</v>
      </c>
      <c r="D36" s="38">
        <f t="shared" si="3"/>
        <v>486072714</v>
      </c>
      <c r="E36" s="237">
        <v>10036723.619999999</v>
      </c>
      <c r="F36" s="237">
        <f>1267131+409856+204928</f>
        <v>1881915</v>
      </c>
      <c r="G36" s="38">
        <v>27457657.831666701</v>
      </c>
      <c r="H36" s="38">
        <v>8348</v>
      </c>
      <c r="I36" s="38">
        <v>35962040.524999999</v>
      </c>
      <c r="J36" s="38">
        <v>17654.400000000001</v>
      </c>
      <c r="K36" s="42">
        <f>35495942.655+793212</f>
        <v>36289154.655000001</v>
      </c>
      <c r="L36" s="42">
        <f>44847723+164378</f>
        <v>45012101</v>
      </c>
      <c r="M36" s="42">
        <v>20524007</v>
      </c>
      <c r="N36" s="42">
        <v>308883112</v>
      </c>
    </row>
    <row r="37" spans="1:14" ht="15.75" customHeight="1" x14ac:dyDescent="0.2">
      <c r="A37" s="20">
        <v>26</v>
      </c>
      <c r="B37" s="21" t="s">
        <v>85</v>
      </c>
      <c r="C37" s="10" t="s">
        <v>86</v>
      </c>
      <c r="D37" s="38">
        <f t="shared" si="3"/>
        <v>0</v>
      </c>
      <c r="E37" s="237"/>
      <c r="F37" s="237"/>
      <c r="G37" s="38">
        <v>0</v>
      </c>
      <c r="H37" s="38">
        <v>0</v>
      </c>
      <c r="I37" s="38">
        <v>0</v>
      </c>
      <c r="J37" s="38">
        <v>0</v>
      </c>
      <c r="K37" s="42"/>
      <c r="L37" s="42"/>
      <c r="M37" s="42">
        <v>0</v>
      </c>
      <c r="N37" s="42">
        <v>0</v>
      </c>
    </row>
    <row r="38" spans="1:14" x14ac:dyDescent="0.2">
      <c r="A38" s="20">
        <v>27</v>
      </c>
      <c r="B38" s="13" t="s">
        <v>87</v>
      </c>
      <c r="C38" s="10" t="s">
        <v>88</v>
      </c>
      <c r="D38" s="38">
        <f t="shared" si="3"/>
        <v>154426066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143749835</v>
      </c>
      <c r="N38" s="42">
        <v>0</v>
      </c>
    </row>
    <row r="39" spans="1:14" x14ac:dyDescent="0.2">
      <c r="A39" s="20">
        <v>28</v>
      </c>
      <c r="B39" s="13" t="s">
        <v>89</v>
      </c>
      <c r="C39" s="10" t="s">
        <v>39</v>
      </c>
      <c r="D39" s="38">
        <f t="shared" si="3"/>
        <v>155189842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44503518</v>
      </c>
      <c r="N39" s="42">
        <v>78385703</v>
      </c>
    </row>
    <row r="40" spans="1:14" ht="12.75" customHeight="1" x14ac:dyDescent="0.2">
      <c r="A40" s="20">
        <v>29</v>
      </c>
      <c r="B40" s="12" t="s">
        <v>90</v>
      </c>
      <c r="C40" s="10" t="s">
        <v>37</v>
      </c>
      <c r="D40" s="38">
        <f t="shared" si="3"/>
        <v>227609351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71538963</v>
      </c>
      <c r="N40" s="42">
        <v>113001842</v>
      </c>
    </row>
    <row r="41" spans="1:14" x14ac:dyDescent="0.2">
      <c r="A41" s="20">
        <v>30</v>
      </c>
      <c r="B41" s="13" t="s">
        <v>91</v>
      </c>
      <c r="C41" s="10" t="s">
        <v>16</v>
      </c>
      <c r="D41" s="38">
        <f t="shared" si="3"/>
        <v>48366318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13970421</v>
      </c>
      <c r="N41" s="42">
        <v>25004413</v>
      </c>
    </row>
    <row r="42" spans="1:14" x14ac:dyDescent="0.2">
      <c r="A42" s="20">
        <v>31</v>
      </c>
      <c r="B42" s="21" t="s">
        <v>92</v>
      </c>
      <c r="C42" s="10" t="s">
        <v>21</v>
      </c>
      <c r="D42" s="38">
        <f t="shared" si="3"/>
        <v>155620808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46202260</v>
      </c>
      <c r="N42" s="42">
        <v>85246800</v>
      </c>
    </row>
    <row r="43" spans="1:14" x14ac:dyDescent="0.2">
      <c r="A43" s="20">
        <v>32</v>
      </c>
      <c r="B43" s="13" t="s">
        <v>93</v>
      </c>
      <c r="C43" s="10" t="s">
        <v>24</v>
      </c>
      <c r="D43" s="38">
        <f t="shared" si="3"/>
        <v>60688067</v>
      </c>
      <c r="E43" s="38">
        <v>986909</v>
      </c>
      <c r="F43" s="38">
        <v>714458</v>
      </c>
      <c r="G43" s="38">
        <v>2837998.5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18447846</v>
      </c>
      <c r="N43" s="42">
        <v>33913489</v>
      </c>
    </row>
    <row r="44" spans="1:14" x14ac:dyDescent="0.2">
      <c r="A44" s="20">
        <v>33</v>
      </c>
      <c r="B44" s="12" t="s">
        <v>94</v>
      </c>
      <c r="C44" s="10" t="s">
        <v>213</v>
      </c>
      <c r="D44" s="38">
        <f t="shared" si="3"/>
        <v>153381066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44918724</v>
      </c>
      <c r="N44" s="42">
        <v>82290111</v>
      </c>
    </row>
    <row r="45" spans="1:14" x14ac:dyDescent="0.2">
      <c r="A45" s="20">
        <v>34</v>
      </c>
      <c r="B45" s="14" t="s">
        <v>95</v>
      </c>
      <c r="C45" s="15" t="s">
        <v>214</v>
      </c>
      <c r="D45" s="38">
        <f t="shared" si="3"/>
        <v>54013110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29779212</v>
      </c>
    </row>
    <row r="46" spans="1:14" x14ac:dyDescent="0.2">
      <c r="A46" s="20">
        <v>35</v>
      </c>
      <c r="B46" s="12" t="s">
        <v>96</v>
      </c>
      <c r="C46" s="10" t="s">
        <v>215</v>
      </c>
      <c r="D46" s="38">
        <f t="shared" si="3"/>
        <v>34182753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10062826</v>
      </c>
      <c r="N46" s="42">
        <v>19102832</v>
      </c>
    </row>
    <row r="47" spans="1:14" x14ac:dyDescent="0.2">
      <c r="A47" s="20">
        <v>36</v>
      </c>
      <c r="B47" s="12" t="s">
        <v>97</v>
      </c>
      <c r="C47" s="10" t="s">
        <v>23</v>
      </c>
      <c r="D47" s="38">
        <f t="shared" si="3"/>
        <v>61836622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17360643</v>
      </c>
      <c r="N47" s="42">
        <v>33597225</v>
      </c>
    </row>
    <row r="48" spans="1:14" x14ac:dyDescent="0.2">
      <c r="A48" s="20">
        <v>37</v>
      </c>
      <c r="B48" s="21" t="s">
        <v>98</v>
      </c>
      <c r="C48" s="10" t="s">
        <v>20</v>
      </c>
      <c r="D48" s="38">
        <f t="shared" si="3"/>
        <v>28987311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14781567</v>
      </c>
    </row>
    <row r="49" spans="1:14" x14ac:dyDescent="0.2">
      <c r="A49" s="20">
        <v>38</v>
      </c>
      <c r="B49" s="13" t="s">
        <v>99</v>
      </c>
      <c r="C49" s="10" t="s">
        <v>100</v>
      </c>
      <c r="D49" s="38">
        <f t="shared" si="3"/>
        <v>20783474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316011</v>
      </c>
      <c r="N49" s="42">
        <v>15606269</v>
      </c>
    </row>
    <row r="50" spans="1:14" x14ac:dyDescent="0.2">
      <c r="A50" s="20">
        <v>39</v>
      </c>
      <c r="B50" s="21" t="s">
        <v>101</v>
      </c>
      <c r="C50" s="10" t="s">
        <v>102</v>
      </c>
      <c r="D50" s="38">
        <f t="shared" si="3"/>
        <v>230970837</v>
      </c>
      <c r="E50" s="38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</v>
      </c>
      <c r="L50" s="42">
        <v>23152396</v>
      </c>
      <c r="M50" s="42">
        <v>58209443</v>
      </c>
      <c r="N50" s="42">
        <v>104692772</v>
      </c>
    </row>
    <row r="51" spans="1:14" x14ac:dyDescent="0.2">
      <c r="A51" s="20">
        <v>40</v>
      </c>
      <c r="B51" s="12" t="s">
        <v>103</v>
      </c>
      <c r="C51" s="10" t="s">
        <v>220</v>
      </c>
      <c r="D51" s="38">
        <f t="shared" si="3"/>
        <v>49269177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25338123</v>
      </c>
    </row>
    <row r="52" spans="1:14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166734868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47020093</v>
      </c>
      <c r="N52" s="42">
        <v>90109163</v>
      </c>
    </row>
    <row r="53" spans="1:14" x14ac:dyDescent="0.2">
      <c r="A53" s="20">
        <v>42</v>
      </c>
      <c r="B53" s="21" t="s">
        <v>105</v>
      </c>
      <c r="C53" s="10" t="s">
        <v>3</v>
      </c>
      <c r="D53" s="38">
        <f t="shared" si="3"/>
        <v>37803225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10962196</v>
      </c>
      <c r="N53" s="42">
        <v>20620834</v>
      </c>
    </row>
    <row r="54" spans="1:14" x14ac:dyDescent="0.2">
      <c r="A54" s="20">
        <v>43</v>
      </c>
      <c r="B54" s="13" t="s">
        <v>151</v>
      </c>
      <c r="C54" s="10" t="s">
        <v>32</v>
      </c>
      <c r="D54" s="38">
        <f t="shared" si="3"/>
        <v>51390112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13998591</v>
      </c>
      <c r="N54" s="42">
        <v>25745815</v>
      </c>
    </row>
    <row r="55" spans="1:14" x14ac:dyDescent="0.2">
      <c r="A55" s="20">
        <v>44</v>
      </c>
      <c r="B55" s="21" t="s">
        <v>106</v>
      </c>
      <c r="C55" s="10" t="s">
        <v>216</v>
      </c>
      <c r="D55" s="38">
        <f t="shared" si="3"/>
        <v>57481698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16505629</v>
      </c>
      <c r="N55" s="42">
        <v>31796356</v>
      </c>
    </row>
    <row r="56" spans="1:14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72950178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19910988</v>
      </c>
      <c r="N56" s="42">
        <v>37338629</v>
      </c>
    </row>
    <row r="57" spans="1:14" x14ac:dyDescent="0.2">
      <c r="A57" s="20">
        <v>46</v>
      </c>
      <c r="B57" s="21" t="s">
        <v>108</v>
      </c>
      <c r="C57" s="10" t="s">
        <v>4</v>
      </c>
      <c r="D57" s="38">
        <f t="shared" si="3"/>
        <v>25844232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13060062</v>
      </c>
    </row>
    <row r="58" spans="1:14" x14ac:dyDescent="0.2">
      <c r="A58" s="20">
        <v>47</v>
      </c>
      <c r="B58" s="13" t="s">
        <v>109</v>
      </c>
      <c r="C58" s="10" t="s">
        <v>1</v>
      </c>
      <c r="D58" s="38">
        <f t="shared" si="3"/>
        <v>47575089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26042913</v>
      </c>
    </row>
    <row r="59" spans="1:14" x14ac:dyDescent="0.2">
      <c r="A59" s="20">
        <v>48</v>
      </c>
      <c r="B59" s="21" t="s">
        <v>110</v>
      </c>
      <c r="C59" s="10" t="s">
        <v>217</v>
      </c>
      <c r="D59" s="38">
        <f t="shared" si="3"/>
        <v>69264138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20238985</v>
      </c>
      <c r="N59" s="42">
        <v>38236813</v>
      </c>
    </row>
    <row r="60" spans="1:14" x14ac:dyDescent="0.2">
      <c r="A60" s="20">
        <v>49</v>
      </c>
      <c r="B60" s="21" t="s">
        <v>111</v>
      </c>
      <c r="C60" s="10" t="s">
        <v>25</v>
      </c>
      <c r="D60" s="38">
        <f t="shared" si="3"/>
        <v>262636932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72232401</v>
      </c>
      <c r="N60" s="42">
        <v>133239749</v>
      </c>
    </row>
    <row r="61" spans="1:14" x14ac:dyDescent="0.2">
      <c r="A61" s="20">
        <v>50</v>
      </c>
      <c r="B61" s="21" t="s">
        <v>159</v>
      </c>
      <c r="C61" s="10" t="s">
        <v>52</v>
      </c>
      <c r="D61" s="38">
        <f t="shared" si="3"/>
        <v>52606507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14800446</v>
      </c>
      <c r="N61" s="42">
        <v>27953482</v>
      </c>
    </row>
    <row r="62" spans="1:14" x14ac:dyDescent="0.2">
      <c r="A62" s="20">
        <v>51</v>
      </c>
      <c r="B62" s="21" t="s">
        <v>112</v>
      </c>
      <c r="C62" s="10" t="s">
        <v>218</v>
      </c>
      <c r="D62" s="38">
        <f t="shared" si="3"/>
        <v>38796450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11268647</v>
      </c>
      <c r="N62" s="42">
        <v>20806433</v>
      </c>
    </row>
    <row r="63" spans="1:14" x14ac:dyDescent="0.2">
      <c r="A63" s="20">
        <v>52</v>
      </c>
      <c r="B63" s="13" t="s">
        <v>161</v>
      </c>
      <c r="C63" s="10" t="s">
        <v>219</v>
      </c>
      <c r="D63" s="38">
        <f t="shared" si="3"/>
        <v>43377536</v>
      </c>
      <c r="E63" s="38">
        <v>663401</v>
      </c>
      <c r="F63" s="38">
        <v>172199</v>
      </c>
      <c r="G63" s="38">
        <v>2605374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12304331</v>
      </c>
      <c r="N63" s="42">
        <v>23013421</v>
      </c>
    </row>
    <row r="64" spans="1:14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55916367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52554366</v>
      </c>
    </row>
    <row r="67" spans="1:14" ht="23.25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43528859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K67" s="45"/>
      <c r="L67" s="42">
        <v>662040</v>
      </c>
      <c r="M67" s="42">
        <v>0</v>
      </c>
      <c r="N67" s="42">
        <v>40979190</v>
      </c>
    </row>
    <row r="68" spans="1:14" ht="24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237"/>
      <c r="F68" s="237"/>
      <c r="G68" s="38">
        <v>0</v>
      </c>
      <c r="H68" s="38">
        <v>0</v>
      </c>
      <c r="I68" s="38">
        <v>0</v>
      </c>
      <c r="J68" s="237"/>
      <c r="K68" s="237"/>
      <c r="L68" s="42"/>
      <c r="M68" s="42">
        <v>0</v>
      </c>
      <c r="N68" s="42">
        <v>0</v>
      </c>
    </row>
    <row r="69" spans="1:14" x14ac:dyDescent="0.2">
      <c r="A69" s="20">
        <v>58</v>
      </c>
      <c r="B69" s="13" t="s">
        <v>117</v>
      </c>
      <c r="C69" s="10" t="s">
        <v>235</v>
      </c>
      <c r="D69" s="38">
        <f t="shared" si="3"/>
        <v>92693085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82786269</v>
      </c>
    </row>
    <row r="70" spans="1:14" ht="22.5" customHeigh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237"/>
      <c r="F70" s="237"/>
      <c r="G70" s="38">
        <v>0</v>
      </c>
      <c r="H70" s="38">
        <v>0</v>
      </c>
      <c r="I70" s="38">
        <v>0</v>
      </c>
      <c r="J70" s="237"/>
      <c r="K70" s="42">
        <v>0</v>
      </c>
      <c r="L70" s="42"/>
      <c r="M70" s="42">
        <v>0</v>
      </c>
      <c r="N70" s="42">
        <v>0</v>
      </c>
    </row>
    <row r="71" spans="1:14" ht="24" x14ac:dyDescent="0.2">
      <c r="A71" s="20">
        <v>60</v>
      </c>
      <c r="B71" s="12" t="s">
        <v>119</v>
      </c>
      <c r="C71" s="10" t="s">
        <v>236</v>
      </c>
      <c r="D71" s="38">
        <f t="shared" si="3"/>
        <v>104177883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71324346</v>
      </c>
      <c r="N71" s="42">
        <v>0</v>
      </c>
    </row>
    <row r="72" spans="1:14" ht="24" x14ac:dyDescent="0.2">
      <c r="A72" s="20">
        <v>61</v>
      </c>
      <c r="B72" s="12" t="s">
        <v>120</v>
      </c>
      <c r="C72" s="10" t="s">
        <v>237</v>
      </c>
      <c r="D72" s="38">
        <f t="shared" si="3"/>
        <v>100076529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61883502</v>
      </c>
      <c r="N72" s="42">
        <v>0</v>
      </c>
    </row>
    <row r="73" spans="1:14" x14ac:dyDescent="0.2">
      <c r="A73" s="20">
        <v>62</v>
      </c>
      <c r="B73" s="13" t="s">
        <v>121</v>
      </c>
      <c r="C73" s="10" t="s">
        <v>238</v>
      </c>
      <c r="D73" s="38">
        <f t="shared" si="3"/>
        <v>133918586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86211787</v>
      </c>
    </row>
    <row r="74" spans="1:14" x14ac:dyDescent="0.2">
      <c r="A74" s="20">
        <v>63</v>
      </c>
      <c r="B74" s="13" t="s">
        <v>122</v>
      </c>
      <c r="C74" s="10" t="s">
        <v>50</v>
      </c>
      <c r="D74" s="38">
        <f t="shared" si="3"/>
        <v>70234805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50336893</v>
      </c>
    </row>
    <row r="75" spans="1:14" x14ac:dyDescent="0.2">
      <c r="A75" s="20">
        <v>64</v>
      </c>
      <c r="B75" s="13" t="s">
        <v>123</v>
      </c>
      <c r="C75" s="10" t="s">
        <v>239</v>
      </c>
      <c r="D75" s="38">
        <f t="shared" si="3"/>
        <v>172015640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111136937</v>
      </c>
    </row>
    <row r="76" spans="1:14" ht="24" x14ac:dyDescent="0.2">
      <c r="A76" s="20">
        <v>65</v>
      </c>
      <c r="B76" s="13" t="s">
        <v>124</v>
      </c>
      <c r="C76" s="10" t="s">
        <v>240</v>
      </c>
      <c r="D76" s="38">
        <f t="shared" si="3"/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>
        <v>0</v>
      </c>
      <c r="N76" s="42">
        <v>0</v>
      </c>
    </row>
    <row r="77" spans="1:14" ht="24" x14ac:dyDescent="0.2">
      <c r="A77" s="20">
        <v>66</v>
      </c>
      <c r="B77" s="12" t="s">
        <v>125</v>
      </c>
      <c r="C77" s="10" t="s">
        <v>241</v>
      </c>
      <c r="D77" s="38">
        <f t="shared" ref="D77:D140" si="4">ROUND(G77+H77+I77+J77+K77+L77+M77+N77+E77+F77,0)</f>
        <v>150849081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v>150849081</v>
      </c>
      <c r="N77" s="42">
        <v>0</v>
      </c>
    </row>
    <row r="78" spans="1:14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>
        <v>0</v>
      </c>
      <c r="N78" s="42">
        <v>0</v>
      </c>
    </row>
    <row r="79" spans="1:14" ht="22.5" customHeight="1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>
        <v>0</v>
      </c>
      <c r="N79" s="42">
        <v>0</v>
      </c>
    </row>
    <row r="80" spans="1:14" ht="24" x14ac:dyDescent="0.2">
      <c r="A80" s="20">
        <v>69</v>
      </c>
      <c r="B80" s="12" t="s">
        <v>128</v>
      </c>
      <c r="C80" s="10" t="s">
        <v>244</v>
      </c>
      <c r="D80" s="38">
        <f t="shared" si="4"/>
        <v>236545027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</v>
      </c>
      <c r="M80" s="42">
        <v>228755751</v>
      </c>
      <c r="N80" s="42">
        <v>0</v>
      </c>
    </row>
    <row r="81" spans="1:14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>
        <v>0</v>
      </c>
      <c r="N81" s="42">
        <v>0</v>
      </c>
    </row>
    <row r="82" spans="1:14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45"/>
      <c r="L82" s="42">
        <v>0</v>
      </c>
      <c r="M82" s="42">
        <v>0</v>
      </c>
      <c r="N82" s="42">
        <v>0</v>
      </c>
    </row>
    <row r="83" spans="1:14" x14ac:dyDescent="0.2">
      <c r="A83" s="20">
        <v>72</v>
      </c>
      <c r="B83" s="21" t="s">
        <v>131</v>
      </c>
      <c r="C83" s="10" t="s">
        <v>132</v>
      </c>
      <c r="D83" s="38">
        <f t="shared" si="4"/>
        <v>178724994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51033794</v>
      </c>
      <c r="N83" s="42">
        <v>91648793</v>
      </c>
    </row>
    <row r="84" spans="1:14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246675698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158775017</v>
      </c>
    </row>
    <row r="85" spans="1:14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174401478</v>
      </c>
      <c r="E85" s="38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29763089</v>
      </c>
      <c r="N85" s="42">
        <v>84962165</v>
      </c>
    </row>
    <row r="86" spans="1:14" ht="31.5" customHeight="1" x14ac:dyDescent="0.2">
      <c r="A86" s="20">
        <v>75</v>
      </c>
      <c r="B86" s="12" t="s">
        <v>135</v>
      </c>
      <c r="C86" s="10" t="s">
        <v>413</v>
      </c>
      <c r="D86" s="38">
        <f t="shared" si="4"/>
        <v>193033493</v>
      </c>
      <c r="E86" s="237">
        <f>2711583.56+397032.3</f>
        <v>3108615.86</v>
      </c>
      <c r="F86" s="237">
        <f>155834+200464.88+100418.2</f>
        <v>456717.08</v>
      </c>
      <c r="G86" s="38">
        <v>9119349.8566666674</v>
      </c>
      <c r="H86" s="38">
        <v>54260</v>
      </c>
      <c r="I86" s="38">
        <v>9855018.4499999993</v>
      </c>
      <c r="J86" s="237">
        <f>863596.5+427382</f>
        <v>1290978.5</v>
      </c>
      <c r="K86" s="42"/>
      <c r="L86" s="42">
        <f>7040669.1+782437</f>
        <v>7823106.0999999996</v>
      </c>
      <c r="M86" s="42">
        <v>45259531</v>
      </c>
      <c r="N86" s="42">
        <v>116065916</v>
      </c>
    </row>
    <row r="87" spans="1:14" x14ac:dyDescent="0.2">
      <c r="A87" s="20">
        <v>76</v>
      </c>
      <c r="B87" s="12" t="s">
        <v>136</v>
      </c>
      <c r="C87" s="10" t="s">
        <v>36</v>
      </c>
      <c r="D87" s="38">
        <f>ROUND(G87+H87+I87+J87+K87+L87+M87+N87+E87+F87,0)</f>
        <v>277130842</v>
      </c>
      <c r="E87" s="38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40016744</v>
      </c>
      <c r="N87" s="42">
        <v>146129796</v>
      </c>
    </row>
    <row r="88" spans="1:14" x14ac:dyDescent="0.2">
      <c r="A88" s="20">
        <v>77</v>
      </c>
      <c r="B88" s="12" t="s">
        <v>137</v>
      </c>
      <c r="C88" s="10" t="s">
        <v>49</v>
      </c>
      <c r="D88" s="38">
        <f t="shared" ref="D88" si="5">ROUND(G88+H88+I88+J88+K88+L88+M88+N88+E88+F88,0)</f>
        <v>158720200</v>
      </c>
      <c r="E88" s="237">
        <f>2115404.9+502067.3</f>
        <v>2617472.1999999997</v>
      </c>
      <c r="F88" s="237">
        <f>451510.2+116411.3</f>
        <v>567921.5</v>
      </c>
      <c r="G88" s="38">
        <v>0</v>
      </c>
      <c r="H88" s="38">
        <v>0</v>
      </c>
      <c r="I88" s="38">
        <v>0</v>
      </c>
      <c r="J88" s="237">
        <f>108133.2+531444+263004</f>
        <v>902581.2</v>
      </c>
      <c r="K88" s="45">
        <f>3435785.46+1709372</f>
        <v>5145157.46</v>
      </c>
      <c r="L88" s="42">
        <f>11551908.04+2657959</f>
        <v>14209867.039999999</v>
      </c>
      <c r="M88" s="42">
        <v>35677388</v>
      </c>
      <c r="N88" s="42">
        <v>99599813</v>
      </c>
    </row>
    <row r="89" spans="1:14" x14ac:dyDescent="0.2">
      <c r="A89" s="20">
        <v>78</v>
      </c>
      <c r="B89" s="12" t="s">
        <v>138</v>
      </c>
      <c r="C89" s="10" t="s">
        <v>228</v>
      </c>
      <c r="D89" s="38">
        <f>ROUND(G89+H89+I89+J89+K89+L89+M89+N89+E89+F89,0)</f>
        <v>186946357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18583087</v>
      </c>
      <c r="N89" s="42">
        <v>113847854</v>
      </c>
    </row>
    <row r="90" spans="1:14" x14ac:dyDescent="0.2">
      <c r="A90" s="20">
        <v>79</v>
      </c>
      <c r="B90" s="12" t="s">
        <v>139</v>
      </c>
      <c r="C90" s="10" t="s">
        <v>309</v>
      </c>
      <c r="D90" s="38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140</v>
      </c>
      <c r="C91" s="10" t="s">
        <v>258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45"/>
      <c r="L91" s="42">
        <v>0</v>
      </c>
      <c r="M91" s="42">
        <v>0</v>
      </c>
      <c r="N91" s="42">
        <v>0</v>
      </c>
    </row>
    <row r="92" spans="1:14" ht="24" x14ac:dyDescent="0.2">
      <c r="A92" s="443">
        <v>81</v>
      </c>
      <c r="B92" s="444" t="s">
        <v>141</v>
      </c>
      <c r="C92" s="16" t="s">
        <v>248</v>
      </c>
      <c r="D92" s="38">
        <f>D95+D94+D93</f>
        <v>38665690</v>
      </c>
      <c r="E92" s="38">
        <f t="shared" ref="E92:L92" si="6">E95+E94+E93</f>
        <v>208389</v>
      </c>
      <c r="F92" s="38">
        <f t="shared" si="6"/>
        <v>371.92</v>
      </c>
      <c r="G92" s="38">
        <f t="shared" si="6"/>
        <v>706932</v>
      </c>
      <c r="H92" s="38">
        <f t="shared" si="6"/>
        <v>0</v>
      </c>
      <c r="I92" s="38">
        <f t="shared" si="6"/>
        <v>1517980</v>
      </c>
      <c r="J92" s="38">
        <f t="shared" si="6"/>
        <v>0</v>
      </c>
      <c r="K92" s="38">
        <f t="shared" si="6"/>
        <v>28036048.711666666</v>
      </c>
      <c r="L92" s="38">
        <f t="shared" si="6"/>
        <v>1302012</v>
      </c>
      <c r="M92" s="42">
        <v>0</v>
      </c>
      <c r="N92" s="42">
        <v>6893956</v>
      </c>
    </row>
    <row r="93" spans="1:14" ht="36" x14ac:dyDescent="0.2">
      <c r="A93" s="264"/>
      <c r="B93" s="267"/>
      <c r="C93" s="10" t="s">
        <v>307</v>
      </c>
      <c r="D93" s="38">
        <f t="shared" si="4"/>
        <v>10629641</v>
      </c>
      <c r="E93" s="38">
        <v>208389</v>
      </c>
      <c r="F93" s="38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6893956</v>
      </c>
    </row>
    <row r="94" spans="1:14" ht="24" x14ac:dyDescent="0.2">
      <c r="A94" s="264"/>
      <c r="B94" s="267"/>
      <c r="C94" s="10" t="s">
        <v>249</v>
      </c>
      <c r="D94" s="38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</row>
    <row r="95" spans="1:14" ht="36" x14ac:dyDescent="0.2">
      <c r="A95" s="265"/>
      <c r="B95" s="268"/>
      <c r="C95" s="104" t="s">
        <v>308</v>
      </c>
      <c r="D95" s="38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142</v>
      </c>
      <c r="C96" s="10" t="s">
        <v>48</v>
      </c>
      <c r="D96" s="38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143</v>
      </c>
      <c r="C97" s="10" t="s">
        <v>144</v>
      </c>
      <c r="D97" s="38">
        <f t="shared" si="4"/>
        <v>9495288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5740885</v>
      </c>
    </row>
    <row r="98" spans="1:14" x14ac:dyDescent="0.2">
      <c r="A98" s="20">
        <v>84</v>
      </c>
      <c r="B98" s="21" t="s">
        <v>145</v>
      </c>
      <c r="C98" s="10" t="s">
        <v>146</v>
      </c>
      <c r="D98" s="38">
        <f t="shared" si="4"/>
        <v>61508674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31072070</v>
      </c>
    </row>
    <row r="99" spans="1:14" x14ac:dyDescent="0.2">
      <c r="A99" s="20">
        <v>85</v>
      </c>
      <c r="B99" s="13" t="s">
        <v>147</v>
      </c>
      <c r="C99" s="10" t="s">
        <v>27</v>
      </c>
      <c r="D99" s="38">
        <f t="shared" si="4"/>
        <v>33303211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17953139</v>
      </c>
    </row>
    <row r="100" spans="1:14" x14ac:dyDescent="0.2">
      <c r="A100" s="20">
        <v>86</v>
      </c>
      <c r="B100" s="21" t="s">
        <v>148</v>
      </c>
      <c r="C100" s="10" t="s">
        <v>12</v>
      </c>
      <c r="D100" s="38">
        <f t="shared" si="4"/>
        <v>34413332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9684330</v>
      </c>
      <c r="N100" s="42">
        <v>18361040</v>
      </c>
    </row>
    <row r="101" spans="1:14" x14ac:dyDescent="0.2">
      <c r="A101" s="20">
        <v>87</v>
      </c>
      <c r="B101" s="21" t="s">
        <v>149</v>
      </c>
      <c r="C101" s="10" t="s">
        <v>26</v>
      </c>
      <c r="D101" s="38">
        <f t="shared" si="4"/>
        <v>93320412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49873502</v>
      </c>
    </row>
    <row r="102" spans="1:14" x14ac:dyDescent="0.2">
      <c r="A102" s="20">
        <v>88</v>
      </c>
      <c r="B102" s="13" t="s">
        <v>150</v>
      </c>
      <c r="C102" s="10" t="s">
        <v>42</v>
      </c>
      <c r="D102" s="38">
        <f t="shared" si="4"/>
        <v>41067876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22276299</v>
      </c>
    </row>
    <row r="103" spans="1:14" x14ac:dyDescent="0.2">
      <c r="A103" s="20">
        <v>89</v>
      </c>
      <c r="B103" s="12" t="s">
        <v>152</v>
      </c>
      <c r="C103" s="10" t="s">
        <v>28</v>
      </c>
      <c r="D103" s="38">
        <f t="shared" si="4"/>
        <v>133108527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34467328</v>
      </c>
      <c r="N103" s="42">
        <v>68012366</v>
      </c>
    </row>
    <row r="104" spans="1:14" x14ac:dyDescent="0.2">
      <c r="A104" s="20">
        <v>90</v>
      </c>
      <c r="B104" s="12" t="s">
        <v>153</v>
      </c>
      <c r="C104" s="10" t="s">
        <v>29</v>
      </c>
      <c r="D104" s="38">
        <f t="shared" si="4"/>
        <v>90525740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26454349</v>
      </c>
      <c r="N104" s="42">
        <v>50044901</v>
      </c>
    </row>
    <row r="105" spans="1:14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31266020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9047444</v>
      </c>
      <c r="N105" s="42">
        <v>16958993</v>
      </c>
    </row>
    <row r="106" spans="1:14" x14ac:dyDescent="0.2">
      <c r="A106" s="20">
        <v>92</v>
      </c>
      <c r="B106" s="12" t="s">
        <v>155</v>
      </c>
      <c r="C106" s="10" t="s">
        <v>30</v>
      </c>
      <c r="D106" s="38">
        <f t="shared" si="4"/>
        <v>52752974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14403124</v>
      </c>
      <c r="N106" s="42">
        <v>27637201</v>
      </c>
    </row>
    <row r="107" spans="1:14" x14ac:dyDescent="0.2">
      <c r="A107" s="20">
        <v>93</v>
      </c>
      <c r="B107" s="12" t="s">
        <v>156</v>
      </c>
      <c r="C107" s="10" t="s">
        <v>15</v>
      </c>
      <c r="D107" s="38">
        <f t="shared" si="4"/>
        <v>46191557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13603426</v>
      </c>
      <c r="N107" s="42">
        <v>24944153</v>
      </c>
    </row>
    <row r="108" spans="1:14" x14ac:dyDescent="0.2">
      <c r="A108" s="20">
        <v>94</v>
      </c>
      <c r="B108" s="13" t="s">
        <v>157</v>
      </c>
      <c r="C108" s="10" t="s">
        <v>13</v>
      </c>
      <c r="D108" s="38">
        <f t="shared" si="4"/>
        <v>56394589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16308342</v>
      </c>
      <c r="N108" s="42">
        <v>31403169</v>
      </c>
    </row>
    <row r="109" spans="1:14" x14ac:dyDescent="0.2">
      <c r="A109" s="20">
        <v>95</v>
      </c>
      <c r="B109" s="21" t="s">
        <v>158</v>
      </c>
      <c r="C109" s="10" t="s">
        <v>31</v>
      </c>
      <c r="D109" s="38">
        <f t="shared" si="4"/>
        <v>37408939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10724576</v>
      </c>
      <c r="N109" s="42">
        <v>19827540</v>
      </c>
    </row>
    <row r="110" spans="1:14" x14ac:dyDescent="0.2">
      <c r="A110" s="20">
        <v>96</v>
      </c>
      <c r="B110" s="12" t="s">
        <v>160</v>
      </c>
      <c r="C110" s="10" t="s">
        <v>33</v>
      </c>
      <c r="D110" s="38">
        <f t="shared" si="4"/>
        <v>92800050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26586464</v>
      </c>
      <c r="N110" s="42">
        <v>49357988</v>
      </c>
    </row>
    <row r="111" spans="1:14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164</v>
      </c>
      <c r="C112" s="10" t="s">
        <v>165</v>
      </c>
      <c r="D112" s="38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166</v>
      </c>
      <c r="C113" s="10" t="s">
        <v>167</v>
      </c>
      <c r="D113" s="38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170</v>
      </c>
      <c r="C115" s="10" t="s">
        <v>171</v>
      </c>
      <c r="D115" s="38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172</v>
      </c>
      <c r="C116" s="10" t="s">
        <v>173</v>
      </c>
      <c r="D116" s="38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174</v>
      </c>
      <c r="C117" s="10" t="s">
        <v>175</v>
      </c>
      <c r="D117" s="38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176</v>
      </c>
      <c r="C118" s="15" t="s">
        <v>177</v>
      </c>
      <c r="D118" s="38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178</v>
      </c>
      <c r="C119" s="10" t="s">
        <v>179</v>
      </c>
      <c r="D119" s="38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182</v>
      </c>
      <c r="C121" s="18" t="s">
        <v>183</v>
      </c>
      <c r="D121" s="38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184</v>
      </c>
      <c r="C122" s="10" t="s">
        <v>261</v>
      </c>
      <c r="D122" s="38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329</v>
      </c>
      <c r="C124" s="10" t="s">
        <v>317</v>
      </c>
      <c r="D124" s="38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2" t="s">
        <v>418</v>
      </c>
      <c r="C125" s="15" t="s">
        <v>419</v>
      </c>
      <c r="D125" s="38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187</v>
      </c>
      <c r="C127" s="10" t="s">
        <v>188</v>
      </c>
      <c r="D127" s="38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189</v>
      </c>
      <c r="C128" s="35" t="s">
        <v>306</v>
      </c>
      <c r="D128" s="38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190</v>
      </c>
      <c r="C129" s="10" t="s">
        <v>225</v>
      </c>
      <c r="D129" s="38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193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45"/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194</v>
      </c>
      <c r="C132" s="10" t="s">
        <v>45</v>
      </c>
      <c r="D132" s="38">
        <f t="shared" si="4"/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195</v>
      </c>
      <c r="C133" s="10" t="s">
        <v>227</v>
      </c>
      <c r="D133" s="38">
        <f t="shared" si="4"/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196</v>
      </c>
      <c r="C134" s="10" t="s">
        <v>47</v>
      </c>
      <c r="D134" s="38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197</v>
      </c>
      <c r="C135" s="10" t="s">
        <v>46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45"/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198</v>
      </c>
      <c r="C136" s="10" t="s">
        <v>199</v>
      </c>
      <c r="D136" s="38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200</v>
      </c>
      <c r="C137" s="10" t="s">
        <v>466</v>
      </c>
      <c r="D137" s="38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201</v>
      </c>
      <c r="C138" s="10" t="s">
        <v>226</v>
      </c>
      <c r="D138" s="38">
        <f t="shared" si="4"/>
        <v>89073636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60889433</v>
      </c>
    </row>
    <row r="139" spans="1:14" ht="24" x14ac:dyDescent="0.2">
      <c r="A139" s="20">
        <v>125</v>
      </c>
      <c r="B139" s="13" t="s">
        <v>202</v>
      </c>
      <c r="C139" s="10" t="s">
        <v>457</v>
      </c>
      <c r="D139" s="38">
        <f t="shared" si="4"/>
        <v>183554576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15027718</v>
      </c>
      <c r="N139" s="42">
        <v>100169310</v>
      </c>
    </row>
    <row r="140" spans="1:14" x14ac:dyDescent="0.2">
      <c r="A140" s="20">
        <v>126</v>
      </c>
      <c r="B140" s="21" t="s">
        <v>203</v>
      </c>
      <c r="C140" s="10" t="s">
        <v>204</v>
      </c>
      <c r="D140" s="38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205</v>
      </c>
      <c r="C141" s="10" t="s">
        <v>206</v>
      </c>
      <c r="D141" s="38">
        <f t="shared" ref="D141:D149" si="7">ROUND(G141+H141+I141+J141+K141+L141+M141+N141+E141+F141,0)</f>
        <v>45327927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f>45250941.84+76985</f>
        <v>45327926.840000004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207</v>
      </c>
      <c r="C142" s="10" t="s">
        <v>208</v>
      </c>
      <c r="D142" s="38">
        <f t="shared" si="7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2" t="s">
        <v>251</v>
      </c>
      <c r="C143" s="41" t="s">
        <v>252</v>
      </c>
      <c r="D143" s="38">
        <f t="shared" si="7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85" t="s">
        <v>253</v>
      </c>
      <c r="C144" s="41" t="s">
        <v>254</v>
      </c>
      <c r="D144" s="38">
        <f t="shared" si="7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234" t="s">
        <v>255</v>
      </c>
      <c r="C145" s="137" t="s">
        <v>416</v>
      </c>
      <c r="D145" s="38">
        <f t="shared" si="7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259</v>
      </c>
      <c r="C146" s="28" t="s">
        <v>260</v>
      </c>
      <c r="D146" s="38">
        <f t="shared" si="7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2" t="s">
        <v>311</v>
      </c>
      <c r="C147" s="28" t="s">
        <v>310</v>
      </c>
      <c r="D147" s="38">
        <f t="shared" si="7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2" t="s">
        <v>319</v>
      </c>
      <c r="C148" s="28" t="s">
        <v>316</v>
      </c>
      <c r="D148" s="38">
        <f t="shared" si="7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2" t="s">
        <v>411</v>
      </c>
      <c r="C149" s="15" t="s">
        <v>412</v>
      </c>
      <c r="D149" s="38">
        <f t="shared" si="7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</sheetData>
  <mergeCells count="20">
    <mergeCell ref="A8:C8"/>
    <mergeCell ref="A11:C11"/>
    <mergeCell ref="A92:A95"/>
    <mergeCell ref="B92:B95"/>
    <mergeCell ref="I5:I7"/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9"/>
  <sheetViews>
    <sheetView zoomScaleNormal="100" workbookViewId="0">
      <pane xSplit="3" ySplit="8" topLeftCell="D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I14" sqref="I14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05" t="s">
        <v>425</v>
      </c>
      <c r="B2" s="305"/>
      <c r="C2" s="305"/>
      <c r="D2" s="305"/>
      <c r="E2" s="305"/>
      <c r="F2" s="305"/>
      <c r="G2" s="305"/>
    </row>
    <row r="3" spans="1:7" x14ac:dyDescent="0.2">
      <c r="C3" s="47"/>
      <c r="G3" s="1" t="s">
        <v>277</v>
      </c>
    </row>
    <row r="4" spans="1:7" s="3" customFormat="1" ht="28.5" customHeight="1" x14ac:dyDescent="0.2">
      <c r="A4" s="294" t="s">
        <v>43</v>
      </c>
      <c r="B4" s="294" t="s">
        <v>55</v>
      </c>
      <c r="C4" s="294" t="s">
        <v>44</v>
      </c>
      <c r="D4" s="445" t="s">
        <v>288</v>
      </c>
      <c r="E4" s="446"/>
      <c r="F4" s="446"/>
      <c r="G4" s="447"/>
    </row>
    <row r="5" spans="1:7" ht="18" customHeight="1" x14ac:dyDescent="0.2">
      <c r="A5" s="294"/>
      <c r="B5" s="294"/>
      <c r="C5" s="294"/>
      <c r="D5" s="283" t="s">
        <v>262</v>
      </c>
      <c r="E5" s="445" t="s">
        <v>274</v>
      </c>
      <c r="F5" s="446"/>
      <c r="G5" s="447"/>
    </row>
    <row r="6" spans="1:7" ht="14.25" customHeight="1" x14ac:dyDescent="0.2">
      <c r="A6" s="294"/>
      <c r="B6" s="294"/>
      <c r="C6" s="294"/>
      <c r="D6" s="284"/>
      <c r="E6" s="283" t="s">
        <v>257</v>
      </c>
      <c r="F6" s="283" t="s">
        <v>256</v>
      </c>
      <c r="G6" s="283" t="s">
        <v>289</v>
      </c>
    </row>
    <row r="7" spans="1:7" ht="21.75" customHeight="1" x14ac:dyDescent="0.2">
      <c r="A7" s="294"/>
      <c r="B7" s="294"/>
      <c r="C7" s="294"/>
      <c r="D7" s="285"/>
      <c r="E7" s="285"/>
      <c r="F7" s="285"/>
      <c r="G7" s="285"/>
    </row>
    <row r="8" spans="1:7" s="3" customFormat="1" x14ac:dyDescent="0.2">
      <c r="A8" s="275" t="s">
        <v>224</v>
      </c>
      <c r="B8" s="275"/>
      <c r="C8" s="275"/>
      <c r="D8" s="48">
        <f>D11+D10+D9</f>
        <v>2353911137</v>
      </c>
      <c r="E8" s="48">
        <f t="shared" ref="E8:G8" si="0">E11+E10+E9</f>
        <v>389635490</v>
      </c>
      <c r="F8" s="48">
        <f t="shared" si="0"/>
        <v>357610410</v>
      </c>
      <c r="G8" s="48">
        <f t="shared" si="0"/>
        <v>1606665237</v>
      </c>
    </row>
    <row r="9" spans="1:7" s="3" customFormat="1" ht="11.25" customHeight="1" x14ac:dyDescent="0.2">
      <c r="A9" s="261"/>
      <c r="B9" s="261"/>
      <c r="C9" s="11" t="s">
        <v>53</v>
      </c>
      <c r="D9" s="38">
        <v>14023638</v>
      </c>
      <c r="E9" s="37">
        <v>631428</v>
      </c>
      <c r="F9" s="37">
        <v>8761264</v>
      </c>
      <c r="G9" s="37">
        <v>4630946</v>
      </c>
    </row>
    <row r="10" spans="1:7" s="3" customFormat="1" ht="11.25" customHeight="1" x14ac:dyDescent="0.2">
      <c r="A10" s="261"/>
      <c r="B10" s="261"/>
      <c r="C10" s="11" t="s">
        <v>279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75" t="s">
        <v>223</v>
      </c>
      <c r="B11" s="275"/>
      <c r="C11" s="275"/>
      <c r="D11" s="48">
        <f>SUM(D12:D148)-D92</f>
        <v>2339887499</v>
      </c>
      <c r="E11" s="48">
        <f>SUM(E12:E149)</f>
        <v>389004062</v>
      </c>
      <c r="F11" s="48">
        <f>SUM(F12:F148)-F92</f>
        <v>348849146</v>
      </c>
      <c r="G11" s="48">
        <f>SUM(G12:G148)-G92</f>
        <v>1602034291</v>
      </c>
    </row>
    <row r="12" spans="1:7" ht="12" customHeight="1" x14ac:dyDescent="0.2">
      <c r="A12" s="20">
        <v>1</v>
      </c>
      <c r="B12" s="12" t="s">
        <v>56</v>
      </c>
      <c r="C12" s="10" t="s">
        <v>41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57</v>
      </c>
      <c r="C13" s="10" t="s">
        <v>209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58</v>
      </c>
      <c r="C14" s="10" t="s">
        <v>5</v>
      </c>
      <c r="D14" s="38">
        <f t="shared" si="1"/>
        <v>15012109</v>
      </c>
      <c r="E14" s="38">
        <v>10213155</v>
      </c>
      <c r="F14" s="38">
        <v>4798954</v>
      </c>
      <c r="G14" s="38">
        <v>0</v>
      </c>
    </row>
    <row r="15" spans="1:7" ht="14.25" customHeight="1" x14ac:dyDescent="0.2">
      <c r="A15" s="20">
        <v>4</v>
      </c>
      <c r="B15" s="12" t="s">
        <v>59</v>
      </c>
      <c r="C15" s="10" t="s">
        <v>210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60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61</v>
      </c>
      <c r="C17" s="10" t="s">
        <v>62</v>
      </c>
      <c r="D17" s="38">
        <f t="shared" si="1"/>
        <v>40947217</v>
      </c>
      <c r="E17" s="38">
        <v>873416</v>
      </c>
      <c r="F17" s="38">
        <v>8234415</v>
      </c>
      <c r="G17" s="38">
        <v>31839386</v>
      </c>
    </row>
    <row r="18" spans="1:7" x14ac:dyDescent="0.2">
      <c r="A18" s="20">
        <v>7</v>
      </c>
      <c r="B18" s="12" t="s">
        <v>63</v>
      </c>
      <c r="C18" s="10" t="s">
        <v>211</v>
      </c>
      <c r="D18" s="38">
        <f t="shared" si="1"/>
        <v>23902741</v>
      </c>
      <c r="E18" s="38">
        <v>14547502</v>
      </c>
      <c r="F18" s="38">
        <v>9355239</v>
      </c>
      <c r="G18" s="38">
        <v>0</v>
      </c>
    </row>
    <row r="19" spans="1:7" x14ac:dyDescent="0.2">
      <c r="A19" s="20">
        <v>8</v>
      </c>
      <c r="B19" s="21" t="s">
        <v>64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65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66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67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68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230</v>
      </c>
      <c r="C24" s="10" t="s">
        <v>231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69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70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71</v>
      </c>
      <c r="C27" s="10" t="s">
        <v>342</v>
      </c>
      <c r="D27" s="38">
        <f t="shared" si="1"/>
        <v>300636</v>
      </c>
      <c r="E27" s="38">
        <v>300636</v>
      </c>
      <c r="F27" s="38"/>
      <c r="G27" s="38">
        <v>0</v>
      </c>
    </row>
    <row r="28" spans="1:7" x14ac:dyDescent="0.2">
      <c r="A28" s="20">
        <v>17</v>
      </c>
      <c r="B28" s="21" t="s">
        <v>72</v>
      </c>
      <c r="C28" s="10" t="s">
        <v>9</v>
      </c>
      <c r="D28" s="38">
        <f t="shared" si="1"/>
        <v>51121284</v>
      </c>
      <c r="E28" s="38">
        <v>10121403</v>
      </c>
      <c r="F28" s="38">
        <v>15557144</v>
      </c>
      <c r="G28" s="38">
        <v>25442737</v>
      </c>
    </row>
    <row r="29" spans="1:7" x14ac:dyDescent="0.2">
      <c r="A29" s="20">
        <v>18</v>
      </c>
      <c r="B29" s="12" t="s">
        <v>73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74</v>
      </c>
      <c r="C30" s="10" t="s">
        <v>212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75</v>
      </c>
      <c r="C31" s="10" t="s">
        <v>343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76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77</v>
      </c>
      <c r="C33" s="10" t="s">
        <v>78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79</v>
      </c>
      <c r="C34" s="10" t="s">
        <v>80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81</v>
      </c>
      <c r="C35" s="10" t="s">
        <v>82</v>
      </c>
      <c r="D35" s="38">
        <f t="shared" si="1"/>
        <v>24392236</v>
      </c>
      <c r="E35" s="38"/>
      <c r="F35" s="38">
        <v>24392236</v>
      </c>
      <c r="G35" s="38">
        <v>0</v>
      </c>
    </row>
    <row r="36" spans="1:7" x14ac:dyDescent="0.2">
      <c r="A36" s="20">
        <v>25</v>
      </c>
      <c r="B36" s="12" t="s">
        <v>83</v>
      </c>
      <c r="C36" s="10" t="s">
        <v>84</v>
      </c>
      <c r="D36" s="38">
        <f t="shared" si="1"/>
        <v>96771244</v>
      </c>
      <c r="E36" s="38"/>
      <c r="F36" s="38"/>
      <c r="G36" s="38">
        <v>96771244</v>
      </c>
    </row>
    <row r="37" spans="1:7" ht="15.75" customHeight="1" x14ac:dyDescent="0.2">
      <c r="A37" s="20">
        <v>26</v>
      </c>
      <c r="B37" s="21" t="s">
        <v>85</v>
      </c>
      <c r="C37" s="10" t="s">
        <v>86</v>
      </c>
      <c r="D37" s="38">
        <f t="shared" si="1"/>
        <v>0</v>
      </c>
      <c r="E37" s="38"/>
      <c r="F37" s="38"/>
      <c r="G37" s="38">
        <v>0</v>
      </c>
    </row>
    <row r="38" spans="1:7" x14ac:dyDescent="0.2">
      <c r="A38" s="20">
        <v>27</v>
      </c>
      <c r="B38" s="13" t="s">
        <v>87</v>
      </c>
      <c r="C38" s="10" t="s">
        <v>88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89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90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91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92</v>
      </c>
      <c r="C42" s="10" t="s">
        <v>21</v>
      </c>
      <c r="D42" s="38">
        <f t="shared" si="1"/>
        <v>20443932</v>
      </c>
      <c r="E42" s="38">
        <v>6743777</v>
      </c>
      <c r="F42" s="38">
        <v>13700155</v>
      </c>
      <c r="G42" s="38">
        <v>0</v>
      </c>
    </row>
    <row r="43" spans="1:7" x14ac:dyDescent="0.2">
      <c r="A43" s="20">
        <v>32</v>
      </c>
      <c r="B43" s="13" t="s">
        <v>93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94</v>
      </c>
      <c r="C44" s="10" t="s">
        <v>213</v>
      </c>
      <c r="D44" s="38">
        <f t="shared" si="1"/>
        <v>5709288</v>
      </c>
      <c r="E44" s="38">
        <v>5709288</v>
      </c>
      <c r="F44" s="38"/>
      <c r="G44" s="38">
        <v>0</v>
      </c>
    </row>
    <row r="45" spans="1:7" x14ac:dyDescent="0.2">
      <c r="A45" s="20">
        <v>34</v>
      </c>
      <c r="B45" s="14" t="s">
        <v>95</v>
      </c>
      <c r="C45" s="15" t="s">
        <v>214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96</v>
      </c>
      <c r="C46" s="10" t="s">
        <v>215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97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98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99</v>
      </c>
      <c r="C49" s="10" t="s">
        <v>100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101</v>
      </c>
      <c r="C50" s="10" t="s">
        <v>102</v>
      </c>
      <c r="D50" s="38">
        <f t="shared" si="1"/>
        <v>38781723</v>
      </c>
      <c r="E50" s="38">
        <v>893166</v>
      </c>
      <c r="F50" s="38">
        <v>12760947</v>
      </c>
      <c r="G50" s="38">
        <v>25127610</v>
      </c>
    </row>
    <row r="51" spans="1:7" x14ac:dyDescent="0.2">
      <c r="A51" s="20">
        <v>40</v>
      </c>
      <c r="B51" s="12" t="s">
        <v>103</v>
      </c>
      <c r="C51" s="10" t="s">
        <v>220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104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105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151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106</v>
      </c>
      <c r="C55" s="10" t="s">
        <v>216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107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108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109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110</v>
      </c>
      <c r="C59" s="10" t="s">
        <v>217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111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159</v>
      </c>
      <c r="C61" s="10" t="s">
        <v>52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112</v>
      </c>
      <c r="C62" s="10" t="s">
        <v>218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161</v>
      </c>
      <c r="C63" s="10" t="s">
        <v>219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222</v>
      </c>
      <c r="C64" s="10" t="s">
        <v>221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232</v>
      </c>
      <c r="C65" s="10" t="s">
        <v>233</v>
      </c>
      <c r="D65" s="38">
        <f t="shared" si="1"/>
        <v>9787186</v>
      </c>
      <c r="E65" s="38"/>
      <c r="F65" s="38">
        <v>9787186</v>
      </c>
      <c r="G65" s="38">
        <v>0</v>
      </c>
    </row>
    <row r="66" spans="1:7" ht="23.25" customHeight="1" x14ac:dyDescent="0.2">
      <c r="A66" s="20">
        <v>55</v>
      </c>
      <c r="B66" s="21" t="s">
        <v>113</v>
      </c>
      <c r="C66" s="10" t="s">
        <v>51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114</v>
      </c>
      <c r="C67" s="10" t="s">
        <v>234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115</v>
      </c>
      <c r="C68" s="10" t="s">
        <v>116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117</v>
      </c>
      <c r="C69" s="10" t="s">
        <v>235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118</v>
      </c>
      <c r="C70" s="10" t="s">
        <v>325</v>
      </c>
      <c r="D70" s="38">
        <f t="shared" si="1"/>
        <v>0</v>
      </c>
      <c r="E70" s="38">
        <v>0</v>
      </c>
      <c r="F70" s="38"/>
      <c r="G70" s="38">
        <v>0</v>
      </c>
    </row>
    <row r="71" spans="1:7" ht="24" x14ac:dyDescent="0.2">
      <c r="A71" s="20">
        <v>60</v>
      </c>
      <c r="B71" s="12" t="s">
        <v>119</v>
      </c>
      <c r="C71" s="10" t="s">
        <v>236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120</v>
      </c>
      <c r="C72" s="10" t="s">
        <v>237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121</v>
      </c>
      <c r="C73" s="10" t="s">
        <v>238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122</v>
      </c>
      <c r="C74" s="10" t="s">
        <v>50</v>
      </c>
      <c r="D74" s="38">
        <f t="shared" si="2"/>
        <v>15156122</v>
      </c>
      <c r="E74" s="38">
        <v>5011460</v>
      </c>
      <c r="F74" s="38">
        <v>10144662</v>
      </c>
      <c r="G74" s="38">
        <v>0</v>
      </c>
    </row>
    <row r="75" spans="1:7" x14ac:dyDescent="0.2">
      <c r="A75" s="20">
        <v>64</v>
      </c>
      <c r="B75" s="13" t="s">
        <v>123</v>
      </c>
      <c r="C75" s="10" t="s">
        <v>239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124</v>
      </c>
      <c r="C76" s="10" t="s">
        <v>240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125</v>
      </c>
      <c r="C77" s="10" t="s">
        <v>241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126</v>
      </c>
      <c r="C78" s="10" t="s">
        <v>242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127</v>
      </c>
      <c r="C79" s="10" t="s">
        <v>243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128</v>
      </c>
      <c r="C80" s="10" t="s">
        <v>244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129</v>
      </c>
      <c r="C81" s="10" t="s">
        <v>245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130</v>
      </c>
      <c r="C82" s="10" t="s">
        <v>246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131</v>
      </c>
      <c r="C83" s="10" t="s">
        <v>132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133</v>
      </c>
      <c r="C84" s="10" t="s">
        <v>247</v>
      </c>
      <c r="D84" s="38">
        <f t="shared" si="2"/>
        <v>87794593</v>
      </c>
      <c r="E84" s="38">
        <v>3628140</v>
      </c>
      <c r="F84" s="38">
        <v>14103819</v>
      </c>
      <c r="G84" s="38">
        <v>70062634</v>
      </c>
    </row>
    <row r="85" spans="1:7" ht="14.25" customHeight="1" x14ac:dyDescent="0.2">
      <c r="A85" s="20">
        <v>74</v>
      </c>
      <c r="B85" s="21" t="s">
        <v>134</v>
      </c>
      <c r="C85" s="10" t="s">
        <v>35</v>
      </c>
      <c r="D85" s="38">
        <f t="shared" si="2"/>
        <v>72365840</v>
      </c>
      <c r="E85" s="38">
        <v>6973840</v>
      </c>
      <c r="F85" s="38">
        <v>7506952</v>
      </c>
      <c r="G85" s="38">
        <v>57885048</v>
      </c>
    </row>
    <row r="86" spans="1:7" x14ac:dyDescent="0.2">
      <c r="A86" s="20">
        <v>75</v>
      </c>
      <c r="B86" s="12" t="s">
        <v>135</v>
      </c>
      <c r="C86" s="10" t="s">
        <v>413</v>
      </c>
      <c r="D86" s="38">
        <f t="shared" si="2"/>
        <v>19161825</v>
      </c>
      <c r="E86" s="38">
        <v>19161825</v>
      </c>
      <c r="F86" s="38"/>
      <c r="G86" s="38">
        <v>0</v>
      </c>
    </row>
    <row r="87" spans="1:7" x14ac:dyDescent="0.2">
      <c r="A87" s="20">
        <v>76</v>
      </c>
      <c r="B87" s="12" t="s">
        <v>136</v>
      </c>
      <c r="C87" s="10" t="s">
        <v>36</v>
      </c>
      <c r="D87" s="38">
        <f t="shared" si="2"/>
        <v>76041799</v>
      </c>
      <c r="E87" s="38">
        <v>6403809</v>
      </c>
      <c r="F87" s="38">
        <v>15302930</v>
      </c>
      <c r="G87" s="38">
        <v>54335060</v>
      </c>
    </row>
    <row r="88" spans="1:7" x14ac:dyDescent="0.2">
      <c r="A88" s="20">
        <v>77</v>
      </c>
      <c r="B88" s="12" t="s">
        <v>137</v>
      </c>
      <c r="C88" s="10" t="s">
        <v>49</v>
      </c>
      <c r="D88" s="38">
        <f t="shared" si="2"/>
        <v>239163008</v>
      </c>
      <c r="E88" s="38">
        <v>10820877</v>
      </c>
      <c r="F88" s="38">
        <v>10493264</v>
      </c>
      <c r="G88" s="38">
        <v>217848867</v>
      </c>
    </row>
    <row r="89" spans="1:7" x14ac:dyDescent="0.2">
      <c r="A89" s="20">
        <v>78</v>
      </c>
      <c r="B89" s="12" t="s">
        <v>138</v>
      </c>
      <c r="C89" s="10" t="s">
        <v>228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139</v>
      </c>
      <c r="C90" s="10" t="s">
        <v>309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140</v>
      </c>
      <c r="C91" s="10" t="s">
        <v>258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63">
        <v>81</v>
      </c>
      <c r="B92" s="266" t="s">
        <v>141</v>
      </c>
      <c r="C92" s="16" t="s">
        <v>248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64"/>
      <c r="B93" s="267"/>
      <c r="C93" s="10" t="s">
        <v>307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64"/>
      <c r="B94" s="267"/>
      <c r="C94" s="10" t="s">
        <v>249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65"/>
      <c r="B95" s="268"/>
      <c r="C95" s="22" t="s">
        <v>308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142</v>
      </c>
      <c r="C96" s="10" t="s">
        <v>48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143</v>
      </c>
      <c r="C97" s="10" t="s">
        <v>144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145</v>
      </c>
      <c r="C98" s="10" t="s">
        <v>146</v>
      </c>
      <c r="D98" s="38">
        <f t="shared" si="2"/>
        <v>69045068</v>
      </c>
      <c r="E98" s="38">
        <v>6715394</v>
      </c>
      <c r="F98" s="38">
        <v>12211348</v>
      </c>
      <c r="G98" s="38">
        <v>50118326</v>
      </c>
    </row>
    <row r="99" spans="1:7" x14ac:dyDescent="0.2">
      <c r="A99" s="20">
        <v>85</v>
      </c>
      <c r="B99" s="13" t="s">
        <v>147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148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149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150</v>
      </c>
      <c r="C102" s="10" t="s">
        <v>42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152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153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155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156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157</v>
      </c>
      <c r="C108" s="10" t="s">
        <v>13</v>
      </c>
      <c r="D108" s="38">
        <f t="shared" si="2"/>
        <v>37177646</v>
      </c>
      <c r="E108" s="38">
        <v>6997423</v>
      </c>
      <c r="F108" s="38">
        <v>13706853</v>
      </c>
      <c r="G108" s="38">
        <v>16473370</v>
      </c>
    </row>
    <row r="109" spans="1:7" x14ac:dyDescent="0.2">
      <c r="A109" s="20">
        <v>95</v>
      </c>
      <c r="B109" s="21" t="s">
        <v>158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160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164</v>
      </c>
      <c r="C112" s="10" t="s">
        <v>165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166</v>
      </c>
      <c r="C113" s="10" t="s">
        <v>167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170</v>
      </c>
      <c r="C115" s="10" t="s">
        <v>171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172</v>
      </c>
      <c r="C116" s="10" t="s">
        <v>173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174</v>
      </c>
      <c r="C117" s="10" t="s">
        <v>175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176</v>
      </c>
      <c r="C118" s="15" t="s">
        <v>177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178</v>
      </c>
      <c r="C119" s="10" t="s">
        <v>179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182</v>
      </c>
      <c r="C121" s="18" t="s">
        <v>183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184</v>
      </c>
      <c r="C122" s="10" t="s">
        <v>261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329</v>
      </c>
      <c r="C124" s="10" t="s">
        <v>317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2" t="s">
        <v>418</v>
      </c>
      <c r="C125" s="15" t="s">
        <v>419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187</v>
      </c>
      <c r="C127" s="10" t="s">
        <v>188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189</v>
      </c>
      <c r="C128" s="35" t="s">
        <v>306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190</v>
      </c>
      <c r="C129" s="10" t="s">
        <v>225</v>
      </c>
      <c r="D129" s="38">
        <f t="shared" si="2"/>
        <v>116896449</v>
      </c>
      <c r="E129" s="38"/>
      <c r="F129" s="38"/>
      <c r="G129" s="38">
        <v>116896449</v>
      </c>
    </row>
    <row r="130" spans="1:7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2"/>
        <v>21306325</v>
      </c>
      <c r="E130" s="38">
        <v>15709488</v>
      </c>
      <c r="F130" s="38"/>
      <c r="G130" s="38">
        <v>5596837</v>
      </c>
    </row>
    <row r="131" spans="1:7" x14ac:dyDescent="0.2">
      <c r="A131" s="20">
        <v>117</v>
      </c>
      <c r="B131" s="21" t="s">
        <v>193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194</v>
      </c>
      <c r="C132" s="10" t="s">
        <v>45</v>
      </c>
      <c r="D132" s="38">
        <f t="shared" si="2"/>
        <v>145651563</v>
      </c>
      <c r="E132" s="38">
        <v>14473972</v>
      </c>
      <c r="F132" s="38">
        <v>23011543</v>
      </c>
      <c r="G132" s="38">
        <v>108166048</v>
      </c>
    </row>
    <row r="133" spans="1:7" x14ac:dyDescent="0.2">
      <c r="A133" s="20">
        <v>119</v>
      </c>
      <c r="B133" s="12" t="s">
        <v>195</v>
      </c>
      <c r="C133" s="10" t="s">
        <v>227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196</v>
      </c>
      <c r="C134" s="10" t="s">
        <v>47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197</v>
      </c>
      <c r="C135" s="10" t="s">
        <v>46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198</v>
      </c>
      <c r="C136" s="10" t="s">
        <v>199</v>
      </c>
      <c r="D136" s="38">
        <f t="shared" si="3"/>
        <v>191640064</v>
      </c>
      <c r="E136" s="38">
        <v>115119057</v>
      </c>
      <c r="F136" s="38">
        <v>76521007</v>
      </c>
      <c r="G136" s="38">
        <v>0</v>
      </c>
    </row>
    <row r="137" spans="1:7" x14ac:dyDescent="0.2">
      <c r="A137" s="20">
        <v>123</v>
      </c>
      <c r="B137" s="21" t="s">
        <v>200</v>
      </c>
      <c r="C137" s="10" t="s">
        <v>466</v>
      </c>
      <c r="D137" s="38">
        <f t="shared" si="3"/>
        <v>336047646</v>
      </c>
      <c r="E137" s="38">
        <v>29928219</v>
      </c>
      <c r="F137" s="38">
        <v>53976553</v>
      </c>
      <c r="G137" s="38">
        <v>252142874</v>
      </c>
    </row>
    <row r="138" spans="1:7" x14ac:dyDescent="0.2">
      <c r="A138" s="20">
        <v>124</v>
      </c>
      <c r="B138" s="12" t="s">
        <v>201</v>
      </c>
      <c r="C138" s="10" t="s">
        <v>226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202</v>
      </c>
      <c r="C139" s="10" t="s">
        <v>457</v>
      </c>
      <c r="D139" s="38">
        <f t="shared" si="3"/>
        <v>107161301</v>
      </c>
      <c r="E139" s="38">
        <v>5734722</v>
      </c>
      <c r="F139" s="38">
        <v>13283939</v>
      </c>
      <c r="G139" s="38">
        <v>88142640</v>
      </c>
    </row>
    <row r="140" spans="1:7" x14ac:dyDescent="0.2">
      <c r="A140" s="20">
        <v>126</v>
      </c>
      <c r="B140" s="21" t="s">
        <v>203</v>
      </c>
      <c r="C140" s="10" t="s">
        <v>204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205</v>
      </c>
      <c r="C141" s="10" t="s">
        <v>206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207</v>
      </c>
      <c r="C142" s="10" t="s">
        <v>208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2" t="s">
        <v>251</v>
      </c>
      <c r="C143" s="84" t="s">
        <v>252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5" t="s">
        <v>253</v>
      </c>
      <c r="C144" s="41" t="s">
        <v>254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86" t="s">
        <v>255</v>
      </c>
      <c r="C145" s="137" t="s">
        <v>416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259</v>
      </c>
      <c r="C146" s="28" t="s">
        <v>260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2" t="s">
        <v>311</v>
      </c>
      <c r="C147" s="28" t="s">
        <v>310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2" t="s">
        <v>319</v>
      </c>
      <c r="C148" s="28" t="s">
        <v>316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2" t="s">
        <v>411</v>
      </c>
      <c r="C149" s="15" t="s">
        <v>412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150"/>
  <sheetViews>
    <sheetView zoomScale="110" zoomScaleNormal="110" workbookViewId="0">
      <pane xSplit="3" ySplit="11" topLeftCell="D133" activePane="bottomRight" state="frozen"/>
      <selection pane="topRight" activeCell="D1" sqref="D1"/>
      <selection pane="bottomLeft" activeCell="A14" sqref="A14"/>
      <selection pane="bottomRight" activeCell="D3" sqref="D3:F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05" t="s">
        <v>437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 x14ac:dyDescent="0.2">
      <c r="C3" s="9"/>
      <c r="D3" s="4"/>
      <c r="E3" s="4"/>
      <c r="F3" s="4"/>
      <c r="M3" s="458" t="s">
        <v>277</v>
      </c>
      <c r="N3" s="458"/>
      <c r="O3" s="458"/>
    </row>
    <row r="4" spans="1:15" s="2" customFormat="1" ht="12" customHeight="1" x14ac:dyDescent="0.2">
      <c r="A4" s="293" t="s">
        <v>43</v>
      </c>
      <c r="B4" s="293" t="s">
        <v>55</v>
      </c>
      <c r="C4" s="294" t="s">
        <v>44</v>
      </c>
      <c r="D4" s="455" t="s">
        <v>229</v>
      </c>
      <c r="E4" s="452" t="s">
        <v>54</v>
      </c>
      <c r="F4" s="453"/>
      <c r="G4" s="453"/>
      <c r="H4" s="453"/>
      <c r="I4" s="453"/>
      <c r="J4" s="453"/>
      <c r="K4" s="453"/>
      <c r="L4" s="453"/>
      <c r="M4" s="453"/>
      <c r="N4" s="453"/>
      <c r="O4" s="454"/>
    </row>
    <row r="5" spans="1:15" ht="12" customHeight="1" x14ac:dyDescent="0.2">
      <c r="A5" s="293"/>
      <c r="B5" s="293"/>
      <c r="C5" s="294"/>
      <c r="D5" s="456"/>
      <c r="E5" s="448" t="s">
        <v>293</v>
      </c>
      <c r="F5" s="448" t="s">
        <v>294</v>
      </c>
      <c r="G5" s="448" t="s">
        <v>295</v>
      </c>
      <c r="H5" s="448" t="s">
        <v>296</v>
      </c>
      <c r="I5" s="448" t="s">
        <v>297</v>
      </c>
      <c r="J5" s="448" t="s">
        <v>298</v>
      </c>
      <c r="K5" s="448" t="s">
        <v>369</v>
      </c>
      <c r="L5" s="448" t="s">
        <v>370</v>
      </c>
      <c r="M5" s="450" t="s">
        <v>440</v>
      </c>
      <c r="N5" s="450" t="s">
        <v>441</v>
      </c>
      <c r="O5" s="450" t="s">
        <v>442</v>
      </c>
    </row>
    <row r="6" spans="1:15" ht="12" customHeight="1" x14ac:dyDescent="0.2">
      <c r="A6" s="293"/>
      <c r="B6" s="293"/>
      <c r="C6" s="294"/>
      <c r="D6" s="456"/>
      <c r="E6" s="449"/>
      <c r="F6" s="449"/>
      <c r="G6" s="449"/>
      <c r="H6" s="449"/>
      <c r="I6" s="449"/>
      <c r="J6" s="449"/>
      <c r="K6" s="449"/>
      <c r="L6" s="449"/>
      <c r="M6" s="451"/>
      <c r="N6" s="451"/>
      <c r="O6" s="451"/>
    </row>
    <row r="7" spans="1:15" ht="33.75" customHeight="1" x14ac:dyDescent="0.2">
      <c r="A7" s="293"/>
      <c r="B7" s="293"/>
      <c r="C7" s="294"/>
      <c r="D7" s="457"/>
      <c r="E7" s="449"/>
      <c r="F7" s="449"/>
      <c r="G7" s="449"/>
      <c r="H7" s="449"/>
      <c r="I7" s="449"/>
      <c r="J7" s="449"/>
      <c r="K7" s="449"/>
      <c r="L7" s="449"/>
      <c r="M7" s="451"/>
      <c r="N7" s="451"/>
      <c r="O7" s="451"/>
    </row>
    <row r="8" spans="1:15" s="2" customFormat="1" x14ac:dyDescent="0.2">
      <c r="A8" s="275" t="s">
        <v>224</v>
      </c>
      <c r="B8" s="275"/>
      <c r="C8" s="275"/>
      <c r="D8" s="56">
        <f>D9+D10+D11</f>
        <v>2666049835</v>
      </c>
      <c r="E8" s="56">
        <f t="shared" ref="E8:O8" si="0">E9+E10+E11</f>
        <v>844596859</v>
      </c>
      <c r="F8" s="56">
        <f t="shared" si="0"/>
        <v>440117660</v>
      </c>
      <c r="G8" s="56">
        <f t="shared" si="0"/>
        <v>386286870</v>
      </c>
      <c r="H8" s="56">
        <f t="shared" si="0"/>
        <v>204668570</v>
      </c>
      <c r="I8" s="56">
        <f t="shared" si="0"/>
        <v>304058590</v>
      </c>
      <c r="J8" s="56">
        <f t="shared" si="0"/>
        <v>67871872</v>
      </c>
      <c r="K8" s="56">
        <f t="shared" si="0"/>
        <v>289311868</v>
      </c>
      <c r="L8" s="56">
        <f t="shared" si="0"/>
        <v>78207820</v>
      </c>
      <c r="M8" s="56">
        <f t="shared" si="0"/>
        <v>39939256</v>
      </c>
      <c r="N8" s="56">
        <f t="shared" si="0"/>
        <v>5819490</v>
      </c>
      <c r="O8" s="56">
        <f t="shared" si="0"/>
        <v>5170980</v>
      </c>
    </row>
    <row r="9" spans="1:15" s="3" customFormat="1" ht="24" x14ac:dyDescent="0.2">
      <c r="A9" s="5"/>
      <c r="B9" s="5"/>
      <c r="C9" s="11" t="s">
        <v>53</v>
      </c>
      <c r="D9" s="44">
        <v>17577359</v>
      </c>
      <c r="E9" s="44">
        <v>8381543</v>
      </c>
      <c r="F9" s="44">
        <v>6914861</v>
      </c>
      <c r="G9" s="44">
        <v>1762</v>
      </c>
      <c r="H9" s="44">
        <v>50759</v>
      </c>
      <c r="I9" s="44">
        <v>2022681</v>
      </c>
      <c r="J9" s="44"/>
      <c r="K9" s="121">
        <v>125</v>
      </c>
      <c r="L9" s="121">
        <v>40</v>
      </c>
      <c r="M9" s="121"/>
      <c r="N9" s="121">
        <v>24</v>
      </c>
      <c r="O9" s="121">
        <v>205564</v>
      </c>
    </row>
    <row r="10" spans="1:15" s="3" customFormat="1" ht="24" x14ac:dyDescent="0.2">
      <c r="A10" s="5"/>
      <c r="B10" s="5"/>
      <c r="C10" s="11" t="s">
        <v>279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1"/>
      <c r="L10" s="121"/>
      <c r="M10" s="121"/>
      <c r="N10" s="121"/>
      <c r="O10" s="135"/>
    </row>
    <row r="11" spans="1:15" s="2" customFormat="1" x14ac:dyDescent="0.2">
      <c r="A11" s="275" t="s">
        <v>223</v>
      </c>
      <c r="B11" s="275"/>
      <c r="C11" s="275"/>
      <c r="D11" s="56">
        <f>SUM(D12:D148)-D92</f>
        <v>2648472476</v>
      </c>
      <c r="E11" s="56">
        <f t="shared" ref="E11:O11" si="2">SUM(E12:E148)-E92</f>
        <v>836215316</v>
      </c>
      <c r="F11" s="56">
        <f t="shared" si="2"/>
        <v>433202799</v>
      </c>
      <c r="G11" s="56">
        <f t="shared" si="2"/>
        <v>386285108</v>
      </c>
      <c r="H11" s="56">
        <f t="shared" si="2"/>
        <v>204617811</v>
      </c>
      <c r="I11" s="56">
        <f t="shared" si="2"/>
        <v>302035909</v>
      </c>
      <c r="J11" s="56">
        <f t="shared" si="2"/>
        <v>67871872</v>
      </c>
      <c r="K11" s="56">
        <f t="shared" si="2"/>
        <v>289311743</v>
      </c>
      <c r="L11" s="56">
        <f t="shared" si="2"/>
        <v>78207780</v>
      </c>
      <c r="M11" s="134">
        <f t="shared" si="2"/>
        <v>39939256</v>
      </c>
      <c r="N11" s="158">
        <f t="shared" si="2"/>
        <v>5819466</v>
      </c>
      <c r="O11" s="158">
        <f t="shared" si="2"/>
        <v>4965416</v>
      </c>
    </row>
    <row r="12" spans="1:15" s="1" customFormat="1" x14ac:dyDescent="0.2">
      <c r="A12" s="20">
        <v>1</v>
      </c>
      <c r="B12" s="12" t="s">
        <v>56</v>
      </c>
      <c r="C12" s="10" t="s">
        <v>41</v>
      </c>
      <c r="D12" s="44">
        <f>SUM(E12:O12)</f>
        <v>2041121</v>
      </c>
      <c r="E12" s="121">
        <v>0</v>
      </c>
      <c r="F12" s="121">
        <v>0</v>
      </c>
      <c r="G12" s="121">
        <v>1512752</v>
      </c>
      <c r="H12" s="121">
        <v>528369</v>
      </c>
      <c r="I12" s="121">
        <v>0</v>
      </c>
      <c r="J12" s="121">
        <v>0</v>
      </c>
      <c r="K12" s="121">
        <v>0</v>
      </c>
      <c r="L12" s="121">
        <v>0</v>
      </c>
      <c r="M12" s="121"/>
      <c r="N12" s="121">
        <v>0</v>
      </c>
      <c r="O12" s="121">
        <v>0</v>
      </c>
    </row>
    <row r="13" spans="1:15" s="1" customFormat="1" x14ac:dyDescent="0.2">
      <c r="A13" s="20">
        <v>2</v>
      </c>
      <c r="B13" s="13" t="s">
        <v>57</v>
      </c>
      <c r="C13" s="10" t="s">
        <v>209</v>
      </c>
      <c r="D13" s="44">
        <f t="shared" ref="D13:D76" si="3">SUM(E13:O13)</f>
        <v>2179866</v>
      </c>
      <c r="E13" s="121">
        <v>0</v>
      </c>
      <c r="F13" s="121">
        <v>0</v>
      </c>
      <c r="G13" s="121">
        <v>1541515</v>
      </c>
      <c r="H13" s="121">
        <v>638351</v>
      </c>
      <c r="I13" s="121">
        <v>0</v>
      </c>
      <c r="J13" s="121">
        <v>0</v>
      </c>
      <c r="K13" s="121">
        <v>0</v>
      </c>
      <c r="L13" s="121">
        <v>0</v>
      </c>
      <c r="M13" s="121"/>
      <c r="N13" s="121">
        <v>0</v>
      </c>
      <c r="O13" s="121">
        <v>0</v>
      </c>
    </row>
    <row r="14" spans="1:15" s="19" customFormat="1" x14ac:dyDescent="0.2">
      <c r="A14" s="20">
        <v>3</v>
      </c>
      <c r="B14" s="21" t="s">
        <v>58</v>
      </c>
      <c r="C14" s="10" t="s">
        <v>5</v>
      </c>
      <c r="D14" s="44">
        <f t="shared" si="3"/>
        <v>29397836</v>
      </c>
      <c r="E14" s="121">
        <v>16652133</v>
      </c>
      <c r="F14" s="121">
        <v>0</v>
      </c>
      <c r="G14" s="121">
        <v>5376156</v>
      </c>
      <c r="H14" s="121">
        <v>2718243</v>
      </c>
      <c r="I14" s="121">
        <v>4651304</v>
      </c>
      <c r="J14" s="121">
        <v>0</v>
      </c>
      <c r="K14" s="121">
        <v>0</v>
      </c>
      <c r="L14" s="121">
        <v>0</v>
      </c>
      <c r="M14" s="121"/>
      <c r="N14" s="121">
        <v>0</v>
      </c>
      <c r="O14" s="121">
        <v>0</v>
      </c>
    </row>
    <row r="15" spans="1:15" s="1" customFormat="1" x14ac:dyDescent="0.2">
      <c r="A15" s="20">
        <v>4</v>
      </c>
      <c r="B15" s="12" t="s">
        <v>59</v>
      </c>
      <c r="C15" s="10" t="s">
        <v>210</v>
      </c>
      <c r="D15" s="44">
        <f t="shared" si="3"/>
        <v>1680278</v>
      </c>
      <c r="E15" s="121">
        <v>0</v>
      </c>
      <c r="F15" s="121">
        <v>0</v>
      </c>
      <c r="G15" s="121">
        <v>1092753</v>
      </c>
      <c r="H15" s="121">
        <v>587525</v>
      </c>
      <c r="I15" s="121">
        <v>0</v>
      </c>
      <c r="J15" s="121">
        <v>0</v>
      </c>
      <c r="K15" s="121">
        <v>0</v>
      </c>
      <c r="L15" s="121">
        <v>0</v>
      </c>
      <c r="M15" s="121"/>
      <c r="N15" s="121">
        <v>0</v>
      </c>
      <c r="O15" s="121">
        <v>0</v>
      </c>
    </row>
    <row r="16" spans="1:15" s="1" customFormat="1" x14ac:dyDescent="0.2">
      <c r="A16" s="20">
        <v>5</v>
      </c>
      <c r="B16" s="12" t="s">
        <v>60</v>
      </c>
      <c r="C16" s="10" t="s">
        <v>8</v>
      </c>
      <c r="D16" s="44">
        <f t="shared" si="3"/>
        <v>2587012</v>
      </c>
      <c r="E16" s="121">
        <v>0</v>
      </c>
      <c r="F16" s="121">
        <v>0</v>
      </c>
      <c r="G16" s="121">
        <v>1821562</v>
      </c>
      <c r="H16" s="121">
        <v>765450</v>
      </c>
      <c r="I16" s="121">
        <v>0</v>
      </c>
      <c r="J16" s="121">
        <v>0</v>
      </c>
      <c r="K16" s="121">
        <v>0</v>
      </c>
      <c r="L16" s="121">
        <v>0</v>
      </c>
      <c r="M16" s="121"/>
      <c r="N16" s="121">
        <v>0</v>
      </c>
      <c r="O16" s="121">
        <v>0</v>
      </c>
    </row>
    <row r="17" spans="1:15" s="19" customFormat="1" x14ac:dyDescent="0.2">
      <c r="A17" s="20">
        <v>6</v>
      </c>
      <c r="B17" s="21" t="s">
        <v>61</v>
      </c>
      <c r="C17" s="10" t="s">
        <v>62</v>
      </c>
      <c r="D17" s="44">
        <f t="shared" si="3"/>
        <v>69138080</v>
      </c>
      <c r="E17" s="121">
        <v>25590124</v>
      </c>
      <c r="F17" s="121">
        <v>14759394</v>
      </c>
      <c r="G17" s="121">
        <v>8357261</v>
      </c>
      <c r="H17" s="121">
        <v>7178187</v>
      </c>
      <c r="I17" s="121">
        <v>12800760</v>
      </c>
      <c r="J17" s="121">
        <v>0</v>
      </c>
      <c r="K17" s="121">
        <v>0</v>
      </c>
      <c r="L17" s="121">
        <v>0</v>
      </c>
      <c r="M17" s="121"/>
      <c r="N17" s="121">
        <v>244464</v>
      </c>
      <c r="O17" s="121">
        <v>207890</v>
      </c>
    </row>
    <row r="18" spans="1:15" s="1" customFormat="1" x14ac:dyDescent="0.2">
      <c r="A18" s="20">
        <v>7</v>
      </c>
      <c r="B18" s="12" t="s">
        <v>63</v>
      </c>
      <c r="C18" s="10" t="s">
        <v>211</v>
      </c>
      <c r="D18" s="44">
        <f t="shared" si="3"/>
        <v>15593327</v>
      </c>
      <c r="E18" s="121">
        <v>9432160</v>
      </c>
      <c r="F18" s="121">
        <v>0</v>
      </c>
      <c r="G18" s="121">
        <v>3586147</v>
      </c>
      <c r="H18" s="121">
        <v>2330556</v>
      </c>
      <c r="I18" s="121">
        <v>0</v>
      </c>
      <c r="J18" s="121">
        <v>0</v>
      </c>
      <c r="K18" s="121">
        <v>0</v>
      </c>
      <c r="L18" s="121">
        <v>0</v>
      </c>
      <c r="M18" s="121"/>
      <c r="N18" s="121">
        <v>244464</v>
      </c>
      <c r="O18" s="121">
        <v>0</v>
      </c>
    </row>
    <row r="19" spans="1:15" s="1" customFormat="1" x14ac:dyDescent="0.2">
      <c r="A19" s="20">
        <v>8</v>
      </c>
      <c r="B19" s="21" t="s">
        <v>64</v>
      </c>
      <c r="C19" s="10" t="s">
        <v>17</v>
      </c>
      <c r="D19" s="44">
        <f t="shared" si="3"/>
        <v>1784915</v>
      </c>
      <c r="E19" s="121">
        <v>0</v>
      </c>
      <c r="F19" s="121">
        <v>0</v>
      </c>
      <c r="G19" s="121">
        <v>995866</v>
      </c>
      <c r="H19" s="121">
        <v>789049</v>
      </c>
      <c r="I19" s="121">
        <v>0</v>
      </c>
      <c r="J19" s="121">
        <v>0</v>
      </c>
      <c r="K19" s="121">
        <v>0</v>
      </c>
      <c r="L19" s="121">
        <v>0</v>
      </c>
      <c r="M19" s="121"/>
      <c r="N19" s="121">
        <v>0</v>
      </c>
      <c r="O19" s="121">
        <v>0</v>
      </c>
    </row>
    <row r="20" spans="1:15" s="1" customFormat="1" x14ac:dyDescent="0.2">
      <c r="A20" s="20">
        <v>9</v>
      </c>
      <c r="B20" s="21" t="s">
        <v>65</v>
      </c>
      <c r="C20" s="10" t="s">
        <v>6</v>
      </c>
      <c r="D20" s="44">
        <f t="shared" si="3"/>
        <v>2415080</v>
      </c>
      <c r="E20" s="121">
        <v>0</v>
      </c>
      <c r="F20" s="121">
        <v>0</v>
      </c>
      <c r="G20" s="121">
        <v>1708102</v>
      </c>
      <c r="H20" s="121">
        <v>706978</v>
      </c>
      <c r="I20" s="121">
        <v>0</v>
      </c>
      <c r="J20" s="121">
        <v>0</v>
      </c>
      <c r="K20" s="121">
        <v>0</v>
      </c>
      <c r="L20" s="121">
        <v>0</v>
      </c>
      <c r="M20" s="121"/>
      <c r="N20" s="121">
        <v>0</v>
      </c>
      <c r="O20" s="121">
        <v>0</v>
      </c>
    </row>
    <row r="21" spans="1:15" s="1" customFormat="1" x14ac:dyDescent="0.2">
      <c r="A21" s="20">
        <v>10</v>
      </c>
      <c r="B21" s="21" t="s">
        <v>66</v>
      </c>
      <c r="C21" s="10" t="s">
        <v>18</v>
      </c>
      <c r="D21" s="44">
        <f t="shared" si="3"/>
        <v>3346676</v>
      </c>
      <c r="E21" s="121">
        <v>0</v>
      </c>
      <c r="F21" s="121">
        <v>0</v>
      </c>
      <c r="G21" s="121">
        <v>2357525</v>
      </c>
      <c r="H21" s="121">
        <v>989151</v>
      </c>
      <c r="I21" s="121">
        <v>0</v>
      </c>
      <c r="J21" s="121">
        <v>0</v>
      </c>
      <c r="K21" s="121">
        <v>0</v>
      </c>
      <c r="L21" s="121">
        <v>0</v>
      </c>
      <c r="M21" s="121"/>
      <c r="N21" s="121">
        <v>0</v>
      </c>
      <c r="O21" s="121">
        <v>0</v>
      </c>
    </row>
    <row r="22" spans="1:15" s="1" customFormat="1" x14ac:dyDescent="0.2">
      <c r="A22" s="20">
        <v>11</v>
      </c>
      <c r="B22" s="21" t="s">
        <v>67</v>
      </c>
      <c r="C22" s="10" t="s">
        <v>7</v>
      </c>
      <c r="D22" s="44">
        <f t="shared" si="3"/>
        <v>2425077</v>
      </c>
      <c r="E22" s="121">
        <v>0</v>
      </c>
      <c r="F22" s="121">
        <v>0</v>
      </c>
      <c r="G22" s="121">
        <v>1722333</v>
      </c>
      <c r="H22" s="121">
        <v>702744</v>
      </c>
      <c r="I22" s="121">
        <v>0</v>
      </c>
      <c r="J22" s="121">
        <v>0</v>
      </c>
      <c r="K22" s="121">
        <v>0</v>
      </c>
      <c r="L22" s="121">
        <v>0</v>
      </c>
      <c r="M22" s="121"/>
      <c r="N22" s="121">
        <v>0</v>
      </c>
      <c r="O22" s="121">
        <v>0</v>
      </c>
    </row>
    <row r="23" spans="1:15" s="1" customFormat="1" x14ac:dyDescent="0.2">
      <c r="A23" s="20">
        <v>12</v>
      </c>
      <c r="B23" s="21" t="s">
        <v>68</v>
      </c>
      <c r="C23" s="10" t="s">
        <v>19</v>
      </c>
      <c r="D23" s="44">
        <f t="shared" si="3"/>
        <v>6985765</v>
      </c>
      <c r="E23" s="121">
        <v>4589061</v>
      </c>
      <c r="F23" s="121">
        <v>0</v>
      </c>
      <c r="G23" s="121">
        <v>553354</v>
      </c>
      <c r="H23" s="121">
        <v>1843350</v>
      </c>
      <c r="I23" s="121">
        <v>0</v>
      </c>
      <c r="J23" s="121">
        <v>0</v>
      </c>
      <c r="K23" s="121">
        <v>0</v>
      </c>
      <c r="L23" s="121">
        <v>0</v>
      </c>
      <c r="M23" s="121"/>
      <c r="N23" s="121">
        <v>0</v>
      </c>
      <c r="O23" s="121">
        <v>0</v>
      </c>
    </row>
    <row r="24" spans="1:15" s="1" customFormat="1" x14ac:dyDescent="0.2">
      <c r="A24" s="20">
        <v>13</v>
      </c>
      <c r="B24" s="21" t="s">
        <v>230</v>
      </c>
      <c r="C24" s="10" t="s">
        <v>231</v>
      </c>
      <c r="D24" s="44">
        <f t="shared" si="3"/>
        <v>9274949</v>
      </c>
      <c r="E24" s="121">
        <v>0</v>
      </c>
      <c r="F24" s="121">
        <v>0</v>
      </c>
      <c r="G24" s="121">
        <v>9274949</v>
      </c>
      <c r="H24" s="121">
        <v>0</v>
      </c>
      <c r="I24" s="121">
        <v>0</v>
      </c>
      <c r="J24" s="121">
        <v>0</v>
      </c>
      <c r="K24" s="121">
        <v>0</v>
      </c>
      <c r="L24" s="121">
        <v>0</v>
      </c>
      <c r="M24" s="121"/>
      <c r="N24" s="121">
        <v>0</v>
      </c>
      <c r="O24" s="121">
        <v>0</v>
      </c>
    </row>
    <row r="25" spans="1:15" s="1" customFormat="1" x14ac:dyDescent="0.2">
      <c r="A25" s="20">
        <v>14</v>
      </c>
      <c r="B25" s="21" t="s">
        <v>69</v>
      </c>
      <c r="C25" s="10" t="s">
        <v>22</v>
      </c>
      <c r="D25" s="44">
        <f t="shared" si="3"/>
        <v>1794694</v>
      </c>
      <c r="E25" s="121">
        <v>0</v>
      </c>
      <c r="F25" s="121">
        <v>0</v>
      </c>
      <c r="G25" s="121">
        <v>808509</v>
      </c>
      <c r="H25" s="121">
        <v>986185</v>
      </c>
      <c r="I25" s="121">
        <v>0</v>
      </c>
      <c r="J25" s="121">
        <v>0</v>
      </c>
      <c r="K25" s="121">
        <v>0</v>
      </c>
      <c r="L25" s="121">
        <v>0</v>
      </c>
      <c r="M25" s="121"/>
      <c r="N25" s="121">
        <v>0</v>
      </c>
      <c r="O25" s="121">
        <v>0</v>
      </c>
    </row>
    <row r="26" spans="1:15" s="1" customFormat="1" x14ac:dyDescent="0.2">
      <c r="A26" s="20">
        <v>15</v>
      </c>
      <c r="B26" s="21" t="s">
        <v>70</v>
      </c>
      <c r="C26" s="10" t="s">
        <v>10</v>
      </c>
      <c r="D26" s="44">
        <f t="shared" si="3"/>
        <v>7073702</v>
      </c>
      <c r="E26" s="121">
        <v>2709512</v>
      </c>
      <c r="F26" s="121">
        <v>0</v>
      </c>
      <c r="G26" s="121">
        <v>3059997</v>
      </c>
      <c r="H26" s="121">
        <v>1304193</v>
      </c>
      <c r="I26" s="121">
        <v>0</v>
      </c>
      <c r="J26" s="121">
        <v>0</v>
      </c>
      <c r="K26" s="121">
        <v>0</v>
      </c>
      <c r="L26" s="121">
        <v>0</v>
      </c>
      <c r="M26" s="121"/>
      <c r="N26" s="121">
        <v>0</v>
      </c>
      <c r="O26" s="121">
        <v>0</v>
      </c>
    </row>
    <row r="27" spans="1:15" s="1" customFormat="1" x14ac:dyDescent="0.2">
      <c r="A27" s="20">
        <v>16</v>
      </c>
      <c r="B27" s="21" t="s">
        <v>71</v>
      </c>
      <c r="C27" s="10" t="s">
        <v>342</v>
      </c>
      <c r="D27" s="44">
        <f t="shared" si="3"/>
        <v>13385928</v>
      </c>
      <c r="E27" s="121">
        <v>7005424</v>
      </c>
      <c r="F27" s="121">
        <v>0</v>
      </c>
      <c r="G27" s="121">
        <v>4316362</v>
      </c>
      <c r="H27" s="121">
        <v>2064142</v>
      </c>
      <c r="I27" s="121">
        <v>0</v>
      </c>
      <c r="J27" s="121">
        <v>0</v>
      </c>
      <c r="K27" s="121">
        <v>0</v>
      </c>
      <c r="L27" s="121">
        <v>0</v>
      </c>
      <c r="M27" s="121"/>
      <c r="N27" s="121">
        <v>0</v>
      </c>
      <c r="O27" s="121">
        <v>0</v>
      </c>
    </row>
    <row r="28" spans="1:15" s="19" customFormat="1" x14ac:dyDescent="0.2">
      <c r="A28" s="20">
        <v>17</v>
      </c>
      <c r="B28" s="21" t="s">
        <v>72</v>
      </c>
      <c r="C28" s="10" t="s">
        <v>9</v>
      </c>
      <c r="D28" s="44">
        <f t="shared" si="3"/>
        <v>55700041</v>
      </c>
      <c r="E28" s="121">
        <v>17064117</v>
      </c>
      <c r="F28" s="121">
        <v>10460185</v>
      </c>
      <c r="G28" s="121">
        <v>9536461</v>
      </c>
      <c r="H28" s="121">
        <v>4625456</v>
      </c>
      <c r="I28" s="121">
        <v>13377112</v>
      </c>
      <c r="J28" s="121">
        <v>0</v>
      </c>
      <c r="K28" s="121">
        <v>0</v>
      </c>
      <c r="L28" s="121">
        <v>0</v>
      </c>
      <c r="M28" s="121"/>
      <c r="N28" s="121">
        <v>244464</v>
      </c>
      <c r="O28" s="121">
        <v>392246</v>
      </c>
    </row>
    <row r="29" spans="1:15" s="1" customFormat="1" x14ac:dyDescent="0.2">
      <c r="A29" s="20">
        <v>18</v>
      </c>
      <c r="B29" s="12" t="s">
        <v>73</v>
      </c>
      <c r="C29" s="10" t="s">
        <v>11</v>
      </c>
      <c r="D29" s="44">
        <f t="shared" si="3"/>
        <v>929482</v>
      </c>
      <c r="E29" s="121">
        <v>0</v>
      </c>
      <c r="F29" s="121">
        <v>0</v>
      </c>
      <c r="G29" s="121">
        <v>475058</v>
      </c>
      <c r="H29" s="121">
        <v>454424</v>
      </c>
      <c r="I29" s="121">
        <v>0</v>
      </c>
      <c r="J29" s="121">
        <v>0</v>
      </c>
      <c r="K29" s="121">
        <v>0</v>
      </c>
      <c r="L29" s="121">
        <v>0</v>
      </c>
      <c r="M29" s="121"/>
      <c r="N29" s="121">
        <v>0</v>
      </c>
      <c r="O29" s="121">
        <v>0</v>
      </c>
    </row>
    <row r="30" spans="1:15" s="1" customFormat="1" x14ac:dyDescent="0.2">
      <c r="A30" s="20">
        <v>19</v>
      </c>
      <c r="B30" s="12" t="s">
        <v>74</v>
      </c>
      <c r="C30" s="10" t="s">
        <v>212</v>
      </c>
      <c r="D30" s="44">
        <f t="shared" si="3"/>
        <v>551275</v>
      </c>
      <c r="E30" s="121">
        <v>0</v>
      </c>
      <c r="F30" s="121">
        <v>0</v>
      </c>
      <c r="G30" s="121">
        <v>0</v>
      </c>
      <c r="H30" s="121">
        <v>551275</v>
      </c>
      <c r="I30" s="121">
        <v>0</v>
      </c>
      <c r="J30" s="121">
        <v>0</v>
      </c>
      <c r="K30" s="121">
        <v>0</v>
      </c>
      <c r="L30" s="121">
        <v>0</v>
      </c>
      <c r="M30" s="121"/>
      <c r="N30" s="121">
        <v>0</v>
      </c>
      <c r="O30" s="121">
        <v>0</v>
      </c>
    </row>
    <row r="31" spans="1:15" x14ac:dyDescent="0.2">
      <c r="A31" s="20">
        <v>20</v>
      </c>
      <c r="B31" s="12" t="s">
        <v>75</v>
      </c>
      <c r="C31" s="10" t="s">
        <v>343</v>
      </c>
      <c r="D31" s="44">
        <f t="shared" si="3"/>
        <v>13908174</v>
      </c>
      <c r="E31" s="121">
        <v>4411566</v>
      </c>
      <c r="F31" s="121">
        <v>0</v>
      </c>
      <c r="G31" s="121">
        <v>6142489</v>
      </c>
      <c r="H31" s="121">
        <v>3354119</v>
      </c>
      <c r="I31" s="121">
        <v>0</v>
      </c>
      <c r="J31" s="121">
        <v>0</v>
      </c>
      <c r="K31" s="121">
        <v>0</v>
      </c>
      <c r="L31" s="121">
        <v>0</v>
      </c>
      <c r="M31" s="121"/>
      <c r="N31" s="121">
        <v>0</v>
      </c>
      <c r="O31" s="121">
        <v>0</v>
      </c>
    </row>
    <row r="32" spans="1:15" s="19" customFormat="1" x14ac:dyDescent="0.2">
      <c r="A32" s="20">
        <v>21</v>
      </c>
      <c r="B32" s="12" t="s">
        <v>76</v>
      </c>
      <c r="C32" s="10" t="s">
        <v>38</v>
      </c>
      <c r="D32" s="44">
        <f t="shared" si="3"/>
        <v>25916413</v>
      </c>
      <c r="E32" s="121">
        <v>9492078</v>
      </c>
      <c r="F32" s="121">
        <v>5743821</v>
      </c>
      <c r="G32" s="121">
        <v>7847984</v>
      </c>
      <c r="H32" s="121">
        <v>2502408</v>
      </c>
      <c r="I32" s="121">
        <v>0</v>
      </c>
      <c r="J32" s="121">
        <v>0</v>
      </c>
      <c r="K32" s="121">
        <v>0</v>
      </c>
      <c r="L32" s="121">
        <v>0</v>
      </c>
      <c r="M32" s="121"/>
      <c r="N32" s="121">
        <v>122232</v>
      </c>
      <c r="O32" s="121">
        <v>207890</v>
      </c>
    </row>
    <row r="33" spans="1:15" s="19" customFormat="1" x14ac:dyDescent="0.2">
      <c r="A33" s="20">
        <v>22</v>
      </c>
      <c r="B33" s="21" t="s">
        <v>77</v>
      </c>
      <c r="C33" s="10" t="s">
        <v>78</v>
      </c>
      <c r="D33" s="44">
        <f t="shared" si="3"/>
        <v>2954166</v>
      </c>
      <c r="E33" s="121">
        <v>0</v>
      </c>
      <c r="F33" s="121">
        <v>0</v>
      </c>
      <c r="G33" s="121">
        <v>2074722</v>
      </c>
      <c r="H33" s="121">
        <v>879444</v>
      </c>
      <c r="I33" s="121">
        <v>0</v>
      </c>
      <c r="J33" s="121">
        <v>0</v>
      </c>
      <c r="K33" s="121">
        <v>0</v>
      </c>
      <c r="L33" s="121">
        <v>0</v>
      </c>
      <c r="M33" s="121"/>
      <c r="N33" s="121">
        <v>0</v>
      </c>
      <c r="O33" s="121">
        <v>0</v>
      </c>
    </row>
    <row r="34" spans="1:15" s="1" customFormat="1" x14ac:dyDescent="0.2">
      <c r="A34" s="20">
        <v>23</v>
      </c>
      <c r="B34" s="21" t="s">
        <v>79</v>
      </c>
      <c r="C34" s="10" t="s">
        <v>80</v>
      </c>
      <c r="D34" s="44">
        <f t="shared" si="3"/>
        <v>4732889</v>
      </c>
      <c r="E34" s="121">
        <v>0</v>
      </c>
      <c r="F34" s="121">
        <v>4732889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/>
      <c r="N34" s="121">
        <v>0</v>
      </c>
      <c r="O34" s="121">
        <v>0</v>
      </c>
    </row>
    <row r="35" spans="1:15" s="1" customFormat="1" ht="24" x14ac:dyDescent="0.2">
      <c r="A35" s="20">
        <v>24</v>
      </c>
      <c r="B35" s="21" t="s">
        <v>81</v>
      </c>
      <c r="C35" s="10" t="s">
        <v>82</v>
      </c>
      <c r="D35" s="44">
        <f t="shared" si="3"/>
        <v>0</v>
      </c>
      <c r="E35" s="121">
        <v>0</v>
      </c>
      <c r="F35" s="121">
        <v>0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/>
      <c r="N35" s="121">
        <v>0</v>
      </c>
      <c r="O35" s="121">
        <v>0</v>
      </c>
    </row>
    <row r="36" spans="1:15" s="1" customFormat="1" x14ac:dyDescent="0.2">
      <c r="A36" s="20">
        <v>25</v>
      </c>
      <c r="B36" s="12" t="s">
        <v>83</v>
      </c>
      <c r="C36" s="10" t="s">
        <v>84</v>
      </c>
      <c r="D36" s="44">
        <f t="shared" si="3"/>
        <v>130702235</v>
      </c>
      <c r="E36" s="121">
        <v>43346322</v>
      </c>
      <c r="F36" s="121">
        <v>25358612</v>
      </c>
      <c r="G36" s="121">
        <v>29648896</v>
      </c>
      <c r="H36" s="121">
        <v>14652142</v>
      </c>
      <c r="I36" s="121">
        <v>16636582</v>
      </c>
      <c r="J36" s="121">
        <v>0</v>
      </c>
      <c r="K36" s="121">
        <v>0</v>
      </c>
      <c r="L36" s="121">
        <v>0</v>
      </c>
      <c r="M36" s="121"/>
      <c r="N36" s="121">
        <v>563490</v>
      </c>
      <c r="O36" s="121">
        <v>496191</v>
      </c>
    </row>
    <row r="37" spans="1:15" s="1" customFormat="1" x14ac:dyDescent="0.2">
      <c r="A37" s="20">
        <v>26</v>
      </c>
      <c r="B37" s="21" t="s">
        <v>85</v>
      </c>
      <c r="C37" s="10" t="s">
        <v>86</v>
      </c>
      <c r="D37" s="44">
        <f t="shared" si="3"/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  <c r="K37" s="121">
        <v>0</v>
      </c>
      <c r="L37" s="121">
        <v>0</v>
      </c>
      <c r="M37" s="121"/>
      <c r="N37" s="121">
        <v>0</v>
      </c>
      <c r="O37" s="121">
        <v>0</v>
      </c>
    </row>
    <row r="38" spans="1:15" s="1" customFormat="1" x14ac:dyDescent="0.2">
      <c r="A38" s="20">
        <v>27</v>
      </c>
      <c r="B38" s="13" t="s">
        <v>87</v>
      </c>
      <c r="C38" s="10" t="s">
        <v>88</v>
      </c>
      <c r="D38" s="44">
        <f t="shared" si="3"/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1">
        <v>0</v>
      </c>
      <c r="L38" s="121">
        <v>0</v>
      </c>
      <c r="M38" s="121"/>
      <c r="N38" s="121">
        <v>0</v>
      </c>
      <c r="O38" s="121">
        <v>0</v>
      </c>
    </row>
    <row r="39" spans="1:15" s="19" customFormat="1" x14ac:dyDescent="0.2">
      <c r="A39" s="20">
        <v>28</v>
      </c>
      <c r="B39" s="13" t="s">
        <v>89</v>
      </c>
      <c r="C39" s="10" t="s">
        <v>39</v>
      </c>
      <c r="D39" s="44">
        <f t="shared" si="3"/>
        <v>38997979</v>
      </c>
      <c r="E39" s="121">
        <v>19571411</v>
      </c>
      <c r="F39" s="121">
        <v>0</v>
      </c>
      <c r="G39" s="121">
        <v>7051579</v>
      </c>
      <c r="H39" s="121">
        <v>3856488</v>
      </c>
      <c r="I39" s="121">
        <v>8188379</v>
      </c>
      <c r="J39" s="121">
        <v>0</v>
      </c>
      <c r="K39" s="121">
        <v>0</v>
      </c>
      <c r="L39" s="121">
        <v>0</v>
      </c>
      <c r="M39" s="121"/>
      <c r="N39" s="121">
        <v>122232</v>
      </c>
      <c r="O39" s="121">
        <v>207890</v>
      </c>
    </row>
    <row r="40" spans="1:15" x14ac:dyDescent="0.2">
      <c r="A40" s="20">
        <v>29</v>
      </c>
      <c r="B40" s="12" t="s">
        <v>90</v>
      </c>
      <c r="C40" s="10" t="s">
        <v>37</v>
      </c>
      <c r="D40" s="44">
        <f t="shared" si="3"/>
        <v>38955339</v>
      </c>
      <c r="E40" s="121">
        <v>15394063</v>
      </c>
      <c r="F40" s="121">
        <v>0</v>
      </c>
      <c r="G40" s="121">
        <v>11314150</v>
      </c>
      <c r="H40" s="121">
        <v>6112458</v>
      </c>
      <c r="I40" s="121">
        <v>6134668</v>
      </c>
      <c r="J40" s="121">
        <v>0</v>
      </c>
      <c r="K40" s="121">
        <v>0</v>
      </c>
      <c r="L40" s="121">
        <v>0</v>
      </c>
      <c r="M40" s="121"/>
      <c r="N40" s="121">
        <v>0</v>
      </c>
      <c r="O40" s="121">
        <v>0</v>
      </c>
    </row>
    <row r="41" spans="1:15" s="1" customFormat="1" x14ac:dyDescent="0.2">
      <c r="A41" s="20">
        <v>30</v>
      </c>
      <c r="B41" s="13" t="s">
        <v>91</v>
      </c>
      <c r="C41" s="10" t="s">
        <v>16</v>
      </c>
      <c r="D41" s="44">
        <f t="shared" si="3"/>
        <v>2750516</v>
      </c>
      <c r="E41" s="121">
        <v>0</v>
      </c>
      <c r="F41" s="121">
        <v>0</v>
      </c>
      <c r="G41" s="121">
        <v>1958778</v>
      </c>
      <c r="H41" s="121">
        <v>791738</v>
      </c>
      <c r="I41" s="121">
        <v>0</v>
      </c>
      <c r="J41" s="121">
        <v>0</v>
      </c>
      <c r="K41" s="121">
        <v>0</v>
      </c>
      <c r="L41" s="121">
        <v>0</v>
      </c>
      <c r="M41" s="121"/>
      <c r="N41" s="121">
        <v>0</v>
      </c>
      <c r="O41" s="121">
        <v>0</v>
      </c>
    </row>
    <row r="42" spans="1:15" s="1" customFormat="1" x14ac:dyDescent="0.2">
      <c r="A42" s="20">
        <v>31</v>
      </c>
      <c r="B42" s="21" t="s">
        <v>92</v>
      </c>
      <c r="C42" s="10" t="s">
        <v>21</v>
      </c>
      <c r="D42" s="44">
        <f t="shared" si="3"/>
        <v>15800576</v>
      </c>
      <c r="E42" s="121">
        <v>5814153</v>
      </c>
      <c r="F42" s="121">
        <v>0</v>
      </c>
      <c r="G42" s="121">
        <v>6559190</v>
      </c>
      <c r="H42" s="121">
        <v>3427233</v>
      </c>
      <c r="I42" s="121">
        <v>0</v>
      </c>
      <c r="J42" s="121">
        <v>0</v>
      </c>
      <c r="K42" s="121">
        <v>0</v>
      </c>
      <c r="L42" s="121">
        <v>0</v>
      </c>
      <c r="M42" s="121"/>
      <c r="N42" s="121">
        <v>0</v>
      </c>
      <c r="O42" s="121">
        <v>0</v>
      </c>
    </row>
    <row r="43" spans="1:15" s="1" customFormat="1" x14ac:dyDescent="0.2">
      <c r="A43" s="20">
        <v>32</v>
      </c>
      <c r="B43" s="13" t="s">
        <v>93</v>
      </c>
      <c r="C43" s="10" t="s">
        <v>24</v>
      </c>
      <c r="D43" s="44">
        <f t="shared" si="3"/>
        <v>3968063</v>
      </c>
      <c r="E43" s="121">
        <v>0</v>
      </c>
      <c r="F43" s="121">
        <v>0</v>
      </c>
      <c r="G43" s="121">
        <v>2598676</v>
      </c>
      <c r="H43" s="121">
        <v>1369387</v>
      </c>
      <c r="I43" s="121">
        <v>0</v>
      </c>
      <c r="J43" s="121">
        <v>0</v>
      </c>
      <c r="K43" s="121">
        <v>0</v>
      </c>
      <c r="L43" s="121">
        <v>0</v>
      </c>
      <c r="M43" s="121"/>
      <c r="N43" s="121">
        <v>0</v>
      </c>
      <c r="O43" s="121">
        <v>0</v>
      </c>
    </row>
    <row r="44" spans="1:15" x14ac:dyDescent="0.2">
      <c r="A44" s="20">
        <v>33</v>
      </c>
      <c r="B44" s="12" t="s">
        <v>94</v>
      </c>
      <c r="C44" s="10" t="s">
        <v>213</v>
      </c>
      <c r="D44" s="44">
        <f t="shared" si="3"/>
        <v>10128587</v>
      </c>
      <c r="E44" s="121">
        <v>0</v>
      </c>
      <c r="F44" s="121">
        <v>0</v>
      </c>
      <c r="G44" s="121">
        <v>6802613</v>
      </c>
      <c r="H44" s="121">
        <v>3325974</v>
      </c>
      <c r="I44" s="121">
        <v>0</v>
      </c>
      <c r="J44" s="121">
        <v>0</v>
      </c>
      <c r="K44" s="121">
        <v>0</v>
      </c>
      <c r="L44" s="121">
        <v>0</v>
      </c>
      <c r="M44" s="121"/>
      <c r="N44" s="121">
        <v>0</v>
      </c>
      <c r="O44" s="121">
        <v>0</v>
      </c>
    </row>
    <row r="45" spans="1:15" s="1" customFormat="1" x14ac:dyDescent="0.2">
      <c r="A45" s="20">
        <v>34</v>
      </c>
      <c r="B45" s="14" t="s">
        <v>95</v>
      </c>
      <c r="C45" s="15" t="s">
        <v>214</v>
      </c>
      <c r="D45" s="44">
        <f t="shared" si="3"/>
        <v>3275112</v>
      </c>
      <c r="E45" s="121">
        <v>0</v>
      </c>
      <c r="F45" s="121">
        <v>0</v>
      </c>
      <c r="G45" s="121">
        <v>2310472</v>
      </c>
      <c r="H45" s="121">
        <v>964640</v>
      </c>
      <c r="I45" s="121">
        <v>0</v>
      </c>
      <c r="J45" s="121">
        <v>0</v>
      </c>
      <c r="K45" s="121">
        <v>0</v>
      </c>
      <c r="L45" s="121">
        <v>0</v>
      </c>
      <c r="M45" s="121"/>
      <c r="N45" s="121">
        <v>0</v>
      </c>
      <c r="O45" s="121">
        <v>0</v>
      </c>
    </row>
    <row r="46" spans="1:15" s="1" customFormat="1" x14ac:dyDescent="0.2">
      <c r="A46" s="20">
        <v>35</v>
      </c>
      <c r="B46" s="12" t="s">
        <v>96</v>
      </c>
      <c r="C46" s="10" t="s">
        <v>215</v>
      </c>
      <c r="D46" s="44">
        <f t="shared" si="3"/>
        <v>918192</v>
      </c>
      <c r="E46" s="121">
        <v>0</v>
      </c>
      <c r="F46" s="121">
        <v>0</v>
      </c>
      <c r="G46" s="121">
        <v>400579</v>
      </c>
      <c r="H46" s="121">
        <v>517613</v>
      </c>
      <c r="I46" s="121">
        <v>0</v>
      </c>
      <c r="J46" s="121">
        <v>0</v>
      </c>
      <c r="K46" s="121">
        <v>0</v>
      </c>
      <c r="L46" s="121">
        <v>0</v>
      </c>
      <c r="M46" s="121"/>
      <c r="N46" s="121">
        <v>0</v>
      </c>
      <c r="O46" s="121">
        <v>0</v>
      </c>
    </row>
    <row r="47" spans="1:15" s="1" customFormat="1" x14ac:dyDescent="0.2">
      <c r="A47" s="20">
        <v>36</v>
      </c>
      <c r="B47" s="12" t="s">
        <v>97</v>
      </c>
      <c r="C47" s="10" t="s">
        <v>23</v>
      </c>
      <c r="D47" s="44">
        <f t="shared" si="3"/>
        <v>5770254</v>
      </c>
      <c r="E47" s="121">
        <v>2039356</v>
      </c>
      <c r="F47" s="121">
        <v>0</v>
      </c>
      <c r="G47" s="121">
        <v>2315451</v>
      </c>
      <c r="H47" s="121">
        <v>1415447</v>
      </c>
      <c r="I47" s="121">
        <v>0</v>
      </c>
      <c r="J47" s="121">
        <v>0</v>
      </c>
      <c r="K47" s="121">
        <v>0</v>
      </c>
      <c r="L47" s="121">
        <v>0</v>
      </c>
      <c r="M47" s="121"/>
      <c r="N47" s="121">
        <v>0</v>
      </c>
      <c r="O47" s="121">
        <v>0</v>
      </c>
    </row>
    <row r="48" spans="1:15" s="1" customFormat="1" x14ac:dyDescent="0.2">
      <c r="A48" s="20">
        <v>37</v>
      </c>
      <c r="B48" s="21" t="s">
        <v>98</v>
      </c>
      <c r="C48" s="10" t="s">
        <v>20</v>
      </c>
      <c r="D48" s="44">
        <f t="shared" si="3"/>
        <v>1593259</v>
      </c>
      <c r="E48" s="121">
        <v>0</v>
      </c>
      <c r="F48" s="121">
        <v>0</v>
      </c>
      <c r="G48" s="121">
        <v>1104262</v>
      </c>
      <c r="H48" s="121">
        <v>488997</v>
      </c>
      <c r="I48" s="121">
        <v>0</v>
      </c>
      <c r="J48" s="121">
        <v>0</v>
      </c>
      <c r="K48" s="121">
        <v>0</v>
      </c>
      <c r="L48" s="121">
        <v>0</v>
      </c>
      <c r="M48" s="121"/>
      <c r="N48" s="121">
        <v>0</v>
      </c>
      <c r="O48" s="121">
        <v>0</v>
      </c>
    </row>
    <row r="49" spans="1:15" s="1" customFormat="1" x14ac:dyDescent="0.2">
      <c r="A49" s="20">
        <v>38</v>
      </c>
      <c r="B49" s="13" t="s">
        <v>99</v>
      </c>
      <c r="C49" s="10" t="s">
        <v>100</v>
      </c>
      <c r="D49" s="44">
        <f t="shared" si="3"/>
        <v>6206386</v>
      </c>
      <c r="E49" s="121">
        <v>2284592</v>
      </c>
      <c r="F49" s="121">
        <v>1000291</v>
      </c>
      <c r="G49" s="121">
        <v>1427129</v>
      </c>
      <c r="H49" s="121">
        <v>705433</v>
      </c>
      <c r="I49" s="121">
        <v>788941</v>
      </c>
      <c r="J49" s="121">
        <v>0</v>
      </c>
      <c r="K49" s="121">
        <v>0</v>
      </c>
      <c r="L49" s="121">
        <v>0</v>
      </c>
      <c r="M49" s="121"/>
      <c r="N49" s="121">
        <v>0</v>
      </c>
      <c r="O49" s="121">
        <v>0</v>
      </c>
    </row>
    <row r="50" spans="1:15" s="19" customFormat="1" x14ac:dyDescent="0.2">
      <c r="A50" s="20">
        <v>39</v>
      </c>
      <c r="B50" s="21" t="s">
        <v>101</v>
      </c>
      <c r="C50" s="10" t="s">
        <v>102</v>
      </c>
      <c r="D50" s="44">
        <f t="shared" si="3"/>
        <v>47149448</v>
      </c>
      <c r="E50" s="121">
        <v>12949201</v>
      </c>
      <c r="F50" s="121">
        <v>12002153</v>
      </c>
      <c r="G50" s="121">
        <v>9567953</v>
      </c>
      <c r="H50" s="121">
        <v>6838903</v>
      </c>
      <c r="I50" s="121">
        <v>5130993</v>
      </c>
      <c r="J50" s="121">
        <v>0</v>
      </c>
      <c r="K50" s="121">
        <v>0</v>
      </c>
      <c r="L50" s="121">
        <v>0</v>
      </c>
      <c r="M50" s="121"/>
      <c r="N50" s="121">
        <v>244464</v>
      </c>
      <c r="O50" s="121">
        <v>415781</v>
      </c>
    </row>
    <row r="51" spans="1:15" s="1" customFormat="1" x14ac:dyDescent="0.2">
      <c r="A51" s="20">
        <v>40</v>
      </c>
      <c r="B51" s="12" t="s">
        <v>103</v>
      </c>
      <c r="C51" s="10" t="s">
        <v>220</v>
      </c>
      <c r="D51" s="44">
        <f t="shared" si="3"/>
        <v>2839526</v>
      </c>
      <c r="E51" s="121">
        <v>0</v>
      </c>
      <c r="F51" s="121">
        <v>0</v>
      </c>
      <c r="G51" s="121">
        <v>1988773</v>
      </c>
      <c r="H51" s="121">
        <v>850753</v>
      </c>
      <c r="I51" s="121">
        <v>0</v>
      </c>
      <c r="J51" s="121">
        <v>0</v>
      </c>
      <c r="K51" s="121">
        <v>0</v>
      </c>
      <c r="L51" s="121">
        <v>0</v>
      </c>
      <c r="M51" s="121"/>
      <c r="N51" s="121">
        <v>0</v>
      </c>
      <c r="O51" s="121">
        <v>0</v>
      </c>
    </row>
    <row r="52" spans="1:15" s="1" customFormat="1" x14ac:dyDescent="0.2">
      <c r="A52" s="20">
        <v>41</v>
      </c>
      <c r="B52" s="12" t="s">
        <v>104</v>
      </c>
      <c r="C52" s="10" t="s">
        <v>2</v>
      </c>
      <c r="D52" s="44">
        <f t="shared" si="3"/>
        <v>18358975</v>
      </c>
      <c r="E52" s="121">
        <v>172944</v>
      </c>
      <c r="F52" s="121">
        <v>0</v>
      </c>
      <c r="G52" s="121">
        <v>7401697</v>
      </c>
      <c r="H52" s="121">
        <v>3059106</v>
      </c>
      <c r="I52" s="121">
        <v>7725228</v>
      </c>
      <c r="J52" s="121">
        <v>0</v>
      </c>
      <c r="K52" s="121">
        <v>0</v>
      </c>
      <c r="L52" s="121">
        <v>0</v>
      </c>
      <c r="M52" s="121"/>
      <c r="N52" s="121">
        <v>0</v>
      </c>
      <c r="O52" s="121">
        <v>0</v>
      </c>
    </row>
    <row r="53" spans="1:15" s="1" customFormat="1" x14ac:dyDescent="0.2">
      <c r="A53" s="20">
        <v>42</v>
      </c>
      <c r="B53" s="21" t="s">
        <v>105</v>
      </c>
      <c r="C53" s="10" t="s">
        <v>3</v>
      </c>
      <c r="D53" s="44">
        <f t="shared" si="3"/>
        <v>2226248</v>
      </c>
      <c r="E53" s="121">
        <v>0</v>
      </c>
      <c r="F53" s="121">
        <v>0</v>
      </c>
      <c r="G53" s="121">
        <v>1575596</v>
      </c>
      <c r="H53" s="121">
        <v>650652</v>
      </c>
      <c r="I53" s="121">
        <v>0</v>
      </c>
      <c r="J53" s="121">
        <v>0</v>
      </c>
      <c r="K53" s="121">
        <v>0</v>
      </c>
      <c r="L53" s="121">
        <v>0</v>
      </c>
      <c r="M53" s="121"/>
      <c r="N53" s="121">
        <v>0</v>
      </c>
      <c r="O53" s="121">
        <v>0</v>
      </c>
    </row>
    <row r="54" spans="1:15" s="1" customFormat="1" x14ac:dyDescent="0.2">
      <c r="A54" s="20">
        <v>43</v>
      </c>
      <c r="B54" s="13" t="s">
        <v>151</v>
      </c>
      <c r="C54" s="10" t="s">
        <v>32</v>
      </c>
      <c r="D54" s="44">
        <f t="shared" si="3"/>
        <v>5926559</v>
      </c>
      <c r="E54" s="121">
        <v>2876558</v>
      </c>
      <c r="F54" s="121">
        <v>0</v>
      </c>
      <c r="G54" s="121">
        <v>2136109</v>
      </c>
      <c r="H54" s="121">
        <v>913892</v>
      </c>
      <c r="I54" s="121">
        <v>0</v>
      </c>
      <c r="J54" s="121">
        <v>0</v>
      </c>
      <c r="K54" s="121">
        <v>0</v>
      </c>
      <c r="L54" s="121">
        <v>0</v>
      </c>
      <c r="M54" s="121"/>
      <c r="N54" s="121">
        <v>0</v>
      </c>
      <c r="O54" s="121">
        <v>0</v>
      </c>
    </row>
    <row r="55" spans="1:15" s="1" customFormat="1" x14ac:dyDescent="0.2">
      <c r="A55" s="20">
        <v>44</v>
      </c>
      <c r="B55" s="21" t="s">
        <v>106</v>
      </c>
      <c r="C55" s="10" t="s">
        <v>216</v>
      </c>
      <c r="D55" s="44">
        <f t="shared" si="3"/>
        <v>3736111</v>
      </c>
      <c r="E55" s="121">
        <v>0</v>
      </c>
      <c r="F55" s="121">
        <v>0</v>
      </c>
      <c r="G55" s="121">
        <v>2521060</v>
      </c>
      <c r="H55" s="121">
        <v>1215051</v>
      </c>
      <c r="I55" s="121">
        <v>0</v>
      </c>
      <c r="J55" s="121">
        <v>0</v>
      </c>
      <c r="K55" s="121">
        <v>0</v>
      </c>
      <c r="L55" s="121">
        <v>0</v>
      </c>
      <c r="M55" s="121"/>
      <c r="N55" s="121">
        <v>0</v>
      </c>
      <c r="O55" s="121">
        <v>0</v>
      </c>
    </row>
    <row r="56" spans="1:15" s="1" customFormat="1" x14ac:dyDescent="0.2">
      <c r="A56" s="20">
        <v>45</v>
      </c>
      <c r="B56" s="13" t="s">
        <v>107</v>
      </c>
      <c r="C56" s="10" t="s">
        <v>0</v>
      </c>
      <c r="D56" s="44">
        <f t="shared" si="3"/>
        <v>12244281</v>
      </c>
      <c r="E56" s="121">
        <v>4751873</v>
      </c>
      <c r="F56" s="121">
        <v>0</v>
      </c>
      <c r="G56" s="121">
        <v>3021224</v>
      </c>
      <c r="H56" s="121">
        <v>1265758</v>
      </c>
      <c r="I56" s="121">
        <v>3205426</v>
      </c>
      <c r="J56" s="121">
        <v>0</v>
      </c>
      <c r="K56" s="121">
        <v>0</v>
      </c>
      <c r="L56" s="121">
        <v>0</v>
      </c>
      <c r="M56" s="121"/>
      <c r="N56" s="121">
        <v>0</v>
      </c>
      <c r="O56" s="121">
        <v>0</v>
      </c>
    </row>
    <row r="57" spans="1:15" s="1" customFormat="1" x14ac:dyDescent="0.2">
      <c r="A57" s="20">
        <v>46</v>
      </c>
      <c r="B57" s="21" t="s">
        <v>108</v>
      </c>
      <c r="C57" s="10" t="s">
        <v>4</v>
      </c>
      <c r="D57" s="44">
        <f t="shared" si="3"/>
        <v>1089634</v>
      </c>
      <c r="E57" s="121">
        <v>0</v>
      </c>
      <c r="F57" s="121">
        <v>0</v>
      </c>
      <c r="G57" s="121">
        <v>638738</v>
      </c>
      <c r="H57" s="121">
        <v>450896</v>
      </c>
      <c r="I57" s="121">
        <v>0</v>
      </c>
      <c r="J57" s="121">
        <v>0</v>
      </c>
      <c r="K57" s="121">
        <v>0</v>
      </c>
      <c r="L57" s="121">
        <v>0</v>
      </c>
      <c r="M57" s="121"/>
      <c r="N57" s="121">
        <v>0</v>
      </c>
      <c r="O57" s="121">
        <v>0</v>
      </c>
    </row>
    <row r="58" spans="1:15" s="1" customFormat="1" x14ac:dyDescent="0.2">
      <c r="A58" s="20">
        <v>47</v>
      </c>
      <c r="B58" s="13" t="s">
        <v>109</v>
      </c>
      <c r="C58" s="10" t="s">
        <v>1</v>
      </c>
      <c r="D58" s="44">
        <f t="shared" si="3"/>
        <v>2554261</v>
      </c>
      <c r="E58" s="121">
        <v>0</v>
      </c>
      <c r="F58" s="121">
        <v>0</v>
      </c>
      <c r="G58" s="121">
        <v>1731131</v>
      </c>
      <c r="H58" s="121">
        <v>823130</v>
      </c>
      <c r="I58" s="121">
        <v>0</v>
      </c>
      <c r="J58" s="121">
        <v>0</v>
      </c>
      <c r="K58" s="121">
        <v>0</v>
      </c>
      <c r="L58" s="121">
        <v>0</v>
      </c>
      <c r="M58" s="121"/>
      <c r="N58" s="121">
        <v>0</v>
      </c>
      <c r="O58" s="121">
        <v>0</v>
      </c>
    </row>
    <row r="59" spans="1:15" s="1" customFormat="1" x14ac:dyDescent="0.2">
      <c r="A59" s="20">
        <v>48</v>
      </c>
      <c r="B59" s="21" t="s">
        <v>110</v>
      </c>
      <c r="C59" s="10" t="s">
        <v>217</v>
      </c>
      <c r="D59" s="44">
        <f t="shared" si="3"/>
        <v>4343204</v>
      </c>
      <c r="E59" s="121">
        <v>0</v>
      </c>
      <c r="F59" s="121">
        <v>0</v>
      </c>
      <c r="G59" s="121">
        <v>3074569</v>
      </c>
      <c r="H59" s="121">
        <v>1268635</v>
      </c>
      <c r="I59" s="121">
        <v>0</v>
      </c>
      <c r="J59" s="121">
        <v>0</v>
      </c>
      <c r="K59" s="121">
        <v>0</v>
      </c>
      <c r="L59" s="121">
        <v>0</v>
      </c>
      <c r="M59" s="121"/>
      <c r="N59" s="121">
        <v>0</v>
      </c>
      <c r="O59" s="121">
        <v>0</v>
      </c>
    </row>
    <row r="60" spans="1:15" s="1" customFormat="1" x14ac:dyDescent="0.2">
      <c r="A60" s="20">
        <v>49</v>
      </c>
      <c r="B60" s="21" t="s">
        <v>111</v>
      </c>
      <c r="C60" s="10" t="s">
        <v>25</v>
      </c>
      <c r="D60" s="44">
        <f t="shared" si="3"/>
        <v>31581892</v>
      </c>
      <c r="E60" s="121">
        <v>11133243</v>
      </c>
      <c r="F60" s="121">
        <v>0</v>
      </c>
      <c r="G60" s="121">
        <v>11627351</v>
      </c>
      <c r="H60" s="121">
        <v>3133913</v>
      </c>
      <c r="I60" s="121">
        <v>5687385</v>
      </c>
      <c r="J60" s="121">
        <v>0</v>
      </c>
      <c r="K60" s="121">
        <v>0</v>
      </c>
      <c r="L60" s="121">
        <v>0</v>
      </c>
      <c r="M60" s="121"/>
      <c r="N60" s="121">
        <v>0</v>
      </c>
      <c r="O60" s="121">
        <v>0</v>
      </c>
    </row>
    <row r="61" spans="1:15" s="1" customFormat="1" x14ac:dyDescent="0.2">
      <c r="A61" s="20">
        <v>50</v>
      </c>
      <c r="B61" s="21" t="s">
        <v>159</v>
      </c>
      <c r="C61" s="10" t="s">
        <v>52</v>
      </c>
      <c r="D61" s="44">
        <f t="shared" si="3"/>
        <v>3278723</v>
      </c>
      <c r="E61" s="121">
        <v>0</v>
      </c>
      <c r="F61" s="121">
        <v>0</v>
      </c>
      <c r="G61" s="121">
        <v>2196863</v>
      </c>
      <c r="H61" s="121">
        <v>1081860</v>
      </c>
      <c r="I61" s="121">
        <v>0</v>
      </c>
      <c r="J61" s="121">
        <v>0</v>
      </c>
      <c r="K61" s="121">
        <v>0</v>
      </c>
      <c r="L61" s="121">
        <v>0</v>
      </c>
      <c r="M61" s="121"/>
      <c r="N61" s="121">
        <v>0</v>
      </c>
      <c r="O61" s="121">
        <v>0</v>
      </c>
    </row>
    <row r="62" spans="1:15" s="1" customFormat="1" x14ac:dyDescent="0.2">
      <c r="A62" s="20">
        <v>51</v>
      </c>
      <c r="B62" s="21" t="s">
        <v>112</v>
      </c>
      <c r="C62" s="10" t="s">
        <v>218</v>
      </c>
      <c r="D62" s="44">
        <f t="shared" si="3"/>
        <v>2286054</v>
      </c>
      <c r="E62" s="121">
        <v>0</v>
      </c>
      <c r="F62" s="121">
        <v>0</v>
      </c>
      <c r="G62" s="121">
        <v>1616179</v>
      </c>
      <c r="H62" s="121">
        <v>669875</v>
      </c>
      <c r="I62" s="121">
        <v>0</v>
      </c>
      <c r="J62" s="121">
        <v>0</v>
      </c>
      <c r="K62" s="121">
        <v>0</v>
      </c>
      <c r="L62" s="121">
        <v>0</v>
      </c>
      <c r="M62" s="121"/>
      <c r="N62" s="121">
        <v>0</v>
      </c>
      <c r="O62" s="121">
        <v>0</v>
      </c>
    </row>
    <row r="63" spans="1:15" s="1" customFormat="1" x14ac:dyDescent="0.2">
      <c r="A63" s="20">
        <v>52</v>
      </c>
      <c r="B63" s="13" t="s">
        <v>161</v>
      </c>
      <c r="C63" s="10" t="s">
        <v>219</v>
      </c>
      <c r="D63" s="44">
        <f t="shared" si="3"/>
        <v>4204369</v>
      </c>
      <c r="E63" s="121">
        <v>1567692</v>
      </c>
      <c r="F63" s="121">
        <v>0</v>
      </c>
      <c r="G63" s="121">
        <v>1883785</v>
      </c>
      <c r="H63" s="121">
        <v>752892</v>
      </c>
      <c r="I63" s="121">
        <v>0</v>
      </c>
      <c r="J63" s="121">
        <v>0</v>
      </c>
      <c r="K63" s="121">
        <v>0</v>
      </c>
      <c r="L63" s="121">
        <v>0</v>
      </c>
      <c r="M63" s="121"/>
      <c r="N63" s="121">
        <v>0</v>
      </c>
      <c r="O63" s="121">
        <v>0</v>
      </c>
    </row>
    <row r="64" spans="1:15" s="1" customFormat="1" x14ac:dyDescent="0.2">
      <c r="A64" s="20">
        <v>53</v>
      </c>
      <c r="B64" s="21" t="s">
        <v>222</v>
      </c>
      <c r="C64" s="10" t="s">
        <v>221</v>
      </c>
      <c r="D64" s="44">
        <f t="shared" si="3"/>
        <v>0</v>
      </c>
      <c r="E64" s="121">
        <v>0</v>
      </c>
      <c r="F64" s="121">
        <v>0</v>
      </c>
      <c r="G64" s="121">
        <v>0</v>
      </c>
      <c r="H64" s="121">
        <v>0</v>
      </c>
      <c r="I64" s="121">
        <v>0</v>
      </c>
      <c r="J64" s="121">
        <v>0</v>
      </c>
      <c r="K64" s="121">
        <v>0</v>
      </c>
      <c r="L64" s="121">
        <v>0</v>
      </c>
      <c r="M64" s="121"/>
      <c r="N64" s="121">
        <v>0</v>
      </c>
      <c r="O64" s="121">
        <v>0</v>
      </c>
    </row>
    <row r="65" spans="1:15" s="1" customFormat="1" x14ac:dyDescent="0.2">
      <c r="A65" s="20">
        <v>54</v>
      </c>
      <c r="B65" s="21" t="s">
        <v>232</v>
      </c>
      <c r="C65" s="10" t="s">
        <v>233</v>
      </c>
      <c r="D65" s="44">
        <f t="shared" si="3"/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21">
        <v>0</v>
      </c>
      <c r="L65" s="121">
        <v>0</v>
      </c>
      <c r="M65" s="121"/>
      <c r="N65" s="121">
        <v>0</v>
      </c>
      <c r="O65" s="121">
        <v>0</v>
      </c>
    </row>
    <row r="66" spans="1:15" s="1" customFormat="1" x14ac:dyDescent="0.2">
      <c r="A66" s="20">
        <v>55</v>
      </c>
      <c r="B66" s="21" t="s">
        <v>113</v>
      </c>
      <c r="C66" s="10" t="s">
        <v>51</v>
      </c>
      <c r="D66" s="44">
        <f t="shared" si="3"/>
        <v>2272035</v>
      </c>
      <c r="E66" s="121">
        <v>0</v>
      </c>
      <c r="F66" s="121">
        <v>0</v>
      </c>
      <c r="G66" s="121">
        <v>2272035</v>
      </c>
      <c r="H66" s="121">
        <v>0</v>
      </c>
      <c r="I66" s="121">
        <v>0</v>
      </c>
      <c r="J66" s="121">
        <v>0</v>
      </c>
      <c r="K66" s="121">
        <v>0</v>
      </c>
      <c r="L66" s="121">
        <v>0</v>
      </c>
      <c r="M66" s="121"/>
      <c r="N66" s="121">
        <v>0</v>
      </c>
      <c r="O66" s="121">
        <v>0</v>
      </c>
    </row>
    <row r="67" spans="1:15" s="1" customFormat="1" x14ac:dyDescent="0.2">
      <c r="A67" s="20">
        <v>56</v>
      </c>
      <c r="B67" s="13" t="s">
        <v>114</v>
      </c>
      <c r="C67" s="10" t="s">
        <v>234</v>
      </c>
      <c r="D67" s="44">
        <f t="shared" si="3"/>
        <v>2489834</v>
      </c>
      <c r="E67" s="121">
        <v>0</v>
      </c>
      <c r="F67" s="121">
        <v>0</v>
      </c>
      <c r="G67" s="121">
        <v>2047510</v>
      </c>
      <c r="H67" s="121">
        <v>442324</v>
      </c>
      <c r="I67" s="121">
        <v>0</v>
      </c>
      <c r="J67" s="121">
        <v>0</v>
      </c>
      <c r="K67" s="121">
        <v>0</v>
      </c>
      <c r="L67" s="121">
        <v>0</v>
      </c>
      <c r="M67" s="121"/>
      <c r="N67" s="121">
        <v>0</v>
      </c>
      <c r="O67" s="121">
        <v>0</v>
      </c>
    </row>
    <row r="68" spans="1:15" s="1" customFormat="1" x14ac:dyDescent="0.2">
      <c r="A68" s="20">
        <v>57</v>
      </c>
      <c r="B68" s="12" t="s">
        <v>115</v>
      </c>
      <c r="C68" s="10" t="s">
        <v>417</v>
      </c>
      <c r="D68" s="44">
        <f t="shared" si="3"/>
        <v>0</v>
      </c>
      <c r="E68" s="121">
        <v>0</v>
      </c>
      <c r="F68" s="121">
        <v>0</v>
      </c>
      <c r="G68" s="121">
        <v>0</v>
      </c>
      <c r="H68" s="121">
        <v>0</v>
      </c>
      <c r="I68" s="121">
        <v>0</v>
      </c>
      <c r="J68" s="121">
        <v>0</v>
      </c>
      <c r="K68" s="121">
        <v>0</v>
      </c>
      <c r="L68" s="121">
        <v>0</v>
      </c>
      <c r="M68" s="121"/>
      <c r="N68" s="121">
        <v>0</v>
      </c>
      <c r="O68" s="121">
        <v>0</v>
      </c>
    </row>
    <row r="69" spans="1:15" s="1" customFormat="1" x14ac:dyDescent="0.2">
      <c r="A69" s="20">
        <v>58</v>
      </c>
      <c r="B69" s="13" t="s">
        <v>117</v>
      </c>
      <c r="C69" s="10" t="s">
        <v>235</v>
      </c>
      <c r="D69" s="44">
        <f t="shared" si="3"/>
        <v>4770153</v>
      </c>
      <c r="E69" s="121">
        <v>0</v>
      </c>
      <c r="F69" s="121">
        <v>0</v>
      </c>
      <c r="G69" s="121">
        <v>3025057</v>
      </c>
      <c r="H69" s="121">
        <v>1745096</v>
      </c>
      <c r="I69" s="121">
        <v>0</v>
      </c>
      <c r="J69" s="121">
        <v>0</v>
      </c>
      <c r="K69" s="121">
        <v>0</v>
      </c>
      <c r="L69" s="121">
        <v>0</v>
      </c>
      <c r="M69" s="121"/>
      <c r="N69" s="121">
        <v>0</v>
      </c>
      <c r="O69" s="121">
        <v>0</v>
      </c>
    </row>
    <row r="70" spans="1:15" s="1" customFormat="1" x14ac:dyDescent="0.2">
      <c r="A70" s="20">
        <v>59</v>
      </c>
      <c r="B70" s="21" t="s">
        <v>118</v>
      </c>
      <c r="C70" s="10" t="s">
        <v>325</v>
      </c>
      <c r="D70" s="44">
        <f t="shared" si="3"/>
        <v>0</v>
      </c>
      <c r="E70" s="121">
        <v>0</v>
      </c>
      <c r="F70" s="121">
        <v>0</v>
      </c>
      <c r="G70" s="121">
        <v>0</v>
      </c>
      <c r="H70" s="121">
        <v>0</v>
      </c>
      <c r="I70" s="121">
        <v>0</v>
      </c>
      <c r="J70" s="121">
        <v>0</v>
      </c>
      <c r="K70" s="121">
        <v>0</v>
      </c>
      <c r="L70" s="121">
        <v>0</v>
      </c>
      <c r="M70" s="121"/>
      <c r="N70" s="121">
        <v>0</v>
      </c>
      <c r="O70" s="121">
        <v>0</v>
      </c>
    </row>
    <row r="71" spans="1:15" s="1" customFormat="1" ht="24" x14ac:dyDescent="0.2">
      <c r="A71" s="20">
        <v>60</v>
      </c>
      <c r="B71" s="12" t="s">
        <v>119</v>
      </c>
      <c r="C71" s="10" t="s">
        <v>236</v>
      </c>
      <c r="D71" s="44">
        <f t="shared" si="3"/>
        <v>0</v>
      </c>
      <c r="E71" s="121">
        <v>0</v>
      </c>
      <c r="F71" s="121">
        <v>0</v>
      </c>
      <c r="G71" s="121">
        <v>0</v>
      </c>
      <c r="H71" s="121">
        <v>0</v>
      </c>
      <c r="I71" s="121">
        <v>0</v>
      </c>
      <c r="J71" s="121">
        <v>0</v>
      </c>
      <c r="K71" s="121">
        <v>0</v>
      </c>
      <c r="L71" s="121">
        <v>0</v>
      </c>
      <c r="M71" s="121"/>
      <c r="N71" s="121">
        <v>0</v>
      </c>
      <c r="O71" s="121">
        <v>0</v>
      </c>
    </row>
    <row r="72" spans="1:15" s="1" customFormat="1" ht="24" x14ac:dyDescent="0.2">
      <c r="A72" s="20">
        <v>61</v>
      </c>
      <c r="B72" s="12" t="s">
        <v>120</v>
      </c>
      <c r="C72" s="10" t="s">
        <v>237</v>
      </c>
      <c r="D72" s="44">
        <f t="shared" si="3"/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21">
        <v>0</v>
      </c>
      <c r="L72" s="121">
        <v>0</v>
      </c>
      <c r="M72" s="121"/>
      <c r="N72" s="121">
        <v>0</v>
      </c>
      <c r="O72" s="121">
        <v>0</v>
      </c>
    </row>
    <row r="73" spans="1:15" s="1" customFormat="1" x14ac:dyDescent="0.2">
      <c r="A73" s="20">
        <v>62</v>
      </c>
      <c r="B73" s="13" t="s">
        <v>121</v>
      </c>
      <c r="C73" s="10" t="s">
        <v>238</v>
      </c>
      <c r="D73" s="44">
        <f t="shared" si="3"/>
        <v>12073827</v>
      </c>
      <c r="E73" s="121">
        <v>0</v>
      </c>
      <c r="F73" s="121">
        <v>0</v>
      </c>
      <c r="G73" s="121">
        <v>8251789</v>
      </c>
      <c r="H73" s="121">
        <v>3822038</v>
      </c>
      <c r="I73" s="121">
        <v>0</v>
      </c>
      <c r="J73" s="121">
        <v>0</v>
      </c>
      <c r="K73" s="121">
        <v>0</v>
      </c>
      <c r="L73" s="121">
        <v>0</v>
      </c>
      <c r="M73" s="121"/>
      <c r="N73" s="121">
        <v>0</v>
      </c>
      <c r="O73" s="121">
        <v>0</v>
      </c>
    </row>
    <row r="74" spans="1:15" s="1" customFormat="1" x14ac:dyDescent="0.2">
      <c r="A74" s="20">
        <v>63</v>
      </c>
      <c r="B74" s="13" t="s">
        <v>122</v>
      </c>
      <c r="C74" s="10" t="s">
        <v>50</v>
      </c>
      <c r="D74" s="44">
        <f t="shared" si="3"/>
        <v>10883595</v>
      </c>
      <c r="E74" s="121">
        <v>4207879</v>
      </c>
      <c r="F74" s="121">
        <v>0</v>
      </c>
      <c r="G74" s="121">
        <v>4778697</v>
      </c>
      <c r="H74" s="121">
        <v>1897019</v>
      </c>
      <c r="I74" s="121">
        <v>0</v>
      </c>
      <c r="J74" s="121">
        <v>0</v>
      </c>
      <c r="K74" s="121">
        <v>0</v>
      </c>
      <c r="L74" s="121">
        <v>0</v>
      </c>
      <c r="M74" s="121"/>
      <c r="N74" s="121">
        <v>0</v>
      </c>
      <c r="O74" s="121">
        <v>0</v>
      </c>
    </row>
    <row r="75" spans="1:15" s="1" customFormat="1" x14ac:dyDescent="0.2">
      <c r="A75" s="20">
        <v>64</v>
      </c>
      <c r="B75" s="13" t="s">
        <v>123</v>
      </c>
      <c r="C75" s="10" t="s">
        <v>239</v>
      </c>
      <c r="D75" s="44">
        <f t="shared" si="3"/>
        <v>16052924</v>
      </c>
      <c r="E75" s="121">
        <v>0</v>
      </c>
      <c r="F75" s="121">
        <v>0</v>
      </c>
      <c r="G75" s="121">
        <v>10970517</v>
      </c>
      <c r="H75" s="121">
        <v>5082407</v>
      </c>
      <c r="I75" s="121">
        <v>0</v>
      </c>
      <c r="J75" s="121">
        <v>0</v>
      </c>
      <c r="K75" s="121">
        <v>0</v>
      </c>
      <c r="L75" s="121">
        <v>0</v>
      </c>
      <c r="M75" s="121"/>
      <c r="N75" s="121">
        <v>0</v>
      </c>
      <c r="O75" s="121">
        <v>0</v>
      </c>
    </row>
    <row r="76" spans="1:15" s="1" customFormat="1" ht="24" x14ac:dyDescent="0.2">
      <c r="A76" s="20">
        <v>65</v>
      </c>
      <c r="B76" s="13" t="s">
        <v>124</v>
      </c>
      <c r="C76" s="10" t="s">
        <v>240</v>
      </c>
      <c r="D76" s="44">
        <f t="shared" si="3"/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0</v>
      </c>
      <c r="K76" s="121">
        <v>0</v>
      </c>
      <c r="L76" s="121">
        <v>0</v>
      </c>
      <c r="M76" s="121"/>
      <c r="N76" s="121">
        <v>0</v>
      </c>
      <c r="O76" s="121">
        <v>0</v>
      </c>
    </row>
    <row r="77" spans="1:15" s="1" customFormat="1" ht="24" x14ac:dyDescent="0.2">
      <c r="A77" s="20">
        <v>66</v>
      </c>
      <c r="B77" s="12" t="s">
        <v>125</v>
      </c>
      <c r="C77" s="10" t="s">
        <v>241</v>
      </c>
      <c r="D77" s="44">
        <f t="shared" ref="D77:D140" si="4">SUM(E77:O77)</f>
        <v>0</v>
      </c>
      <c r="E77" s="121">
        <v>0</v>
      </c>
      <c r="F77" s="121">
        <v>0</v>
      </c>
      <c r="G77" s="121">
        <v>0</v>
      </c>
      <c r="H77" s="121">
        <v>0</v>
      </c>
      <c r="I77" s="121">
        <v>0</v>
      </c>
      <c r="J77" s="121">
        <v>0</v>
      </c>
      <c r="K77" s="121">
        <v>0</v>
      </c>
      <c r="L77" s="121">
        <v>0</v>
      </c>
      <c r="M77" s="121"/>
      <c r="N77" s="121">
        <v>0</v>
      </c>
      <c r="O77" s="121">
        <v>0</v>
      </c>
    </row>
    <row r="78" spans="1:15" s="1" customFormat="1" ht="24" x14ac:dyDescent="0.2">
      <c r="A78" s="20">
        <v>67</v>
      </c>
      <c r="B78" s="13" t="s">
        <v>126</v>
      </c>
      <c r="C78" s="10" t="s">
        <v>242</v>
      </c>
      <c r="D78" s="44">
        <f t="shared" si="4"/>
        <v>0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v>0</v>
      </c>
      <c r="K78" s="121">
        <v>0</v>
      </c>
      <c r="L78" s="121">
        <v>0</v>
      </c>
      <c r="M78" s="121"/>
      <c r="N78" s="121">
        <v>0</v>
      </c>
      <c r="O78" s="121">
        <v>0</v>
      </c>
    </row>
    <row r="79" spans="1:15" s="1" customFormat="1" ht="24" x14ac:dyDescent="0.2">
      <c r="A79" s="20">
        <v>68</v>
      </c>
      <c r="B79" s="13" t="s">
        <v>127</v>
      </c>
      <c r="C79" s="10" t="s">
        <v>243</v>
      </c>
      <c r="D79" s="44">
        <f t="shared" si="4"/>
        <v>0</v>
      </c>
      <c r="E79" s="121">
        <v>0</v>
      </c>
      <c r="F79" s="121">
        <v>0</v>
      </c>
      <c r="G79" s="121">
        <v>0</v>
      </c>
      <c r="H79" s="121">
        <v>0</v>
      </c>
      <c r="I79" s="121">
        <v>0</v>
      </c>
      <c r="J79" s="121">
        <v>0</v>
      </c>
      <c r="K79" s="121">
        <v>0</v>
      </c>
      <c r="L79" s="121">
        <v>0</v>
      </c>
      <c r="M79" s="121"/>
      <c r="N79" s="121">
        <v>0</v>
      </c>
      <c r="O79" s="121">
        <v>0</v>
      </c>
    </row>
    <row r="80" spans="1:15" s="1" customFormat="1" ht="24" x14ac:dyDescent="0.2">
      <c r="A80" s="20">
        <v>69</v>
      </c>
      <c r="B80" s="12" t="s">
        <v>128</v>
      </c>
      <c r="C80" s="10" t="s">
        <v>244</v>
      </c>
      <c r="D80" s="44">
        <f t="shared" si="4"/>
        <v>0</v>
      </c>
      <c r="E80" s="121">
        <v>0</v>
      </c>
      <c r="F80" s="121">
        <v>0</v>
      </c>
      <c r="G80" s="121">
        <v>0</v>
      </c>
      <c r="H80" s="121">
        <v>0</v>
      </c>
      <c r="I80" s="121">
        <v>0</v>
      </c>
      <c r="J80" s="121">
        <v>0</v>
      </c>
      <c r="K80" s="121">
        <v>0</v>
      </c>
      <c r="L80" s="121">
        <v>0</v>
      </c>
      <c r="M80" s="121"/>
      <c r="N80" s="121">
        <v>0</v>
      </c>
      <c r="O80" s="121">
        <v>0</v>
      </c>
    </row>
    <row r="81" spans="1:15" s="1" customFormat="1" ht="24" x14ac:dyDescent="0.2">
      <c r="A81" s="20">
        <v>70</v>
      </c>
      <c r="B81" s="12" t="s">
        <v>129</v>
      </c>
      <c r="C81" s="10" t="s">
        <v>245</v>
      </c>
      <c r="D81" s="44">
        <f t="shared" si="4"/>
        <v>0</v>
      </c>
      <c r="E81" s="121">
        <v>0</v>
      </c>
      <c r="F81" s="121">
        <v>0</v>
      </c>
      <c r="G81" s="121">
        <v>0</v>
      </c>
      <c r="H81" s="121">
        <v>0</v>
      </c>
      <c r="I81" s="121">
        <v>0</v>
      </c>
      <c r="J81" s="121">
        <v>0</v>
      </c>
      <c r="K81" s="121">
        <v>0</v>
      </c>
      <c r="L81" s="121">
        <v>0</v>
      </c>
      <c r="M81" s="121"/>
      <c r="N81" s="121">
        <v>0</v>
      </c>
      <c r="O81" s="121">
        <v>0</v>
      </c>
    </row>
    <row r="82" spans="1:15" s="1" customFormat="1" ht="24" x14ac:dyDescent="0.2">
      <c r="A82" s="20">
        <v>71</v>
      </c>
      <c r="B82" s="12" t="s">
        <v>130</v>
      </c>
      <c r="C82" s="10" t="s">
        <v>246</v>
      </c>
      <c r="D82" s="44">
        <f t="shared" si="4"/>
        <v>0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v>0</v>
      </c>
      <c r="K82" s="121">
        <v>0</v>
      </c>
      <c r="L82" s="121">
        <v>0</v>
      </c>
      <c r="M82" s="121"/>
      <c r="N82" s="121">
        <v>0</v>
      </c>
      <c r="O82" s="121">
        <v>0</v>
      </c>
    </row>
    <row r="83" spans="1:15" s="1" customFormat="1" x14ac:dyDescent="0.2">
      <c r="A83" s="20">
        <v>72</v>
      </c>
      <c r="B83" s="21" t="s">
        <v>131</v>
      </c>
      <c r="C83" s="10" t="s">
        <v>132</v>
      </c>
      <c r="D83" s="44">
        <f t="shared" si="4"/>
        <v>16729985</v>
      </c>
      <c r="E83" s="121">
        <v>5929992</v>
      </c>
      <c r="F83" s="121">
        <v>0</v>
      </c>
      <c r="G83" s="121">
        <v>7753187</v>
      </c>
      <c r="H83" s="121">
        <v>3046806</v>
      </c>
      <c r="I83" s="121">
        <v>0</v>
      </c>
      <c r="J83" s="121">
        <v>0</v>
      </c>
      <c r="K83" s="121">
        <v>0</v>
      </c>
      <c r="L83" s="121">
        <v>0</v>
      </c>
      <c r="M83" s="121"/>
      <c r="N83" s="121">
        <v>0</v>
      </c>
      <c r="O83" s="121">
        <v>0</v>
      </c>
    </row>
    <row r="84" spans="1:15" s="1" customFormat="1" x14ac:dyDescent="0.2">
      <c r="A84" s="20">
        <v>73</v>
      </c>
      <c r="B84" s="12" t="s">
        <v>133</v>
      </c>
      <c r="C84" s="10" t="s">
        <v>247</v>
      </c>
      <c r="D84" s="44">
        <f t="shared" si="4"/>
        <v>51156691</v>
      </c>
      <c r="E84" s="121">
        <v>26675303</v>
      </c>
      <c r="F84" s="121">
        <v>0</v>
      </c>
      <c r="G84" s="121">
        <v>17051874</v>
      </c>
      <c r="H84" s="121">
        <v>7429514</v>
      </c>
      <c r="I84" s="121">
        <v>0</v>
      </c>
      <c r="J84" s="121">
        <v>0</v>
      </c>
      <c r="K84" s="121">
        <v>0</v>
      </c>
      <c r="L84" s="121">
        <v>0</v>
      </c>
      <c r="M84" s="121"/>
      <c r="N84" s="121">
        <v>0</v>
      </c>
      <c r="O84" s="121">
        <v>0</v>
      </c>
    </row>
    <row r="85" spans="1:15" s="1" customFormat="1" x14ac:dyDescent="0.2">
      <c r="A85" s="20">
        <v>74</v>
      </c>
      <c r="B85" s="21" t="s">
        <v>134</v>
      </c>
      <c r="C85" s="10" t="s">
        <v>35</v>
      </c>
      <c r="D85" s="44">
        <f t="shared" si="4"/>
        <v>47483993</v>
      </c>
      <c r="E85" s="121">
        <v>30010020</v>
      </c>
      <c r="F85" s="121">
        <v>0</v>
      </c>
      <c r="G85" s="121">
        <v>12671625</v>
      </c>
      <c r="H85" s="121">
        <v>4802348</v>
      </c>
      <c r="I85" s="121">
        <v>0</v>
      </c>
      <c r="J85" s="121">
        <v>0</v>
      </c>
      <c r="K85" s="121">
        <v>0</v>
      </c>
      <c r="L85" s="121">
        <v>0</v>
      </c>
      <c r="M85" s="121"/>
      <c r="N85" s="121">
        <v>0</v>
      </c>
      <c r="O85" s="121">
        <v>0</v>
      </c>
    </row>
    <row r="86" spans="1:15" s="1" customFormat="1" x14ac:dyDescent="0.2">
      <c r="A86" s="20">
        <v>75</v>
      </c>
      <c r="B86" s="12" t="s">
        <v>135</v>
      </c>
      <c r="C86" s="10" t="s">
        <v>413</v>
      </c>
      <c r="D86" s="44">
        <f t="shared" si="4"/>
        <v>17427338</v>
      </c>
      <c r="E86" s="121">
        <v>5017660</v>
      </c>
      <c r="F86" s="121">
        <v>0</v>
      </c>
      <c r="G86" s="121">
        <v>9328330</v>
      </c>
      <c r="H86" s="121">
        <v>3081348</v>
      </c>
      <c r="I86" s="121">
        <v>0</v>
      </c>
      <c r="J86" s="121">
        <v>0</v>
      </c>
      <c r="K86" s="121">
        <v>0</v>
      </c>
      <c r="L86" s="121">
        <v>0</v>
      </c>
      <c r="M86" s="121"/>
      <c r="N86" s="121">
        <v>0</v>
      </c>
      <c r="O86" s="121">
        <v>0</v>
      </c>
    </row>
    <row r="87" spans="1:15" s="1" customFormat="1" x14ac:dyDescent="0.2">
      <c r="A87" s="20">
        <v>76</v>
      </c>
      <c r="B87" s="12" t="s">
        <v>136</v>
      </c>
      <c r="C87" s="10" t="s">
        <v>36</v>
      </c>
      <c r="D87" s="44">
        <f t="shared" si="4"/>
        <v>109646501</v>
      </c>
      <c r="E87" s="121">
        <v>33815714</v>
      </c>
      <c r="F87" s="121">
        <v>0</v>
      </c>
      <c r="G87" s="121">
        <v>17073666</v>
      </c>
      <c r="H87" s="121">
        <v>9276515</v>
      </c>
      <c r="I87" s="121">
        <v>47588763</v>
      </c>
      <c r="J87" s="121">
        <v>0</v>
      </c>
      <c r="K87" s="121">
        <v>0</v>
      </c>
      <c r="L87" s="121">
        <v>0</v>
      </c>
      <c r="M87" s="121"/>
      <c r="N87" s="121">
        <v>611160</v>
      </c>
      <c r="O87" s="121">
        <v>1280683</v>
      </c>
    </row>
    <row r="88" spans="1:15" s="1" customFormat="1" x14ac:dyDescent="0.2">
      <c r="A88" s="20">
        <v>77</v>
      </c>
      <c r="B88" s="12" t="s">
        <v>137</v>
      </c>
      <c r="C88" s="10" t="s">
        <v>49</v>
      </c>
      <c r="D88" s="44">
        <f t="shared" si="4"/>
        <v>29360597</v>
      </c>
      <c r="E88" s="121">
        <v>10425306</v>
      </c>
      <c r="F88" s="121">
        <v>13101770</v>
      </c>
      <c r="G88" s="121">
        <v>4946184</v>
      </c>
      <c r="H88" s="121">
        <v>887337</v>
      </c>
      <c r="I88" s="121">
        <v>0</v>
      </c>
      <c r="J88" s="121">
        <v>0</v>
      </c>
      <c r="K88" s="121">
        <v>0</v>
      </c>
      <c r="L88" s="121">
        <v>0</v>
      </c>
      <c r="M88" s="121"/>
      <c r="N88" s="121">
        <v>0</v>
      </c>
      <c r="O88" s="121">
        <v>0</v>
      </c>
    </row>
    <row r="89" spans="1:15" s="1" customFormat="1" x14ac:dyDescent="0.2">
      <c r="A89" s="20">
        <v>78</v>
      </c>
      <c r="B89" s="12" t="s">
        <v>138</v>
      </c>
      <c r="C89" s="10" t="s">
        <v>228</v>
      </c>
      <c r="D89" s="44">
        <f t="shared" si="4"/>
        <v>39844069</v>
      </c>
      <c r="E89" s="121">
        <v>17213776</v>
      </c>
      <c r="F89" s="121">
        <v>0</v>
      </c>
      <c r="G89" s="121">
        <v>14625103</v>
      </c>
      <c r="H89" s="121">
        <v>8005190</v>
      </c>
      <c r="I89" s="121">
        <v>0</v>
      </c>
      <c r="J89" s="121">
        <v>0</v>
      </c>
      <c r="K89" s="121">
        <v>0</v>
      </c>
      <c r="L89" s="121">
        <v>0</v>
      </c>
      <c r="M89" s="121"/>
      <c r="N89" s="121">
        <v>0</v>
      </c>
      <c r="O89" s="121">
        <v>0</v>
      </c>
    </row>
    <row r="90" spans="1:15" s="1" customFormat="1" x14ac:dyDescent="0.2">
      <c r="A90" s="20">
        <v>79</v>
      </c>
      <c r="B90" s="12" t="s">
        <v>139</v>
      </c>
      <c r="C90" s="10" t="s">
        <v>309</v>
      </c>
      <c r="D90" s="44">
        <f t="shared" si="4"/>
        <v>0</v>
      </c>
      <c r="E90" s="121">
        <v>0</v>
      </c>
      <c r="F90" s="121">
        <v>0</v>
      </c>
      <c r="G90" s="121">
        <v>0</v>
      </c>
      <c r="H90" s="121">
        <v>0</v>
      </c>
      <c r="I90" s="121">
        <v>0</v>
      </c>
      <c r="J90" s="121">
        <v>0</v>
      </c>
      <c r="K90" s="121">
        <v>0</v>
      </c>
      <c r="L90" s="121">
        <v>0</v>
      </c>
      <c r="M90" s="121"/>
      <c r="N90" s="121">
        <v>0</v>
      </c>
      <c r="O90" s="121">
        <v>0</v>
      </c>
    </row>
    <row r="91" spans="1:15" s="1" customFormat="1" x14ac:dyDescent="0.2">
      <c r="A91" s="20">
        <v>80</v>
      </c>
      <c r="B91" s="13" t="s">
        <v>140</v>
      </c>
      <c r="C91" s="10" t="s">
        <v>258</v>
      </c>
      <c r="D91" s="44">
        <f t="shared" si="4"/>
        <v>0</v>
      </c>
      <c r="E91" s="121">
        <v>0</v>
      </c>
      <c r="F91" s="121">
        <v>0</v>
      </c>
      <c r="G91" s="121">
        <v>0</v>
      </c>
      <c r="H91" s="121">
        <v>0</v>
      </c>
      <c r="I91" s="121">
        <v>0</v>
      </c>
      <c r="J91" s="121">
        <v>0</v>
      </c>
      <c r="K91" s="121">
        <v>0</v>
      </c>
      <c r="L91" s="121">
        <v>0</v>
      </c>
      <c r="M91" s="121"/>
      <c r="N91" s="121">
        <v>0</v>
      </c>
      <c r="O91" s="121">
        <v>0</v>
      </c>
    </row>
    <row r="92" spans="1:15" s="1" customFormat="1" ht="24" x14ac:dyDescent="0.2">
      <c r="A92" s="263">
        <v>81</v>
      </c>
      <c r="B92" s="266" t="s">
        <v>141</v>
      </c>
      <c r="C92" s="16" t="s">
        <v>248</v>
      </c>
      <c r="D92" s="44">
        <f t="shared" si="4"/>
        <v>2346064</v>
      </c>
      <c r="E92" s="121">
        <v>904369</v>
      </c>
      <c r="F92" s="121">
        <v>527951</v>
      </c>
      <c r="G92" s="121">
        <v>618214</v>
      </c>
      <c r="H92" s="121">
        <v>295530</v>
      </c>
      <c r="I92" s="121">
        <v>0</v>
      </c>
      <c r="J92" s="121">
        <v>0</v>
      </c>
      <c r="K92" s="121">
        <v>0</v>
      </c>
      <c r="L92" s="121">
        <v>0</v>
      </c>
      <c r="M92" s="121"/>
      <c r="N92" s="121">
        <v>0</v>
      </c>
      <c r="O92" s="121">
        <v>0</v>
      </c>
    </row>
    <row r="93" spans="1:15" s="1" customFormat="1" ht="36" x14ac:dyDescent="0.2">
      <c r="A93" s="264"/>
      <c r="B93" s="267"/>
      <c r="C93" s="10" t="s">
        <v>307</v>
      </c>
      <c r="D93" s="44">
        <f t="shared" si="4"/>
        <v>2346064</v>
      </c>
      <c r="E93" s="121">
        <v>904369</v>
      </c>
      <c r="F93" s="121">
        <v>527951</v>
      </c>
      <c r="G93" s="121">
        <v>618214</v>
      </c>
      <c r="H93" s="121">
        <v>295530</v>
      </c>
      <c r="I93" s="121">
        <v>0</v>
      </c>
      <c r="J93" s="121">
        <v>0</v>
      </c>
      <c r="K93" s="121">
        <v>0</v>
      </c>
      <c r="L93" s="121">
        <v>0</v>
      </c>
      <c r="M93" s="121"/>
      <c r="N93" s="121">
        <v>0</v>
      </c>
      <c r="O93" s="121">
        <v>0</v>
      </c>
    </row>
    <row r="94" spans="1:15" s="1" customFormat="1" ht="24" x14ac:dyDescent="0.2">
      <c r="A94" s="264"/>
      <c r="B94" s="267"/>
      <c r="C94" s="10" t="s">
        <v>249</v>
      </c>
      <c r="D94" s="44">
        <f t="shared" si="4"/>
        <v>0</v>
      </c>
      <c r="E94" s="121">
        <v>0</v>
      </c>
      <c r="F94" s="121">
        <v>0</v>
      </c>
      <c r="G94" s="121">
        <v>0</v>
      </c>
      <c r="H94" s="121">
        <v>0</v>
      </c>
      <c r="I94" s="121">
        <v>0</v>
      </c>
      <c r="J94" s="121">
        <v>0</v>
      </c>
      <c r="K94" s="121">
        <v>0</v>
      </c>
      <c r="L94" s="121">
        <v>0</v>
      </c>
      <c r="M94" s="121"/>
      <c r="N94" s="121">
        <v>0</v>
      </c>
      <c r="O94" s="121">
        <v>0</v>
      </c>
    </row>
    <row r="95" spans="1:15" s="1" customFormat="1" ht="36" x14ac:dyDescent="0.2">
      <c r="A95" s="265"/>
      <c r="B95" s="268"/>
      <c r="C95" s="22" t="s">
        <v>308</v>
      </c>
      <c r="D95" s="44">
        <f t="shared" si="4"/>
        <v>0</v>
      </c>
      <c r="E95" s="121">
        <v>0</v>
      </c>
      <c r="F95" s="121">
        <v>0</v>
      </c>
      <c r="G95" s="121">
        <v>0</v>
      </c>
      <c r="H95" s="121">
        <v>0</v>
      </c>
      <c r="I95" s="121">
        <v>0</v>
      </c>
      <c r="J95" s="121">
        <v>0</v>
      </c>
      <c r="K95" s="121">
        <v>0</v>
      </c>
      <c r="L95" s="121">
        <v>0</v>
      </c>
      <c r="M95" s="121"/>
      <c r="N95" s="121">
        <v>0</v>
      </c>
      <c r="O95" s="121">
        <v>0</v>
      </c>
    </row>
    <row r="96" spans="1:15" s="1" customFormat="1" ht="24" x14ac:dyDescent="0.2">
      <c r="A96" s="20">
        <v>82</v>
      </c>
      <c r="B96" s="13" t="s">
        <v>142</v>
      </c>
      <c r="C96" s="10" t="s">
        <v>48</v>
      </c>
      <c r="D96" s="44">
        <f t="shared" si="4"/>
        <v>0</v>
      </c>
      <c r="E96" s="121">
        <v>0</v>
      </c>
      <c r="F96" s="121">
        <v>0</v>
      </c>
      <c r="G96" s="121">
        <v>0</v>
      </c>
      <c r="H96" s="121">
        <v>0</v>
      </c>
      <c r="I96" s="121">
        <v>0</v>
      </c>
      <c r="J96" s="121">
        <v>0</v>
      </c>
      <c r="K96" s="121">
        <v>0</v>
      </c>
      <c r="L96" s="121">
        <v>0</v>
      </c>
      <c r="M96" s="121"/>
      <c r="N96" s="121">
        <v>0</v>
      </c>
      <c r="O96" s="121">
        <v>0</v>
      </c>
    </row>
    <row r="97" spans="1:15" s="1" customFormat="1" x14ac:dyDescent="0.2">
      <c r="A97" s="20">
        <v>83</v>
      </c>
      <c r="B97" s="13" t="s">
        <v>143</v>
      </c>
      <c r="C97" s="10" t="s">
        <v>144</v>
      </c>
      <c r="D97" s="44">
        <f t="shared" si="4"/>
        <v>685467</v>
      </c>
      <c r="E97" s="121">
        <v>0</v>
      </c>
      <c r="F97" s="121">
        <v>0</v>
      </c>
      <c r="G97" s="121">
        <v>490522</v>
      </c>
      <c r="H97" s="121">
        <v>194945</v>
      </c>
      <c r="I97" s="121">
        <v>0</v>
      </c>
      <c r="J97" s="121">
        <v>0</v>
      </c>
      <c r="K97" s="121">
        <v>0</v>
      </c>
      <c r="L97" s="121">
        <v>0</v>
      </c>
      <c r="M97" s="121"/>
      <c r="N97" s="121">
        <v>0</v>
      </c>
      <c r="O97" s="121">
        <v>0</v>
      </c>
    </row>
    <row r="98" spans="1:15" s="1" customFormat="1" x14ac:dyDescent="0.2">
      <c r="A98" s="20">
        <v>84</v>
      </c>
      <c r="B98" s="21" t="s">
        <v>145</v>
      </c>
      <c r="C98" s="10" t="s">
        <v>146</v>
      </c>
      <c r="D98" s="44">
        <f t="shared" si="4"/>
        <v>13111529</v>
      </c>
      <c r="E98" s="121">
        <v>6969996</v>
      </c>
      <c r="F98" s="121">
        <v>0</v>
      </c>
      <c r="G98" s="121">
        <v>3518324</v>
      </c>
      <c r="H98" s="121">
        <v>2623209</v>
      </c>
      <c r="I98" s="121">
        <v>0</v>
      </c>
      <c r="J98" s="121">
        <v>0</v>
      </c>
      <c r="K98" s="121">
        <v>0</v>
      </c>
      <c r="L98" s="121">
        <v>0</v>
      </c>
      <c r="M98" s="121"/>
      <c r="N98" s="121">
        <v>0</v>
      </c>
      <c r="O98" s="121">
        <v>0</v>
      </c>
    </row>
    <row r="99" spans="1:15" s="1" customFormat="1" x14ac:dyDescent="0.2">
      <c r="A99" s="20">
        <v>85</v>
      </c>
      <c r="B99" s="13" t="s">
        <v>147</v>
      </c>
      <c r="C99" s="10" t="s">
        <v>27</v>
      </c>
      <c r="D99" s="44">
        <f t="shared" si="4"/>
        <v>1698182</v>
      </c>
      <c r="E99" s="121">
        <v>0</v>
      </c>
      <c r="F99" s="121">
        <v>0</v>
      </c>
      <c r="G99" s="121">
        <v>1209379</v>
      </c>
      <c r="H99" s="121">
        <v>488803</v>
      </c>
      <c r="I99" s="121">
        <v>0</v>
      </c>
      <c r="J99" s="121">
        <v>0</v>
      </c>
      <c r="K99" s="121">
        <v>0</v>
      </c>
      <c r="L99" s="121">
        <v>0</v>
      </c>
      <c r="M99" s="121"/>
      <c r="N99" s="121">
        <v>0</v>
      </c>
      <c r="O99" s="121">
        <v>0</v>
      </c>
    </row>
    <row r="100" spans="1:15" s="1" customFormat="1" x14ac:dyDescent="0.2">
      <c r="A100" s="20">
        <v>86</v>
      </c>
      <c r="B100" s="21" t="s">
        <v>148</v>
      </c>
      <c r="C100" s="10" t="s">
        <v>12</v>
      </c>
      <c r="D100" s="44">
        <f t="shared" si="4"/>
        <v>1307912</v>
      </c>
      <c r="E100" s="121">
        <v>0</v>
      </c>
      <c r="F100" s="121">
        <v>0</v>
      </c>
      <c r="G100" s="121">
        <v>729720</v>
      </c>
      <c r="H100" s="121">
        <v>578192</v>
      </c>
      <c r="I100" s="121">
        <v>0</v>
      </c>
      <c r="J100" s="121">
        <v>0</v>
      </c>
      <c r="K100" s="121">
        <v>0</v>
      </c>
      <c r="L100" s="121">
        <v>0</v>
      </c>
      <c r="M100" s="121"/>
      <c r="N100" s="121">
        <v>0</v>
      </c>
      <c r="O100" s="121">
        <v>0</v>
      </c>
    </row>
    <row r="101" spans="1:15" s="1" customFormat="1" x14ac:dyDescent="0.2">
      <c r="A101" s="20">
        <v>87</v>
      </c>
      <c r="B101" s="21" t="s">
        <v>149</v>
      </c>
      <c r="C101" s="10" t="s">
        <v>26</v>
      </c>
      <c r="D101" s="44">
        <f t="shared" si="4"/>
        <v>9074096</v>
      </c>
      <c r="E101" s="121">
        <v>3295907</v>
      </c>
      <c r="F101" s="121">
        <v>0</v>
      </c>
      <c r="G101" s="121">
        <v>4115394</v>
      </c>
      <c r="H101" s="121">
        <v>1662795</v>
      </c>
      <c r="I101" s="121">
        <v>0</v>
      </c>
      <c r="J101" s="121">
        <v>0</v>
      </c>
      <c r="K101" s="121">
        <v>0</v>
      </c>
      <c r="L101" s="121">
        <v>0</v>
      </c>
      <c r="M101" s="121"/>
      <c r="N101" s="121">
        <v>0</v>
      </c>
      <c r="O101" s="121">
        <v>0</v>
      </c>
    </row>
    <row r="102" spans="1:15" s="1" customFormat="1" x14ac:dyDescent="0.2">
      <c r="A102" s="20">
        <v>88</v>
      </c>
      <c r="B102" s="13" t="s">
        <v>150</v>
      </c>
      <c r="C102" s="10" t="s">
        <v>42</v>
      </c>
      <c r="D102" s="44">
        <f t="shared" si="4"/>
        <v>3629958</v>
      </c>
      <c r="E102" s="121">
        <v>1296643</v>
      </c>
      <c r="F102" s="121">
        <v>0</v>
      </c>
      <c r="G102" s="121">
        <v>1472354</v>
      </c>
      <c r="H102" s="121">
        <v>860961</v>
      </c>
      <c r="I102" s="121">
        <v>0</v>
      </c>
      <c r="J102" s="121">
        <v>0</v>
      </c>
      <c r="K102" s="121">
        <v>0</v>
      </c>
      <c r="L102" s="121">
        <v>0</v>
      </c>
      <c r="M102" s="121"/>
      <c r="N102" s="121">
        <v>0</v>
      </c>
      <c r="O102" s="121">
        <v>0</v>
      </c>
    </row>
    <row r="103" spans="1:15" s="1" customFormat="1" x14ac:dyDescent="0.2">
      <c r="A103" s="20">
        <v>89</v>
      </c>
      <c r="B103" s="12" t="s">
        <v>152</v>
      </c>
      <c r="C103" s="10" t="s">
        <v>28</v>
      </c>
      <c r="D103" s="44">
        <f t="shared" si="4"/>
        <v>1699385</v>
      </c>
      <c r="E103" s="121">
        <v>0</v>
      </c>
      <c r="F103" s="121">
        <v>0</v>
      </c>
      <c r="G103" s="121">
        <v>0</v>
      </c>
      <c r="H103" s="121">
        <v>1699385</v>
      </c>
      <c r="I103" s="121">
        <v>0</v>
      </c>
      <c r="J103" s="121">
        <v>0</v>
      </c>
      <c r="K103" s="121">
        <v>0</v>
      </c>
      <c r="L103" s="121">
        <v>0</v>
      </c>
      <c r="M103" s="121"/>
      <c r="N103" s="121">
        <v>0</v>
      </c>
      <c r="O103" s="121">
        <v>0</v>
      </c>
    </row>
    <row r="104" spans="1:15" s="1" customFormat="1" x14ac:dyDescent="0.2">
      <c r="A104" s="20">
        <v>90</v>
      </c>
      <c r="B104" s="12" t="s">
        <v>153</v>
      </c>
      <c r="C104" s="10" t="s">
        <v>29</v>
      </c>
      <c r="D104" s="44">
        <f t="shared" si="4"/>
        <v>5427852</v>
      </c>
      <c r="E104" s="121">
        <v>0</v>
      </c>
      <c r="F104" s="121">
        <v>0</v>
      </c>
      <c r="G104" s="121">
        <v>3898957</v>
      </c>
      <c r="H104" s="121">
        <v>1528895</v>
      </c>
      <c r="I104" s="121">
        <v>0</v>
      </c>
      <c r="J104" s="121">
        <v>0</v>
      </c>
      <c r="K104" s="121">
        <v>0</v>
      </c>
      <c r="L104" s="121">
        <v>0</v>
      </c>
      <c r="M104" s="121"/>
      <c r="N104" s="121">
        <v>0</v>
      </c>
      <c r="O104" s="121">
        <v>0</v>
      </c>
    </row>
    <row r="105" spans="1:15" s="1" customFormat="1" x14ac:dyDescent="0.2">
      <c r="A105" s="20">
        <v>91</v>
      </c>
      <c r="B105" s="21" t="s">
        <v>154</v>
      </c>
      <c r="C105" s="10" t="s">
        <v>14</v>
      </c>
      <c r="D105" s="44">
        <f t="shared" si="4"/>
        <v>2078902</v>
      </c>
      <c r="E105" s="121">
        <v>0</v>
      </c>
      <c r="F105" s="121">
        <v>0</v>
      </c>
      <c r="G105" s="121">
        <v>1295146</v>
      </c>
      <c r="H105" s="121">
        <v>783756</v>
      </c>
      <c r="I105" s="121">
        <v>0</v>
      </c>
      <c r="J105" s="121">
        <v>0</v>
      </c>
      <c r="K105" s="121">
        <v>0</v>
      </c>
      <c r="L105" s="121">
        <v>0</v>
      </c>
      <c r="M105" s="121"/>
      <c r="N105" s="121">
        <v>0</v>
      </c>
      <c r="O105" s="121">
        <v>0</v>
      </c>
    </row>
    <row r="106" spans="1:15" s="19" customFormat="1" x14ac:dyDescent="0.2">
      <c r="A106" s="20">
        <v>92</v>
      </c>
      <c r="B106" s="12" t="s">
        <v>155</v>
      </c>
      <c r="C106" s="10" t="s">
        <v>30</v>
      </c>
      <c r="D106" s="44">
        <f t="shared" si="4"/>
        <v>2008494</v>
      </c>
      <c r="E106" s="121">
        <v>0</v>
      </c>
      <c r="F106" s="121">
        <v>0</v>
      </c>
      <c r="G106" s="121">
        <v>1305347</v>
      </c>
      <c r="H106" s="121">
        <v>703147</v>
      </c>
      <c r="I106" s="121">
        <v>0</v>
      </c>
      <c r="J106" s="121">
        <v>0</v>
      </c>
      <c r="K106" s="121">
        <v>0</v>
      </c>
      <c r="L106" s="121">
        <v>0</v>
      </c>
      <c r="M106" s="121"/>
      <c r="N106" s="121">
        <v>0</v>
      </c>
      <c r="O106" s="121">
        <v>0</v>
      </c>
    </row>
    <row r="107" spans="1:15" s="1" customFormat="1" x14ac:dyDescent="0.2">
      <c r="A107" s="20">
        <v>93</v>
      </c>
      <c r="B107" s="12" t="s">
        <v>156</v>
      </c>
      <c r="C107" s="10" t="s">
        <v>15</v>
      </c>
      <c r="D107" s="44">
        <f t="shared" si="4"/>
        <v>4201886</v>
      </c>
      <c r="E107" s="121">
        <v>1473006</v>
      </c>
      <c r="F107" s="121">
        <v>0</v>
      </c>
      <c r="G107" s="121">
        <v>1931696</v>
      </c>
      <c r="H107" s="121">
        <v>797184</v>
      </c>
      <c r="I107" s="121">
        <v>0</v>
      </c>
      <c r="J107" s="121">
        <v>0</v>
      </c>
      <c r="K107" s="121">
        <v>0</v>
      </c>
      <c r="L107" s="121">
        <v>0</v>
      </c>
      <c r="M107" s="121"/>
      <c r="N107" s="121">
        <v>0</v>
      </c>
      <c r="O107" s="121">
        <v>0</v>
      </c>
    </row>
    <row r="108" spans="1:15" s="1" customFormat="1" x14ac:dyDescent="0.2">
      <c r="A108" s="20">
        <v>94</v>
      </c>
      <c r="B108" s="13" t="s">
        <v>157</v>
      </c>
      <c r="C108" s="10" t="s">
        <v>13</v>
      </c>
      <c r="D108" s="44">
        <f t="shared" si="4"/>
        <v>13505680</v>
      </c>
      <c r="E108" s="121">
        <v>7892002</v>
      </c>
      <c r="F108" s="121">
        <v>0</v>
      </c>
      <c r="G108" s="121">
        <v>4050595</v>
      </c>
      <c r="H108" s="121">
        <v>1563083</v>
      </c>
      <c r="I108" s="121">
        <v>0</v>
      </c>
      <c r="J108" s="121">
        <v>0</v>
      </c>
      <c r="K108" s="121">
        <v>0</v>
      </c>
      <c r="L108" s="121">
        <v>0</v>
      </c>
      <c r="M108" s="121"/>
      <c r="N108" s="121">
        <v>0</v>
      </c>
      <c r="O108" s="121">
        <v>0</v>
      </c>
    </row>
    <row r="109" spans="1:15" s="1" customFormat="1" x14ac:dyDescent="0.2">
      <c r="A109" s="20">
        <v>95</v>
      </c>
      <c r="B109" s="21" t="s">
        <v>158</v>
      </c>
      <c r="C109" s="10" t="s">
        <v>31</v>
      </c>
      <c r="D109" s="44">
        <f t="shared" si="4"/>
        <v>1811267</v>
      </c>
      <c r="E109" s="121">
        <v>0</v>
      </c>
      <c r="F109" s="121">
        <v>0</v>
      </c>
      <c r="G109" s="121">
        <v>1296343</v>
      </c>
      <c r="H109" s="121">
        <v>514924</v>
      </c>
      <c r="I109" s="121">
        <v>0</v>
      </c>
      <c r="J109" s="121">
        <v>0</v>
      </c>
      <c r="K109" s="121">
        <v>0</v>
      </c>
      <c r="L109" s="121">
        <v>0</v>
      </c>
      <c r="M109" s="121"/>
      <c r="N109" s="121">
        <v>0</v>
      </c>
      <c r="O109" s="121">
        <v>0</v>
      </c>
    </row>
    <row r="110" spans="1:15" s="1" customFormat="1" x14ac:dyDescent="0.2">
      <c r="A110" s="20">
        <v>96</v>
      </c>
      <c r="B110" s="12" t="s">
        <v>160</v>
      </c>
      <c r="C110" s="10" t="s">
        <v>33</v>
      </c>
      <c r="D110" s="44">
        <f t="shared" si="4"/>
        <v>10065253</v>
      </c>
      <c r="E110" s="121">
        <v>5002595</v>
      </c>
      <c r="F110" s="121">
        <v>0</v>
      </c>
      <c r="G110" s="121">
        <v>3430042</v>
      </c>
      <c r="H110" s="121">
        <v>1632616</v>
      </c>
      <c r="I110" s="121">
        <v>0</v>
      </c>
      <c r="J110" s="121">
        <v>0</v>
      </c>
      <c r="K110" s="121">
        <v>0</v>
      </c>
      <c r="L110" s="121">
        <v>0</v>
      </c>
      <c r="M110" s="121"/>
      <c r="N110" s="121">
        <v>0</v>
      </c>
      <c r="O110" s="121">
        <v>0</v>
      </c>
    </row>
    <row r="111" spans="1:15" s="1" customFormat="1" x14ac:dyDescent="0.2">
      <c r="A111" s="20">
        <v>97</v>
      </c>
      <c r="B111" s="12" t="s">
        <v>162</v>
      </c>
      <c r="C111" s="10" t="s">
        <v>163</v>
      </c>
      <c r="D111" s="44">
        <f t="shared" si="4"/>
        <v>0</v>
      </c>
      <c r="E111" s="121">
        <v>0</v>
      </c>
      <c r="F111" s="121">
        <v>0</v>
      </c>
      <c r="G111" s="121">
        <v>0</v>
      </c>
      <c r="H111" s="121">
        <v>0</v>
      </c>
      <c r="I111" s="121">
        <v>0</v>
      </c>
      <c r="J111" s="121">
        <v>0</v>
      </c>
      <c r="K111" s="121">
        <v>0</v>
      </c>
      <c r="L111" s="121">
        <v>0</v>
      </c>
      <c r="M111" s="121"/>
      <c r="N111" s="121">
        <v>0</v>
      </c>
      <c r="O111" s="121">
        <v>0</v>
      </c>
    </row>
    <row r="112" spans="1:15" s="1" customFormat="1" x14ac:dyDescent="0.2">
      <c r="A112" s="20">
        <v>98</v>
      </c>
      <c r="B112" s="12" t="s">
        <v>164</v>
      </c>
      <c r="C112" s="10" t="s">
        <v>165</v>
      </c>
      <c r="D112" s="44">
        <f t="shared" si="4"/>
        <v>0</v>
      </c>
      <c r="E112" s="121">
        <v>0</v>
      </c>
      <c r="F112" s="121">
        <v>0</v>
      </c>
      <c r="G112" s="121">
        <v>0</v>
      </c>
      <c r="H112" s="121">
        <v>0</v>
      </c>
      <c r="I112" s="121">
        <v>0</v>
      </c>
      <c r="J112" s="121">
        <v>0</v>
      </c>
      <c r="K112" s="121">
        <v>0</v>
      </c>
      <c r="L112" s="121">
        <v>0</v>
      </c>
      <c r="M112" s="121"/>
      <c r="N112" s="121">
        <v>0</v>
      </c>
      <c r="O112" s="121">
        <v>0</v>
      </c>
    </row>
    <row r="113" spans="1:15" s="1" customFormat="1" x14ac:dyDescent="0.2">
      <c r="A113" s="20">
        <v>99</v>
      </c>
      <c r="B113" s="21" t="s">
        <v>166</v>
      </c>
      <c r="C113" s="10" t="s">
        <v>167</v>
      </c>
      <c r="D113" s="44">
        <f t="shared" si="4"/>
        <v>0</v>
      </c>
      <c r="E113" s="121">
        <v>0</v>
      </c>
      <c r="F113" s="121">
        <v>0</v>
      </c>
      <c r="G113" s="121">
        <v>0</v>
      </c>
      <c r="H113" s="121">
        <v>0</v>
      </c>
      <c r="I113" s="121">
        <v>0</v>
      </c>
      <c r="J113" s="121">
        <v>0</v>
      </c>
      <c r="K113" s="121">
        <v>0</v>
      </c>
      <c r="L113" s="121">
        <v>0</v>
      </c>
      <c r="M113" s="121"/>
      <c r="N113" s="121">
        <v>0</v>
      </c>
      <c r="O113" s="121">
        <v>0</v>
      </c>
    </row>
    <row r="114" spans="1:15" s="1" customFormat="1" x14ac:dyDescent="0.2">
      <c r="A114" s="20">
        <v>100</v>
      </c>
      <c r="B114" s="21" t="s">
        <v>168</v>
      </c>
      <c r="C114" s="10" t="s">
        <v>169</v>
      </c>
      <c r="D114" s="44">
        <f t="shared" si="4"/>
        <v>0</v>
      </c>
      <c r="E114" s="121">
        <v>0</v>
      </c>
      <c r="F114" s="121">
        <v>0</v>
      </c>
      <c r="G114" s="121">
        <v>0</v>
      </c>
      <c r="H114" s="121">
        <v>0</v>
      </c>
      <c r="I114" s="121">
        <v>0</v>
      </c>
      <c r="J114" s="121">
        <v>0</v>
      </c>
      <c r="K114" s="121">
        <v>0</v>
      </c>
      <c r="L114" s="121">
        <v>0</v>
      </c>
      <c r="M114" s="121"/>
      <c r="N114" s="121">
        <v>0</v>
      </c>
      <c r="O114" s="121">
        <v>0</v>
      </c>
    </row>
    <row r="115" spans="1:15" s="1" customFormat="1" ht="24" x14ac:dyDescent="0.2">
      <c r="A115" s="20">
        <v>101</v>
      </c>
      <c r="B115" s="21" t="s">
        <v>170</v>
      </c>
      <c r="C115" s="10" t="s">
        <v>171</v>
      </c>
      <c r="D115" s="44">
        <f t="shared" si="4"/>
        <v>0</v>
      </c>
      <c r="E115" s="121">
        <v>0</v>
      </c>
      <c r="F115" s="121">
        <v>0</v>
      </c>
      <c r="G115" s="121">
        <v>0</v>
      </c>
      <c r="H115" s="121">
        <v>0</v>
      </c>
      <c r="I115" s="121">
        <v>0</v>
      </c>
      <c r="J115" s="121">
        <v>0</v>
      </c>
      <c r="K115" s="121">
        <v>0</v>
      </c>
      <c r="L115" s="121">
        <v>0</v>
      </c>
      <c r="M115" s="121"/>
      <c r="N115" s="121">
        <v>0</v>
      </c>
      <c r="O115" s="121">
        <v>0</v>
      </c>
    </row>
    <row r="116" spans="1:15" s="1" customFormat="1" x14ac:dyDescent="0.2">
      <c r="A116" s="20">
        <v>102</v>
      </c>
      <c r="B116" s="21" t="s">
        <v>172</v>
      </c>
      <c r="C116" s="10" t="s">
        <v>173</v>
      </c>
      <c r="D116" s="44">
        <f t="shared" si="4"/>
        <v>5426068</v>
      </c>
      <c r="E116" s="121">
        <v>0</v>
      </c>
      <c r="F116" s="121">
        <v>5426068</v>
      </c>
      <c r="G116" s="121">
        <v>0</v>
      </c>
      <c r="H116" s="121">
        <v>0</v>
      </c>
      <c r="I116" s="121">
        <v>0</v>
      </c>
      <c r="J116" s="121">
        <v>0</v>
      </c>
      <c r="K116" s="121">
        <v>0</v>
      </c>
      <c r="L116" s="121">
        <v>0</v>
      </c>
      <c r="M116" s="121"/>
      <c r="N116" s="121">
        <v>0</v>
      </c>
      <c r="O116" s="121">
        <v>0</v>
      </c>
    </row>
    <row r="117" spans="1:15" s="1" customFormat="1" x14ac:dyDescent="0.2">
      <c r="A117" s="20">
        <v>103</v>
      </c>
      <c r="B117" s="21" t="s">
        <v>174</v>
      </c>
      <c r="C117" s="10" t="s">
        <v>175</v>
      </c>
      <c r="D117" s="44">
        <f t="shared" si="4"/>
        <v>0</v>
      </c>
      <c r="E117" s="121">
        <v>0</v>
      </c>
      <c r="F117" s="121">
        <v>0</v>
      </c>
      <c r="G117" s="121">
        <v>0</v>
      </c>
      <c r="H117" s="121">
        <v>0</v>
      </c>
      <c r="I117" s="121">
        <v>0</v>
      </c>
      <c r="J117" s="121">
        <v>0</v>
      </c>
      <c r="K117" s="121">
        <v>0</v>
      </c>
      <c r="L117" s="121">
        <v>0</v>
      </c>
      <c r="M117" s="121"/>
      <c r="N117" s="121">
        <v>0</v>
      </c>
      <c r="O117" s="121">
        <v>0</v>
      </c>
    </row>
    <row r="118" spans="1:15" s="1" customFormat="1" x14ac:dyDescent="0.2">
      <c r="A118" s="20">
        <v>104</v>
      </c>
      <c r="B118" s="17" t="s">
        <v>176</v>
      </c>
      <c r="C118" s="15" t="s">
        <v>177</v>
      </c>
      <c r="D118" s="44">
        <f t="shared" si="4"/>
        <v>92583252</v>
      </c>
      <c r="E118" s="121">
        <v>20781079</v>
      </c>
      <c r="F118" s="121">
        <v>71802173</v>
      </c>
      <c r="G118" s="121">
        <v>0</v>
      </c>
      <c r="H118" s="121">
        <v>0</v>
      </c>
      <c r="I118" s="121">
        <v>0</v>
      </c>
      <c r="J118" s="121">
        <v>0</v>
      </c>
      <c r="K118" s="121">
        <v>0</v>
      </c>
      <c r="L118" s="121">
        <v>0</v>
      </c>
      <c r="M118" s="121"/>
      <c r="N118" s="121">
        <v>0</v>
      </c>
      <c r="O118" s="121">
        <v>0</v>
      </c>
    </row>
    <row r="119" spans="1:15" s="1" customFormat="1" x14ac:dyDescent="0.2">
      <c r="A119" s="20">
        <v>105</v>
      </c>
      <c r="B119" s="13" t="s">
        <v>178</v>
      </c>
      <c r="C119" s="10" t="s">
        <v>179</v>
      </c>
      <c r="D119" s="44">
        <f t="shared" si="4"/>
        <v>11688158</v>
      </c>
      <c r="E119" s="121">
        <v>0</v>
      </c>
      <c r="F119" s="121">
        <v>11688158</v>
      </c>
      <c r="G119" s="121">
        <v>0</v>
      </c>
      <c r="H119" s="121">
        <v>0</v>
      </c>
      <c r="I119" s="121">
        <v>0</v>
      </c>
      <c r="J119" s="121">
        <v>0</v>
      </c>
      <c r="K119" s="121">
        <v>0</v>
      </c>
      <c r="L119" s="121">
        <v>0</v>
      </c>
      <c r="M119" s="121"/>
      <c r="N119" s="121">
        <v>0</v>
      </c>
      <c r="O119" s="121">
        <v>0</v>
      </c>
    </row>
    <row r="120" spans="1:15" s="1" customFormat="1" x14ac:dyDescent="0.2">
      <c r="A120" s="20">
        <v>106</v>
      </c>
      <c r="B120" s="21" t="s">
        <v>180</v>
      </c>
      <c r="C120" s="10" t="s">
        <v>181</v>
      </c>
      <c r="D120" s="44">
        <f t="shared" si="4"/>
        <v>0</v>
      </c>
      <c r="E120" s="121">
        <v>0</v>
      </c>
      <c r="F120" s="121">
        <v>0</v>
      </c>
      <c r="G120" s="121">
        <v>0</v>
      </c>
      <c r="H120" s="121">
        <v>0</v>
      </c>
      <c r="I120" s="121">
        <v>0</v>
      </c>
      <c r="J120" s="121">
        <v>0</v>
      </c>
      <c r="K120" s="121">
        <v>0</v>
      </c>
      <c r="L120" s="121">
        <v>0</v>
      </c>
      <c r="M120" s="121"/>
      <c r="N120" s="121">
        <v>0</v>
      </c>
      <c r="O120" s="121">
        <v>0</v>
      </c>
    </row>
    <row r="121" spans="1:15" s="1" customFormat="1" x14ac:dyDescent="0.2">
      <c r="A121" s="20">
        <v>107</v>
      </c>
      <c r="B121" s="12" t="s">
        <v>182</v>
      </c>
      <c r="C121" s="18" t="s">
        <v>183</v>
      </c>
      <c r="D121" s="44">
        <f t="shared" si="4"/>
        <v>0</v>
      </c>
      <c r="E121" s="121">
        <v>0</v>
      </c>
      <c r="F121" s="121">
        <v>0</v>
      </c>
      <c r="G121" s="121">
        <v>0</v>
      </c>
      <c r="H121" s="121">
        <v>0</v>
      </c>
      <c r="I121" s="121">
        <v>0</v>
      </c>
      <c r="J121" s="121">
        <v>0</v>
      </c>
      <c r="K121" s="121">
        <v>0</v>
      </c>
      <c r="L121" s="121">
        <v>0</v>
      </c>
      <c r="M121" s="121"/>
      <c r="N121" s="121">
        <v>0</v>
      </c>
      <c r="O121" s="121">
        <v>0</v>
      </c>
    </row>
    <row r="122" spans="1:15" s="1" customFormat="1" x14ac:dyDescent="0.2">
      <c r="A122" s="20">
        <v>108</v>
      </c>
      <c r="B122" s="21" t="s">
        <v>184</v>
      </c>
      <c r="C122" s="10" t="s">
        <v>261</v>
      </c>
      <c r="D122" s="44">
        <f t="shared" si="4"/>
        <v>6512098</v>
      </c>
      <c r="E122" s="121">
        <v>0</v>
      </c>
      <c r="F122" s="121">
        <v>6512098</v>
      </c>
      <c r="G122" s="121">
        <v>0</v>
      </c>
      <c r="H122" s="121">
        <v>0</v>
      </c>
      <c r="I122" s="121">
        <v>0</v>
      </c>
      <c r="J122" s="121">
        <v>0</v>
      </c>
      <c r="K122" s="121">
        <v>0</v>
      </c>
      <c r="L122" s="121">
        <v>0</v>
      </c>
      <c r="M122" s="121"/>
      <c r="N122" s="121">
        <v>0</v>
      </c>
      <c r="O122" s="121">
        <v>0</v>
      </c>
    </row>
    <row r="123" spans="1:15" s="1" customFormat="1" x14ac:dyDescent="0.2">
      <c r="A123" s="20">
        <v>109</v>
      </c>
      <c r="B123" s="13" t="s">
        <v>185</v>
      </c>
      <c r="C123" s="10" t="s">
        <v>250</v>
      </c>
      <c r="D123" s="44">
        <f t="shared" si="4"/>
        <v>7502367</v>
      </c>
      <c r="E123" s="121">
        <v>1913577</v>
      </c>
      <c r="F123" s="121">
        <v>5588790</v>
      </c>
      <c r="G123" s="121">
        <v>0</v>
      </c>
      <c r="H123" s="121">
        <v>0</v>
      </c>
      <c r="I123" s="121">
        <v>0</v>
      </c>
      <c r="J123" s="121">
        <v>0</v>
      </c>
      <c r="K123" s="121">
        <v>0</v>
      </c>
      <c r="L123" s="121">
        <v>0</v>
      </c>
      <c r="M123" s="121"/>
      <c r="N123" s="121">
        <v>0</v>
      </c>
      <c r="O123" s="121">
        <v>0</v>
      </c>
    </row>
    <row r="124" spans="1:15" s="1" customFormat="1" x14ac:dyDescent="0.2">
      <c r="A124" s="20">
        <v>110</v>
      </c>
      <c r="B124" s="12" t="s">
        <v>329</v>
      </c>
      <c r="C124" s="10" t="s">
        <v>317</v>
      </c>
      <c r="D124" s="44">
        <f t="shared" si="4"/>
        <v>0</v>
      </c>
      <c r="E124" s="121">
        <v>0</v>
      </c>
      <c r="F124" s="121">
        <v>0</v>
      </c>
      <c r="G124" s="121">
        <v>0</v>
      </c>
      <c r="H124" s="121">
        <v>0</v>
      </c>
      <c r="I124" s="121">
        <v>0</v>
      </c>
      <c r="J124" s="121">
        <v>0</v>
      </c>
      <c r="K124" s="121">
        <v>0</v>
      </c>
      <c r="L124" s="121">
        <v>0</v>
      </c>
      <c r="M124" s="121"/>
      <c r="N124" s="121">
        <v>0</v>
      </c>
      <c r="O124" s="121">
        <v>0</v>
      </c>
    </row>
    <row r="125" spans="1:15" s="1" customFormat="1" x14ac:dyDescent="0.2">
      <c r="A125" s="20">
        <v>111</v>
      </c>
      <c r="B125" s="52" t="s">
        <v>418</v>
      </c>
      <c r="C125" s="15" t="s">
        <v>419</v>
      </c>
      <c r="D125" s="44">
        <f t="shared" si="4"/>
        <v>0</v>
      </c>
      <c r="E125" s="121">
        <v>0</v>
      </c>
      <c r="F125" s="121">
        <v>0</v>
      </c>
      <c r="G125" s="121">
        <v>0</v>
      </c>
      <c r="H125" s="121">
        <v>0</v>
      </c>
      <c r="I125" s="121">
        <v>0</v>
      </c>
      <c r="J125" s="121">
        <v>0</v>
      </c>
      <c r="K125" s="121">
        <v>0</v>
      </c>
      <c r="L125" s="121">
        <v>0</v>
      </c>
      <c r="M125" s="121"/>
      <c r="N125" s="121">
        <v>0</v>
      </c>
      <c r="O125" s="121">
        <v>0</v>
      </c>
    </row>
    <row r="126" spans="1:15" s="1" customFormat="1" x14ac:dyDescent="0.2">
      <c r="A126" s="20">
        <v>112</v>
      </c>
      <c r="B126" s="13" t="s">
        <v>186</v>
      </c>
      <c r="C126" s="10" t="s">
        <v>320</v>
      </c>
      <c r="D126" s="44">
        <f t="shared" si="4"/>
        <v>0</v>
      </c>
      <c r="E126" s="121">
        <v>0</v>
      </c>
      <c r="F126" s="121">
        <v>0</v>
      </c>
      <c r="G126" s="121">
        <v>0</v>
      </c>
      <c r="H126" s="121">
        <v>0</v>
      </c>
      <c r="I126" s="121">
        <v>0</v>
      </c>
      <c r="J126" s="121">
        <v>0</v>
      </c>
      <c r="K126" s="121">
        <v>0</v>
      </c>
      <c r="L126" s="121">
        <v>0</v>
      </c>
      <c r="M126" s="121"/>
      <c r="N126" s="121">
        <v>0</v>
      </c>
      <c r="O126" s="121">
        <v>0</v>
      </c>
    </row>
    <row r="127" spans="1:15" s="1" customFormat="1" x14ac:dyDescent="0.2">
      <c r="A127" s="20">
        <v>113</v>
      </c>
      <c r="B127" s="21" t="s">
        <v>187</v>
      </c>
      <c r="C127" s="10" t="s">
        <v>188</v>
      </c>
      <c r="D127" s="44">
        <f t="shared" si="4"/>
        <v>0</v>
      </c>
      <c r="E127" s="121">
        <v>0</v>
      </c>
      <c r="F127" s="121">
        <v>0</v>
      </c>
      <c r="G127" s="121">
        <v>0</v>
      </c>
      <c r="H127" s="121">
        <v>0</v>
      </c>
      <c r="I127" s="121">
        <v>0</v>
      </c>
      <c r="J127" s="121">
        <v>0</v>
      </c>
      <c r="K127" s="121">
        <v>0</v>
      </c>
      <c r="L127" s="121">
        <v>0</v>
      </c>
      <c r="M127" s="121"/>
      <c r="N127" s="121">
        <v>0</v>
      </c>
      <c r="O127" s="121">
        <v>0</v>
      </c>
    </row>
    <row r="128" spans="1:15" s="1" customFormat="1" ht="24" x14ac:dyDescent="0.2">
      <c r="A128" s="20">
        <v>114</v>
      </c>
      <c r="B128" s="21" t="s">
        <v>189</v>
      </c>
      <c r="C128" s="35" t="s">
        <v>306</v>
      </c>
      <c r="D128" s="44">
        <f t="shared" si="4"/>
        <v>0</v>
      </c>
      <c r="E128" s="121">
        <v>0</v>
      </c>
      <c r="F128" s="121">
        <v>0</v>
      </c>
      <c r="G128" s="121">
        <v>0</v>
      </c>
      <c r="H128" s="121">
        <v>0</v>
      </c>
      <c r="I128" s="121">
        <v>0</v>
      </c>
      <c r="J128" s="121">
        <v>0</v>
      </c>
      <c r="K128" s="121">
        <v>0</v>
      </c>
      <c r="L128" s="121">
        <v>0</v>
      </c>
      <c r="M128" s="121"/>
      <c r="N128" s="121">
        <v>0</v>
      </c>
      <c r="O128" s="121">
        <v>0</v>
      </c>
    </row>
    <row r="129" spans="1:15" s="1" customFormat="1" x14ac:dyDescent="0.2">
      <c r="A129" s="20">
        <v>115</v>
      </c>
      <c r="B129" s="21" t="s">
        <v>190</v>
      </c>
      <c r="C129" s="10" t="s">
        <v>225</v>
      </c>
      <c r="D129" s="44">
        <f t="shared" si="4"/>
        <v>191948235</v>
      </c>
      <c r="E129" s="121">
        <v>64662676</v>
      </c>
      <c r="F129" s="121">
        <v>54425000</v>
      </c>
      <c r="G129" s="121">
        <v>6572220</v>
      </c>
      <c r="H129" s="121">
        <v>5786946</v>
      </c>
      <c r="I129" s="121">
        <v>43099499</v>
      </c>
      <c r="J129" s="121">
        <v>0</v>
      </c>
      <c r="K129" s="121">
        <v>0</v>
      </c>
      <c r="L129" s="121">
        <v>17035198</v>
      </c>
      <c r="M129" s="121"/>
      <c r="N129" s="121">
        <v>366696</v>
      </c>
      <c r="O129" s="121">
        <v>0</v>
      </c>
    </row>
    <row r="130" spans="1:15" x14ac:dyDescent="0.2">
      <c r="A130" s="20">
        <v>116</v>
      </c>
      <c r="B130" s="21" t="s">
        <v>191</v>
      </c>
      <c r="C130" s="10" t="s">
        <v>192</v>
      </c>
      <c r="D130" s="44">
        <f t="shared" si="4"/>
        <v>514864188</v>
      </c>
      <c r="E130" s="121">
        <v>241616982</v>
      </c>
      <c r="F130" s="121">
        <v>102222566</v>
      </c>
      <c r="G130" s="121">
        <v>2238110</v>
      </c>
      <c r="H130" s="121">
        <v>20519274</v>
      </c>
      <c r="I130" s="121">
        <v>102728685</v>
      </c>
      <c r="J130" s="121">
        <v>0</v>
      </c>
      <c r="K130" s="121">
        <v>0</v>
      </c>
      <c r="L130" s="121">
        <v>45538571</v>
      </c>
      <c r="M130" s="121"/>
      <c r="N130" s="121">
        <v>0</v>
      </c>
      <c r="O130" s="121">
        <v>0</v>
      </c>
    </row>
    <row r="131" spans="1:15" s="1" customFormat="1" x14ac:dyDescent="0.2">
      <c r="A131" s="20">
        <v>117</v>
      </c>
      <c r="B131" s="21" t="s">
        <v>193</v>
      </c>
      <c r="C131" s="10" t="s">
        <v>40</v>
      </c>
      <c r="D131" s="44">
        <f t="shared" si="4"/>
        <v>59748676</v>
      </c>
      <c r="E131" s="121">
        <v>26879303</v>
      </c>
      <c r="F131" s="121">
        <v>3513800</v>
      </c>
      <c r="G131" s="121">
        <v>13721562</v>
      </c>
      <c r="H131" s="121">
        <v>0</v>
      </c>
      <c r="I131" s="121">
        <v>0</v>
      </c>
      <c r="J131" s="121">
        <v>0</v>
      </c>
      <c r="K131" s="121">
        <v>0</v>
      </c>
      <c r="L131" s="121">
        <v>15634011</v>
      </c>
      <c r="M131" s="121"/>
      <c r="N131" s="121">
        <v>0</v>
      </c>
      <c r="O131" s="121">
        <v>0</v>
      </c>
    </row>
    <row r="132" spans="1:15" s="1" customFormat="1" x14ac:dyDescent="0.2">
      <c r="A132" s="20">
        <v>118</v>
      </c>
      <c r="B132" s="12" t="s">
        <v>194</v>
      </c>
      <c r="C132" s="10" t="s">
        <v>45</v>
      </c>
      <c r="D132" s="44">
        <f t="shared" si="4"/>
        <v>31222271</v>
      </c>
      <c r="E132" s="121">
        <v>11108403</v>
      </c>
      <c r="F132" s="121">
        <v>11811598</v>
      </c>
      <c r="G132" s="121">
        <v>1804929</v>
      </c>
      <c r="H132" s="121">
        <v>3874705</v>
      </c>
      <c r="I132" s="121">
        <v>2622636</v>
      </c>
      <c r="J132" s="121">
        <v>0</v>
      </c>
      <c r="K132" s="121">
        <v>0</v>
      </c>
      <c r="L132" s="121">
        <v>0</v>
      </c>
      <c r="M132" s="121"/>
      <c r="N132" s="121">
        <v>0</v>
      </c>
      <c r="O132" s="121">
        <v>0</v>
      </c>
    </row>
    <row r="133" spans="1:15" s="1" customFormat="1" x14ac:dyDescent="0.2">
      <c r="A133" s="20">
        <v>119</v>
      </c>
      <c r="B133" s="12" t="s">
        <v>195</v>
      </c>
      <c r="C133" s="10" t="s">
        <v>227</v>
      </c>
      <c r="D133" s="44">
        <f t="shared" si="4"/>
        <v>0</v>
      </c>
      <c r="E133" s="121">
        <v>0</v>
      </c>
      <c r="F133" s="121">
        <v>0</v>
      </c>
      <c r="G133" s="121">
        <v>0</v>
      </c>
      <c r="H133" s="121">
        <v>0</v>
      </c>
      <c r="I133" s="121">
        <v>0</v>
      </c>
      <c r="J133" s="121">
        <v>0</v>
      </c>
      <c r="K133" s="121">
        <v>0</v>
      </c>
      <c r="L133" s="121">
        <v>0</v>
      </c>
      <c r="M133" s="121"/>
      <c r="N133" s="121">
        <v>0</v>
      </c>
      <c r="O133" s="121">
        <v>0</v>
      </c>
    </row>
    <row r="134" spans="1:15" s="1" customFormat="1" x14ac:dyDescent="0.2">
      <c r="A134" s="20">
        <v>120</v>
      </c>
      <c r="B134" s="12" t="s">
        <v>196</v>
      </c>
      <c r="C134" s="10" t="s">
        <v>47</v>
      </c>
      <c r="D134" s="44">
        <f t="shared" si="4"/>
        <v>15297425</v>
      </c>
      <c r="E134" s="121">
        <v>0</v>
      </c>
      <c r="F134" s="121">
        <v>14792057</v>
      </c>
      <c r="G134" s="121">
        <v>505368</v>
      </c>
      <c r="H134" s="121">
        <v>0</v>
      </c>
      <c r="I134" s="121">
        <v>0</v>
      </c>
      <c r="J134" s="121">
        <v>0</v>
      </c>
      <c r="K134" s="121">
        <v>0</v>
      </c>
      <c r="L134" s="121">
        <v>0</v>
      </c>
      <c r="M134" s="121"/>
      <c r="N134" s="121">
        <v>0</v>
      </c>
      <c r="O134" s="121">
        <v>0</v>
      </c>
    </row>
    <row r="135" spans="1:15" s="1" customFormat="1" x14ac:dyDescent="0.2">
      <c r="A135" s="20">
        <v>121</v>
      </c>
      <c r="B135" s="21" t="s">
        <v>197</v>
      </c>
      <c r="C135" s="10" t="s">
        <v>46</v>
      </c>
      <c r="D135" s="44">
        <f t="shared" si="4"/>
        <v>107811128</v>
      </c>
      <c r="E135" s="121">
        <v>0</v>
      </c>
      <c r="F135" s="121">
        <v>0</v>
      </c>
      <c r="G135" s="121">
        <v>0</v>
      </c>
      <c r="H135" s="121">
        <v>0</v>
      </c>
      <c r="I135" s="121">
        <v>0</v>
      </c>
      <c r="J135" s="121">
        <v>67871872</v>
      </c>
      <c r="K135" s="121">
        <v>0</v>
      </c>
      <c r="L135" s="121">
        <v>0</v>
      </c>
      <c r="M135" s="121">
        <v>39939256</v>
      </c>
      <c r="N135" s="121">
        <v>0</v>
      </c>
      <c r="O135" s="121">
        <v>0</v>
      </c>
    </row>
    <row r="136" spans="1:15" s="1" customFormat="1" x14ac:dyDescent="0.2">
      <c r="A136" s="20">
        <v>122</v>
      </c>
      <c r="B136" s="21" t="s">
        <v>198</v>
      </c>
      <c r="C136" s="10" t="s">
        <v>199</v>
      </c>
      <c r="D136" s="44">
        <f t="shared" si="4"/>
        <v>0</v>
      </c>
      <c r="E136" s="121">
        <v>0</v>
      </c>
      <c r="F136" s="121">
        <v>0</v>
      </c>
      <c r="G136" s="121">
        <v>0</v>
      </c>
      <c r="H136" s="121">
        <v>0</v>
      </c>
      <c r="I136" s="121">
        <v>0</v>
      </c>
      <c r="J136" s="121">
        <v>0</v>
      </c>
      <c r="K136" s="121">
        <v>0</v>
      </c>
      <c r="L136" s="121">
        <v>0</v>
      </c>
      <c r="M136" s="121"/>
      <c r="N136" s="121">
        <v>0</v>
      </c>
      <c r="O136" s="121">
        <v>0</v>
      </c>
    </row>
    <row r="137" spans="1:15" s="1" customFormat="1" x14ac:dyDescent="0.2">
      <c r="A137" s="20">
        <v>123</v>
      </c>
      <c r="B137" s="21" t="s">
        <v>200</v>
      </c>
      <c r="C137" s="10" t="s">
        <v>466</v>
      </c>
      <c r="D137" s="44">
        <f t="shared" si="4"/>
        <v>17970080</v>
      </c>
      <c r="E137" s="121">
        <v>13066678</v>
      </c>
      <c r="F137" s="121">
        <v>0</v>
      </c>
      <c r="G137" s="121">
        <v>1891834</v>
      </c>
      <c r="H137" s="121">
        <v>3011568</v>
      </c>
      <c r="I137" s="121">
        <v>0</v>
      </c>
      <c r="J137" s="121">
        <v>0</v>
      </c>
      <c r="K137" s="121">
        <v>0</v>
      </c>
      <c r="L137" s="121">
        <v>0</v>
      </c>
      <c r="M137" s="121"/>
      <c r="N137" s="121">
        <v>0</v>
      </c>
      <c r="O137" s="121">
        <v>0</v>
      </c>
    </row>
    <row r="138" spans="1:15" s="1" customFormat="1" x14ac:dyDescent="0.2">
      <c r="A138" s="20">
        <v>124</v>
      </c>
      <c r="B138" s="12" t="s">
        <v>201</v>
      </c>
      <c r="C138" s="10" t="s">
        <v>226</v>
      </c>
      <c r="D138" s="44">
        <f t="shared" si="4"/>
        <v>124065825</v>
      </c>
      <c r="E138" s="121">
        <v>61587185</v>
      </c>
      <c r="F138" s="121">
        <v>52430559</v>
      </c>
      <c r="G138" s="121">
        <v>6859725</v>
      </c>
      <c r="H138" s="121">
        <v>3188356</v>
      </c>
      <c r="I138" s="121">
        <v>0</v>
      </c>
      <c r="J138" s="121">
        <v>0</v>
      </c>
      <c r="K138" s="121">
        <v>0</v>
      </c>
      <c r="L138" s="121">
        <v>0</v>
      </c>
      <c r="M138" s="121"/>
      <c r="N138" s="121">
        <v>0</v>
      </c>
      <c r="O138" s="121">
        <v>0</v>
      </c>
    </row>
    <row r="139" spans="1:15" s="1" customFormat="1" ht="24" x14ac:dyDescent="0.2">
      <c r="A139" s="20">
        <v>125</v>
      </c>
      <c r="B139" s="13" t="s">
        <v>202</v>
      </c>
      <c r="C139" s="10" t="s">
        <v>457</v>
      </c>
      <c r="D139" s="44">
        <f t="shared" si="4"/>
        <v>53840305</v>
      </c>
      <c r="E139" s="121">
        <v>11279668</v>
      </c>
      <c r="F139" s="121">
        <v>5302866</v>
      </c>
      <c r="G139" s="121">
        <v>9899093</v>
      </c>
      <c r="H139" s="121">
        <v>5689130</v>
      </c>
      <c r="I139" s="121">
        <v>21669548</v>
      </c>
      <c r="J139" s="121">
        <v>0</v>
      </c>
      <c r="K139" s="121">
        <v>0</v>
      </c>
      <c r="L139" s="121">
        <v>0</v>
      </c>
      <c r="M139" s="121"/>
      <c r="N139" s="121">
        <v>0</v>
      </c>
      <c r="O139" s="121">
        <v>0</v>
      </c>
    </row>
    <row r="140" spans="1:15" x14ac:dyDescent="0.2">
      <c r="A140" s="20">
        <v>126</v>
      </c>
      <c r="B140" s="21" t="s">
        <v>203</v>
      </c>
      <c r="C140" s="10" t="s">
        <v>204</v>
      </c>
      <c r="D140" s="44">
        <f t="shared" si="4"/>
        <v>9154659</v>
      </c>
      <c r="E140" s="121">
        <v>4342014</v>
      </c>
      <c r="F140" s="121">
        <v>0</v>
      </c>
      <c r="G140" s="121">
        <v>0</v>
      </c>
      <c r="H140" s="121">
        <v>0</v>
      </c>
      <c r="I140" s="121">
        <v>0</v>
      </c>
      <c r="J140" s="121">
        <v>0</v>
      </c>
      <c r="K140" s="121">
        <v>0</v>
      </c>
      <c r="L140" s="121">
        <v>0</v>
      </c>
      <c r="M140" s="121"/>
      <c r="N140" s="121">
        <v>3055800</v>
      </c>
      <c r="O140" s="121">
        <v>1756845</v>
      </c>
    </row>
    <row r="141" spans="1:15" x14ac:dyDescent="0.2">
      <c r="A141" s="20">
        <v>127</v>
      </c>
      <c r="B141" s="12" t="s">
        <v>205</v>
      </c>
      <c r="C141" s="10" t="s">
        <v>206</v>
      </c>
      <c r="D141" s="44">
        <f t="shared" ref="D141:D149" si="5">SUM(E141:O141)</f>
        <v>0</v>
      </c>
      <c r="E141" s="121">
        <v>0</v>
      </c>
      <c r="F141" s="121">
        <v>0</v>
      </c>
      <c r="G141" s="121">
        <v>0</v>
      </c>
      <c r="H141" s="121">
        <v>0</v>
      </c>
      <c r="I141" s="121">
        <v>0</v>
      </c>
      <c r="J141" s="121">
        <v>0</v>
      </c>
      <c r="K141" s="121">
        <v>0</v>
      </c>
      <c r="L141" s="121">
        <v>0</v>
      </c>
      <c r="M141" s="121"/>
      <c r="N141" s="121">
        <v>0</v>
      </c>
      <c r="O141" s="121">
        <v>0</v>
      </c>
    </row>
    <row r="142" spans="1:15" x14ac:dyDescent="0.2">
      <c r="A142" s="20">
        <v>128</v>
      </c>
      <c r="B142" s="21" t="s">
        <v>207</v>
      </c>
      <c r="C142" s="10" t="s">
        <v>208</v>
      </c>
      <c r="D142" s="44">
        <f t="shared" si="5"/>
        <v>289311743</v>
      </c>
      <c r="E142" s="121">
        <v>0</v>
      </c>
      <c r="F142" s="121">
        <v>0</v>
      </c>
      <c r="G142" s="121">
        <v>0</v>
      </c>
      <c r="H142" s="121">
        <v>0</v>
      </c>
      <c r="I142" s="121">
        <v>0</v>
      </c>
      <c r="J142" s="121">
        <v>0</v>
      </c>
      <c r="K142" s="121">
        <v>289311743</v>
      </c>
      <c r="L142" s="121">
        <v>0</v>
      </c>
      <c r="M142" s="121"/>
      <c r="N142" s="121">
        <v>0</v>
      </c>
      <c r="O142" s="121">
        <v>0</v>
      </c>
    </row>
    <row r="143" spans="1:15" x14ac:dyDescent="0.2">
      <c r="A143" s="20">
        <v>129</v>
      </c>
      <c r="B143" s="82" t="s">
        <v>251</v>
      </c>
      <c r="C143" s="84" t="s">
        <v>252</v>
      </c>
      <c r="D143" s="44">
        <f t="shared" si="5"/>
        <v>0</v>
      </c>
      <c r="E143" s="121">
        <v>0</v>
      </c>
      <c r="F143" s="121">
        <v>0</v>
      </c>
      <c r="G143" s="121">
        <v>0</v>
      </c>
      <c r="H143" s="121">
        <v>0</v>
      </c>
      <c r="I143" s="121">
        <v>0</v>
      </c>
      <c r="J143" s="121">
        <v>0</v>
      </c>
      <c r="K143" s="121">
        <v>0</v>
      </c>
      <c r="L143" s="121">
        <v>0</v>
      </c>
      <c r="M143" s="121"/>
      <c r="N143" s="121">
        <v>0</v>
      </c>
      <c r="O143" s="121">
        <v>0</v>
      </c>
    </row>
    <row r="144" spans="1:15" x14ac:dyDescent="0.2">
      <c r="A144" s="20">
        <v>130</v>
      </c>
      <c r="B144" s="85" t="s">
        <v>253</v>
      </c>
      <c r="C144" s="41" t="s">
        <v>254</v>
      </c>
      <c r="D144" s="44">
        <f t="shared" si="5"/>
        <v>0</v>
      </c>
      <c r="E144" s="121">
        <v>0</v>
      </c>
      <c r="F144" s="121">
        <v>0</v>
      </c>
      <c r="G144" s="121">
        <v>0</v>
      </c>
      <c r="H144" s="121">
        <v>0</v>
      </c>
      <c r="I144" s="121">
        <v>0</v>
      </c>
      <c r="J144" s="121">
        <v>0</v>
      </c>
      <c r="K144" s="121">
        <v>0</v>
      </c>
      <c r="L144" s="121">
        <v>0</v>
      </c>
      <c r="M144" s="121"/>
      <c r="N144" s="121">
        <v>0</v>
      </c>
      <c r="O144" s="121">
        <v>0</v>
      </c>
    </row>
    <row r="145" spans="1:15" x14ac:dyDescent="0.2">
      <c r="A145" s="20">
        <v>131</v>
      </c>
      <c r="B145" s="86" t="s">
        <v>255</v>
      </c>
      <c r="C145" s="136" t="s">
        <v>416</v>
      </c>
      <c r="D145" s="44">
        <f t="shared" si="5"/>
        <v>0</v>
      </c>
      <c r="E145" s="121">
        <v>0</v>
      </c>
      <c r="F145" s="121">
        <v>0</v>
      </c>
      <c r="G145" s="121">
        <v>0</v>
      </c>
      <c r="H145" s="121">
        <v>0</v>
      </c>
      <c r="I145" s="121">
        <v>0</v>
      </c>
      <c r="J145" s="121">
        <v>0</v>
      </c>
      <c r="K145" s="121">
        <v>0</v>
      </c>
      <c r="L145" s="121">
        <v>0</v>
      </c>
      <c r="M145" s="121"/>
      <c r="N145" s="121">
        <v>0</v>
      </c>
      <c r="O145" s="121">
        <v>0</v>
      </c>
    </row>
    <row r="146" spans="1:15" x14ac:dyDescent="0.2">
      <c r="A146" s="20">
        <v>132</v>
      </c>
      <c r="B146" s="20" t="s">
        <v>259</v>
      </c>
      <c r="C146" s="28" t="s">
        <v>260</v>
      </c>
      <c r="D146" s="44">
        <f t="shared" si="5"/>
        <v>0</v>
      </c>
      <c r="E146" s="121">
        <v>0</v>
      </c>
      <c r="F146" s="121">
        <v>0</v>
      </c>
      <c r="G146" s="121">
        <v>0</v>
      </c>
      <c r="H146" s="121">
        <v>0</v>
      </c>
      <c r="I146" s="121">
        <v>0</v>
      </c>
      <c r="J146" s="121">
        <v>0</v>
      </c>
      <c r="K146" s="121">
        <v>0</v>
      </c>
      <c r="L146" s="121">
        <v>0</v>
      </c>
      <c r="M146" s="121"/>
      <c r="N146" s="121">
        <v>0</v>
      </c>
      <c r="O146" s="121">
        <v>0</v>
      </c>
    </row>
    <row r="147" spans="1:15" x14ac:dyDescent="0.2">
      <c r="A147" s="20">
        <v>133</v>
      </c>
      <c r="B147" s="52" t="s">
        <v>311</v>
      </c>
      <c r="C147" s="28" t="s">
        <v>310</v>
      </c>
      <c r="D147" s="44">
        <f t="shared" si="5"/>
        <v>0</v>
      </c>
      <c r="E147" s="121">
        <v>0</v>
      </c>
      <c r="F147" s="121">
        <v>0</v>
      </c>
      <c r="G147" s="121">
        <v>0</v>
      </c>
      <c r="H147" s="121">
        <v>0</v>
      </c>
      <c r="I147" s="121">
        <v>0</v>
      </c>
      <c r="J147" s="121">
        <v>0</v>
      </c>
      <c r="K147" s="121">
        <v>0</v>
      </c>
      <c r="L147" s="121">
        <v>0</v>
      </c>
      <c r="M147" s="121"/>
      <c r="N147" s="121">
        <v>0</v>
      </c>
      <c r="O147" s="121">
        <v>0</v>
      </c>
    </row>
    <row r="148" spans="1:15" x14ac:dyDescent="0.2">
      <c r="A148" s="20">
        <v>134</v>
      </c>
      <c r="B148" s="52" t="s">
        <v>319</v>
      </c>
      <c r="C148" s="28" t="s">
        <v>316</v>
      </c>
      <c r="D148" s="44">
        <f t="shared" si="5"/>
        <v>0</v>
      </c>
      <c r="E148" s="121">
        <v>0</v>
      </c>
      <c r="F148" s="121">
        <v>0</v>
      </c>
      <c r="G148" s="121">
        <v>0</v>
      </c>
      <c r="H148" s="121">
        <v>0</v>
      </c>
      <c r="I148" s="121">
        <v>0</v>
      </c>
      <c r="J148" s="121">
        <v>0</v>
      </c>
      <c r="K148" s="121">
        <v>0</v>
      </c>
      <c r="L148" s="121">
        <v>0</v>
      </c>
      <c r="M148" s="121"/>
      <c r="N148" s="121">
        <v>0</v>
      </c>
      <c r="O148" s="121">
        <v>0</v>
      </c>
    </row>
    <row r="149" spans="1:15" s="4" customFormat="1" x14ac:dyDescent="0.2">
      <c r="A149" s="20">
        <v>135</v>
      </c>
      <c r="B149" s="52" t="s">
        <v>411</v>
      </c>
      <c r="C149" s="15" t="s">
        <v>412</v>
      </c>
      <c r="D149" s="44">
        <f t="shared" si="5"/>
        <v>0</v>
      </c>
      <c r="E149" s="121">
        <v>0</v>
      </c>
      <c r="F149" s="121">
        <v>0</v>
      </c>
      <c r="G149" s="121">
        <v>0</v>
      </c>
      <c r="H149" s="121">
        <v>0</v>
      </c>
      <c r="I149" s="121">
        <v>0</v>
      </c>
      <c r="J149" s="121">
        <v>0</v>
      </c>
      <c r="K149" s="121">
        <v>0</v>
      </c>
      <c r="L149" s="121">
        <v>0</v>
      </c>
      <c r="M149" s="121"/>
      <c r="N149" s="121">
        <v>0</v>
      </c>
      <c r="O149" s="121">
        <v>0</v>
      </c>
    </row>
    <row r="150" spans="1:15" s="4" customFormat="1" x14ac:dyDescent="0.2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8"/>
      <c r="O150" s="8"/>
    </row>
  </sheetData>
  <mergeCells count="22"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  <mergeCell ref="A92:A95"/>
    <mergeCell ref="B92:B95"/>
    <mergeCell ref="K5:K7"/>
    <mergeCell ref="L5:L7"/>
    <mergeCell ref="M5:M7"/>
    <mergeCell ref="I5:I7"/>
    <mergeCell ref="J5:J7"/>
    <mergeCell ref="A8:C8"/>
    <mergeCell ref="A11:C11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49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H12" sqref="H12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05" t="s">
        <v>438</v>
      </c>
      <c r="B2" s="305"/>
      <c r="C2" s="305"/>
      <c r="D2" s="305"/>
      <c r="E2" s="305"/>
    </row>
    <row r="3" spans="1:5" x14ac:dyDescent="0.2">
      <c r="C3" s="9"/>
      <c r="E3" s="8" t="s">
        <v>277</v>
      </c>
    </row>
    <row r="4" spans="1:5" ht="12" customHeight="1" x14ac:dyDescent="0.2">
      <c r="A4" s="293" t="s">
        <v>43</v>
      </c>
      <c r="B4" s="293" t="s">
        <v>55</v>
      </c>
      <c r="C4" s="294" t="s">
        <v>44</v>
      </c>
      <c r="D4" s="459" t="s">
        <v>448</v>
      </c>
      <c r="E4" s="159" t="s">
        <v>415</v>
      </c>
    </row>
    <row r="5" spans="1:5" ht="12" customHeight="1" x14ac:dyDescent="0.2">
      <c r="A5" s="293"/>
      <c r="B5" s="293"/>
      <c r="C5" s="294"/>
      <c r="D5" s="459"/>
      <c r="E5" s="293" t="s">
        <v>439</v>
      </c>
    </row>
    <row r="6" spans="1:5" ht="41.25" customHeight="1" x14ac:dyDescent="0.2">
      <c r="A6" s="293"/>
      <c r="B6" s="293"/>
      <c r="C6" s="294"/>
      <c r="D6" s="459"/>
      <c r="E6" s="293"/>
    </row>
    <row r="7" spans="1:5" s="2" customFormat="1" x14ac:dyDescent="0.2">
      <c r="A7" s="275" t="s">
        <v>224</v>
      </c>
      <c r="B7" s="275"/>
      <c r="C7" s="275"/>
      <c r="D7" s="158">
        <f>D10+D9+D8</f>
        <v>859484560</v>
      </c>
      <c r="E7" s="260">
        <f>E10+E9+E8</f>
        <v>60408732</v>
      </c>
    </row>
    <row r="8" spans="1:5" s="3" customFormat="1" ht="13.5" customHeight="1" x14ac:dyDescent="0.2">
      <c r="A8" s="5"/>
      <c r="B8" s="5"/>
      <c r="C8" s="11" t="s">
        <v>53</v>
      </c>
      <c r="D8" s="121">
        <v>738</v>
      </c>
      <c r="E8" s="20">
        <v>0</v>
      </c>
    </row>
    <row r="9" spans="1:5" s="3" customFormat="1" ht="24" x14ac:dyDescent="0.2">
      <c r="A9" s="5"/>
      <c r="B9" s="5"/>
      <c r="C9" s="11" t="s">
        <v>279</v>
      </c>
      <c r="D9" s="121"/>
      <c r="E9" s="135"/>
    </row>
    <row r="10" spans="1:5" s="2" customFormat="1" x14ac:dyDescent="0.2">
      <c r="A10" s="275" t="s">
        <v>223</v>
      </c>
      <c r="B10" s="275"/>
      <c r="C10" s="275"/>
      <c r="D10" s="158">
        <f t="shared" ref="D10:E10" si="0">SUM(D11:D147)-D91</f>
        <v>859483822</v>
      </c>
      <c r="E10" s="158">
        <f t="shared" si="0"/>
        <v>60408732</v>
      </c>
    </row>
    <row r="11" spans="1:5" s="1" customFormat="1" x14ac:dyDescent="0.2">
      <c r="A11" s="20">
        <v>1</v>
      </c>
      <c r="B11" s="12" t="s">
        <v>56</v>
      </c>
      <c r="C11" s="10" t="s">
        <v>41</v>
      </c>
      <c r="D11" s="121">
        <v>5513945</v>
      </c>
      <c r="E11" s="121">
        <v>14114</v>
      </c>
    </row>
    <row r="12" spans="1:5" s="1" customFormat="1" x14ac:dyDescent="0.2">
      <c r="A12" s="20">
        <v>2</v>
      </c>
      <c r="B12" s="13" t="s">
        <v>57</v>
      </c>
      <c r="C12" s="10" t="s">
        <v>209</v>
      </c>
      <c r="D12" s="121">
        <v>4418825</v>
      </c>
      <c r="E12" s="121">
        <v>991035</v>
      </c>
    </row>
    <row r="13" spans="1:5" s="19" customFormat="1" x14ac:dyDescent="0.2">
      <c r="A13" s="20">
        <v>3</v>
      </c>
      <c r="B13" s="21" t="s">
        <v>58</v>
      </c>
      <c r="C13" s="10" t="s">
        <v>5</v>
      </c>
      <c r="D13" s="121">
        <v>13441627</v>
      </c>
      <c r="E13" s="121">
        <v>1094596</v>
      </c>
    </row>
    <row r="14" spans="1:5" s="1" customFormat="1" x14ac:dyDescent="0.2">
      <c r="A14" s="20">
        <v>4</v>
      </c>
      <c r="B14" s="12" t="s">
        <v>59</v>
      </c>
      <c r="C14" s="10" t="s">
        <v>210</v>
      </c>
      <c r="D14" s="121">
        <v>4542030</v>
      </c>
      <c r="E14" s="121">
        <v>18987</v>
      </c>
    </row>
    <row r="15" spans="1:5" s="1" customFormat="1" x14ac:dyDescent="0.2">
      <c r="A15" s="20">
        <v>5</v>
      </c>
      <c r="B15" s="12" t="s">
        <v>60</v>
      </c>
      <c r="C15" s="10" t="s">
        <v>8</v>
      </c>
      <c r="D15" s="121">
        <v>4964369</v>
      </c>
      <c r="E15" s="121">
        <v>11846</v>
      </c>
    </row>
    <row r="16" spans="1:5" s="19" customFormat="1" x14ac:dyDescent="0.2">
      <c r="A16" s="20">
        <v>6</v>
      </c>
      <c r="B16" s="21" t="s">
        <v>61</v>
      </c>
      <c r="C16" s="10" t="s">
        <v>62</v>
      </c>
      <c r="D16" s="121">
        <v>28780584</v>
      </c>
      <c r="E16" s="121">
        <v>2785982</v>
      </c>
    </row>
    <row r="17" spans="1:5" s="1" customFormat="1" x14ac:dyDescent="0.2">
      <c r="A17" s="20">
        <v>7</v>
      </c>
      <c r="B17" s="12" t="s">
        <v>63</v>
      </c>
      <c r="C17" s="10" t="s">
        <v>211</v>
      </c>
      <c r="D17" s="121">
        <v>9778629</v>
      </c>
      <c r="E17" s="121">
        <v>1149084</v>
      </c>
    </row>
    <row r="18" spans="1:5" s="1" customFormat="1" x14ac:dyDescent="0.2">
      <c r="A18" s="20">
        <v>8</v>
      </c>
      <c r="B18" s="21" t="s">
        <v>64</v>
      </c>
      <c r="C18" s="10" t="s">
        <v>17</v>
      </c>
      <c r="D18" s="121">
        <v>2838200</v>
      </c>
      <c r="E18" s="121">
        <v>11846</v>
      </c>
    </row>
    <row r="19" spans="1:5" s="1" customFormat="1" x14ac:dyDescent="0.2">
      <c r="A19" s="20">
        <v>9</v>
      </c>
      <c r="B19" s="21" t="s">
        <v>65</v>
      </c>
      <c r="C19" s="10" t="s">
        <v>6</v>
      </c>
      <c r="D19" s="121">
        <v>5730545</v>
      </c>
      <c r="E19" s="121">
        <v>350119</v>
      </c>
    </row>
    <row r="20" spans="1:5" s="1" customFormat="1" x14ac:dyDescent="0.2">
      <c r="A20" s="20">
        <v>10</v>
      </c>
      <c r="B20" s="21" t="s">
        <v>66</v>
      </c>
      <c r="C20" s="10" t="s">
        <v>18</v>
      </c>
      <c r="D20" s="121">
        <v>6183107</v>
      </c>
      <c r="E20" s="121">
        <v>28397</v>
      </c>
    </row>
    <row r="21" spans="1:5" s="1" customFormat="1" x14ac:dyDescent="0.2">
      <c r="A21" s="20">
        <v>11</v>
      </c>
      <c r="B21" s="21" t="s">
        <v>67</v>
      </c>
      <c r="C21" s="10" t="s">
        <v>7</v>
      </c>
      <c r="D21" s="121">
        <v>5021698</v>
      </c>
      <c r="E21" s="121">
        <v>103432</v>
      </c>
    </row>
    <row r="22" spans="1:5" s="1" customFormat="1" x14ac:dyDescent="0.2">
      <c r="A22" s="20">
        <v>12</v>
      </c>
      <c r="B22" s="21" t="s">
        <v>68</v>
      </c>
      <c r="C22" s="10" t="s">
        <v>19</v>
      </c>
      <c r="D22" s="121">
        <v>8092395</v>
      </c>
      <c r="E22" s="121">
        <v>1183983</v>
      </c>
    </row>
    <row r="23" spans="1:5" s="1" customFormat="1" x14ac:dyDescent="0.2">
      <c r="A23" s="20">
        <v>13</v>
      </c>
      <c r="B23" s="21" t="s">
        <v>230</v>
      </c>
      <c r="C23" s="10" t="s">
        <v>231</v>
      </c>
      <c r="D23" s="121">
        <v>0</v>
      </c>
      <c r="E23" s="121">
        <v>0</v>
      </c>
    </row>
    <row r="24" spans="1:5" s="1" customFormat="1" x14ac:dyDescent="0.2">
      <c r="A24" s="20">
        <v>14</v>
      </c>
      <c r="B24" s="21" t="s">
        <v>69</v>
      </c>
      <c r="C24" s="10" t="s">
        <v>22</v>
      </c>
      <c r="D24" s="121">
        <v>5306973</v>
      </c>
      <c r="E24" s="121">
        <v>473265</v>
      </c>
    </row>
    <row r="25" spans="1:5" s="1" customFormat="1" x14ac:dyDescent="0.2">
      <c r="A25" s="20">
        <v>15</v>
      </c>
      <c r="B25" s="21" t="s">
        <v>70</v>
      </c>
      <c r="C25" s="10" t="s">
        <v>10</v>
      </c>
      <c r="D25" s="121">
        <v>6558029</v>
      </c>
      <c r="E25" s="121">
        <v>44946</v>
      </c>
    </row>
    <row r="26" spans="1:5" s="1" customFormat="1" x14ac:dyDescent="0.2">
      <c r="A26" s="20">
        <v>16</v>
      </c>
      <c r="B26" s="21" t="s">
        <v>71</v>
      </c>
      <c r="C26" s="10" t="s">
        <v>342</v>
      </c>
      <c r="D26" s="121">
        <v>7979843</v>
      </c>
      <c r="E26" s="121">
        <v>277089</v>
      </c>
    </row>
    <row r="27" spans="1:5" s="19" customFormat="1" x14ac:dyDescent="0.2">
      <c r="A27" s="20">
        <v>17</v>
      </c>
      <c r="B27" s="21" t="s">
        <v>72</v>
      </c>
      <c r="C27" s="10" t="s">
        <v>9</v>
      </c>
      <c r="D27" s="121">
        <v>25187866</v>
      </c>
      <c r="E27" s="121">
        <v>1917514</v>
      </c>
    </row>
    <row r="28" spans="1:5" s="1" customFormat="1" x14ac:dyDescent="0.2">
      <c r="A28" s="20">
        <v>18</v>
      </c>
      <c r="B28" s="12" t="s">
        <v>73</v>
      </c>
      <c r="C28" s="10" t="s">
        <v>11</v>
      </c>
      <c r="D28" s="121">
        <v>2863820</v>
      </c>
      <c r="E28" s="121">
        <v>7141</v>
      </c>
    </row>
    <row r="29" spans="1:5" s="1" customFormat="1" x14ac:dyDescent="0.2">
      <c r="A29" s="20">
        <v>19</v>
      </c>
      <c r="B29" s="12" t="s">
        <v>74</v>
      </c>
      <c r="C29" s="10" t="s">
        <v>212</v>
      </c>
      <c r="D29" s="121">
        <v>2377737</v>
      </c>
      <c r="E29" s="121">
        <v>11846</v>
      </c>
    </row>
    <row r="30" spans="1:5" x14ac:dyDescent="0.2">
      <c r="A30" s="20">
        <v>20</v>
      </c>
      <c r="B30" s="12" t="s">
        <v>75</v>
      </c>
      <c r="C30" s="10" t="s">
        <v>343</v>
      </c>
      <c r="D30" s="121">
        <v>16883865</v>
      </c>
      <c r="E30" s="121">
        <v>1141962</v>
      </c>
    </row>
    <row r="31" spans="1:5" s="19" customFormat="1" x14ac:dyDescent="0.2">
      <c r="A31" s="20">
        <v>21</v>
      </c>
      <c r="B31" s="12" t="s">
        <v>76</v>
      </c>
      <c r="C31" s="10" t="s">
        <v>38</v>
      </c>
      <c r="D31" s="121">
        <v>8644147</v>
      </c>
      <c r="E31" s="121">
        <v>1208384</v>
      </c>
    </row>
    <row r="32" spans="1:5" s="19" customFormat="1" x14ac:dyDescent="0.2">
      <c r="A32" s="20">
        <v>22</v>
      </c>
      <c r="B32" s="21" t="s">
        <v>77</v>
      </c>
      <c r="C32" s="10" t="s">
        <v>78</v>
      </c>
      <c r="D32" s="121">
        <v>3416624</v>
      </c>
      <c r="E32" s="121">
        <v>30180</v>
      </c>
    </row>
    <row r="33" spans="1:5" s="1" customFormat="1" x14ac:dyDescent="0.2">
      <c r="A33" s="20">
        <v>23</v>
      </c>
      <c r="B33" s="21" t="s">
        <v>79</v>
      </c>
      <c r="C33" s="10" t="s">
        <v>80</v>
      </c>
      <c r="D33" s="121">
        <v>0</v>
      </c>
      <c r="E33" s="121">
        <v>0</v>
      </c>
    </row>
    <row r="34" spans="1:5" s="1" customFormat="1" ht="24" x14ac:dyDescent="0.2">
      <c r="A34" s="20">
        <v>24</v>
      </c>
      <c r="B34" s="21" t="s">
        <v>81</v>
      </c>
      <c r="C34" s="10" t="s">
        <v>82</v>
      </c>
      <c r="D34" s="121">
        <v>0</v>
      </c>
      <c r="E34" s="121">
        <v>0</v>
      </c>
    </row>
    <row r="35" spans="1:5" s="1" customFormat="1" x14ac:dyDescent="0.2">
      <c r="A35" s="20">
        <v>25</v>
      </c>
      <c r="B35" s="12" t="s">
        <v>83</v>
      </c>
      <c r="C35" s="10" t="s">
        <v>84</v>
      </c>
      <c r="D35" s="121">
        <v>65329899</v>
      </c>
      <c r="E35" s="121">
        <v>5288251</v>
      </c>
    </row>
    <row r="36" spans="1:5" s="1" customFormat="1" x14ac:dyDescent="0.2">
      <c r="A36" s="20">
        <v>26</v>
      </c>
      <c r="B36" s="21" t="s">
        <v>85</v>
      </c>
      <c r="C36" s="10" t="s">
        <v>86</v>
      </c>
      <c r="D36" s="121">
        <v>0</v>
      </c>
      <c r="E36" s="121">
        <v>0</v>
      </c>
    </row>
    <row r="37" spans="1:5" s="1" customFormat="1" x14ac:dyDescent="0.2">
      <c r="A37" s="20">
        <v>27</v>
      </c>
      <c r="B37" s="13" t="s">
        <v>87</v>
      </c>
      <c r="C37" s="10" t="s">
        <v>88</v>
      </c>
      <c r="D37" s="121">
        <v>0</v>
      </c>
      <c r="E37" s="121">
        <v>0</v>
      </c>
    </row>
    <row r="38" spans="1:5" s="19" customFormat="1" x14ac:dyDescent="0.2">
      <c r="A38" s="20">
        <v>28</v>
      </c>
      <c r="B38" s="13" t="s">
        <v>89</v>
      </c>
      <c r="C38" s="10" t="s">
        <v>39</v>
      </c>
      <c r="D38" s="121">
        <v>16654634</v>
      </c>
      <c r="E38" s="121">
        <v>1253758</v>
      </c>
    </row>
    <row r="39" spans="1:5" x14ac:dyDescent="0.2">
      <c r="A39" s="20">
        <v>29</v>
      </c>
      <c r="B39" s="12" t="s">
        <v>90</v>
      </c>
      <c r="C39" s="10" t="s">
        <v>37</v>
      </c>
      <c r="D39" s="121">
        <v>26692634</v>
      </c>
      <c r="E39" s="121">
        <v>2266783</v>
      </c>
    </row>
    <row r="40" spans="1:5" s="1" customFormat="1" x14ac:dyDescent="0.2">
      <c r="A40" s="20">
        <v>30</v>
      </c>
      <c r="B40" s="13" t="s">
        <v>91</v>
      </c>
      <c r="C40" s="10" t="s">
        <v>16</v>
      </c>
      <c r="D40" s="121">
        <v>3986874</v>
      </c>
      <c r="E40" s="121">
        <v>16551</v>
      </c>
    </row>
    <row r="41" spans="1:5" s="1" customFormat="1" x14ac:dyDescent="0.2">
      <c r="A41" s="20">
        <v>31</v>
      </c>
      <c r="B41" s="21" t="s">
        <v>92</v>
      </c>
      <c r="C41" s="10" t="s">
        <v>21</v>
      </c>
      <c r="D41" s="121">
        <v>17096354</v>
      </c>
      <c r="E41" s="121">
        <v>1305965</v>
      </c>
    </row>
    <row r="42" spans="1:5" s="1" customFormat="1" x14ac:dyDescent="0.2">
      <c r="A42" s="20">
        <v>32</v>
      </c>
      <c r="B42" s="13" t="s">
        <v>93</v>
      </c>
      <c r="C42" s="10" t="s">
        <v>24</v>
      </c>
      <c r="D42" s="121">
        <v>6934406</v>
      </c>
      <c r="E42" s="121">
        <v>548347</v>
      </c>
    </row>
    <row r="43" spans="1:5" x14ac:dyDescent="0.2">
      <c r="A43" s="20">
        <v>33</v>
      </c>
      <c r="B43" s="12" t="s">
        <v>94</v>
      </c>
      <c r="C43" s="10" t="s">
        <v>213</v>
      </c>
      <c r="D43" s="121">
        <v>14106195</v>
      </c>
      <c r="E43" s="121">
        <v>1663599</v>
      </c>
    </row>
    <row r="44" spans="1:5" s="1" customFormat="1" x14ac:dyDescent="0.2">
      <c r="A44" s="20">
        <v>34</v>
      </c>
      <c r="B44" s="14" t="s">
        <v>95</v>
      </c>
      <c r="C44" s="15" t="s">
        <v>214</v>
      </c>
      <c r="D44" s="121">
        <v>5823842</v>
      </c>
      <c r="E44" s="121">
        <v>764205</v>
      </c>
    </row>
    <row r="45" spans="1:5" s="1" customFormat="1" x14ac:dyDescent="0.2">
      <c r="A45" s="20">
        <v>35</v>
      </c>
      <c r="B45" s="12" t="s">
        <v>96</v>
      </c>
      <c r="C45" s="10" t="s">
        <v>215</v>
      </c>
      <c r="D45" s="121">
        <v>4484322</v>
      </c>
      <c r="E45" s="121">
        <v>2268</v>
      </c>
    </row>
    <row r="46" spans="1:5" s="1" customFormat="1" x14ac:dyDescent="0.2">
      <c r="A46" s="20">
        <v>36</v>
      </c>
      <c r="B46" s="12" t="s">
        <v>97</v>
      </c>
      <c r="C46" s="10" t="s">
        <v>23</v>
      </c>
      <c r="D46" s="121">
        <v>8406470</v>
      </c>
      <c r="E46" s="121">
        <v>183039</v>
      </c>
    </row>
    <row r="47" spans="1:5" s="1" customFormat="1" x14ac:dyDescent="0.2">
      <c r="A47" s="20">
        <v>37</v>
      </c>
      <c r="B47" s="21" t="s">
        <v>98</v>
      </c>
      <c r="C47" s="10" t="s">
        <v>20</v>
      </c>
      <c r="D47" s="121">
        <v>3103582</v>
      </c>
      <c r="E47" s="121">
        <v>7141</v>
      </c>
    </row>
    <row r="48" spans="1:5" s="1" customFormat="1" x14ac:dyDescent="0.2">
      <c r="A48" s="20">
        <v>38</v>
      </c>
      <c r="B48" s="13" t="s">
        <v>99</v>
      </c>
      <c r="C48" s="10" t="s">
        <v>100</v>
      </c>
      <c r="D48" s="121">
        <v>2377876</v>
      </c>
      <c r="E48" s="121">
        <v>0</v>
      </c>
    </row>
    <row r="49" spans="1:5" s="19" customFormat="1" x14ac:dyDescent="0.2">
      <c r="A49" s="20">
        <v>39</v>
      </c>
      <c r="B49" s="21" t="s">
        <v>101</v>
      </c>
      <c r="C49" s="10" t="s">
        <v>102</v>
      </c>
      <c r="D49" s="121">
        <v>22664983</v>
      </c>
      <c r="E49" s="121">
        <v>1576785</v>
      </c>
    </row>
    <row r="50" spans="1:5" s="1" customFormat="1" x14ac:dyDescent="0.2">
      <c r="A50" s="20">
        <v>40</v>
      </c>
      <c r="B50" s="12" t="s">
        <v>103</v>
      </c>
      <c r="C50" s="10" t="s">
        <v>220</v>
      </c>
      <c r="D50" s="121">
        <v>4646700</v>
      </c>
      <c r="E50" s="121">
        <v>23692</v>
      </c>
    </row>
    <row r="51" spans="1:5" s="1" customFormat="1" x14ac:dyDescent="0.2">
      <c r="A51" s="20">
        <v>41</v>
      </c>
      <c r="B51" s="12" t="s">
        <v>104</v>
      </c>
      <c r="C51" s="10" t="s">
        <v>2</v>
      </c>
      <c r="D51" s="121">
        <v>20108479</v>
      </c>
      <c r="E51" s="121">
        <v>1469132</v>
      </c>
    </row>
    <row r="52" spans="1:5" s="1" customFormat="1" x14ac:dyDescent="0.2">
      <c r="A52" s="20">
        <v>42</v>
      </c>
      <c r="B52" s="21" t="s">
        <v>105</v>
      </c>
      <c r="C52" s="10" t="s">
        <v>3</v>
      </c>
      <c r="D52" s="121">
        <v>4116325</v>
      </c>
      <c r="E52" s="121">
        <v>160155</v>
      </c>
    </row>
    <row r="53" spans="1:5" s="1" customFormat="1" x14ac:dyDescent="0.2">
      <c r="A53" s="20">
        <v>43</v>
      </c>
      <c r="B53" s="13" t="s">
        <v>151</v>
      </c>
      <c r="C53" s="10" t="s">
        <v>32</v>
      </c>
      <c r="D53" s="121">
        <v>5036625</v>
      </c>
      <c r="E53" s="121">
        <v>546642</v>
      </c>
    </row>
    <row r="54" spans="1:5" s="1" customFormat="1" x14ac:dyDescent="0.2">
      <c r="A54" s="20">
        <v>44</v>
      </c>
      <c r="B54" s="21" t="s">
        <v>106</v>
      </c>
      <c r="C54" s="10" t="s">
        <v>216</v>
      </c>
      <c r="D54" s="121">
        <v>6048890</v>
      </c>
      <c r="E54" s="121">
        <v>250114</v>
      </c>
    </row>
    <row r="55" spans="1:5" s="1" customFormat="1" x14ac:dyDescent="0.2">
      <c r="A55" s="20">
        <v>45</v>
      </c>
      <c r="B55" s="13" t="s">
        <v>107</v>
      </c>
      <c r="C55" s="10" t="s">
        <v>0</v>
      </c>
      <c r="D55" s="121">
        <v>8157588</v>
      </c>
      <c r="E55" s="121">
        <v>645017</v>
      </c>
    </row>
    <row r="56" spans="1:5" s="1" customFormat="1" x14ac:dyDescent="0.2">
      <c r="A56" s="20">
        <v>46</v>
      </c>
      <c r="B56" s="21" t="s">
        <v>108</v>
      </c>
      <c r="C56" s="10" t="s">
        <v>4</v>
      </c>
      <c r="D56" s="121">
        <v>2876922</v>
      </c>
      <c r="E56" s="121">
        <v>104030</v>
      </c>
    </row>
    <row r="57" spans="1:5" s="1" customFormat="1" x14ac:dyDescent="0.2">
      <c r="A57" s="20">
        <v>47</v>
      </c>
      <c r="B57" s="13" t="s">
        <v>109</v>
      </c>
      <c r="C57" s="10" t="s">
        <v>1</v>
      </c>
      <c r="D57" s="121">
        <v>5623406</v>
      </c>
      <c r="E57" s="121">
        <v>866901</v>
      </c>
    </row>
    <row r="58" spans="1:5" s="1" customFormat="1" x14ac:dyDescent="0.2">
      <c r="A58" s="20">
        <v>48</v>
      </c>
      <c r="B58" s="21" t="s">
        <v>110</v>
      </c>
      <c r="C58" s="10" t="s">
        <v>217</v>
      </c>
      <c r="D58" s="121">
        <v>9985187</v>
      </c>
      <c r="E58" s="121">
        <v>478381</v>
      </c>
    </row>
    <row r="59" spans="1:5" s="1" customFormat="1" x14ac:dyDescent="0.2">
      <c r="A59" s="20">
        <v>49</v>
      </c>
      <c r="B59" s="21" t="s">
        <v>111</v>
      </c>
      <c r="C59" s="10" t="s">
        <v>25</v>
      </c>
      <c r="D59" s="121">
        <v>26180890</v>
      </c>
      <c r="E59" s="121">
        <v>1911263</v>
      </c>
    </row>
    <row r="60" spans="1:5" s="1" customFormat="1" x14ac:dyDescent="0.2">
      <c r="A60" s="20">
        <v>50</v>
      </c>
      <c r="B60" s="21" t="s">
        <v>159</v>
      </c>
      <c r="C60" s="10" t="s">
        <v>52</v>
      </c>
      <c r="D60" s="121">
        <v>5379735</v>
      </c>
      <c r="E60" s="121">
        <v>1220055</v>
      </c>
    </row>
    <row r="61" spans="1:5" s="1" customFormat="1" x14ac:dyDescent="0.2">
      <c r="A61" s="20">
        <v>51</v>
      </c>
      <c r="B61" s="21" t="s">
        <v>112</v>
      </c>
      <c r="C61" s="10" t="s">
        <v>218</v>
      </c>
      <c r="D61" s="121">
        <v>3485834</v>
      </c>
      <c r="E61" s="121">
        <v>16551</v>
      </c>
    </row>
    <row r="62" spans="1:5" s="1" customFormat="1" x14ac:dyDescent="0.2">
      <c r="A62" s="20">
        <v>52</v>
      </c>
      <c r="B62" s="13" t="s">
        <v>161</v>
      </c>
      <c r="C62" s="10" t="s">
        <v>219</v>
      </c>
      <c r="D62" s="121">
        <v>5933885</v>
      </c>
      <c r="E62" s="121">
        <v>30833</v>
      </c>
    </row>
    <row r="63" spans="1:5" s="1" customFormat="1" x14ac:dyDescent="0.2">
      <c r="A63" s="20">
        <v>53</v>
      </c>
      <c r="B63" s="21" t="s">
        <v>222</v>
      </c>
      <c r="C63" s="10" t="s">
        <v>221</v>
      </c>
      <c r="D63" s="121">
        <v>0</v>
      </c>
      <c r="E63" s="121">
        <v>0</v>
      </c>
    </row>
    <row r="64" spans="1:5" s="1" customFormat="1" x14ac:dyDescent="0.2">
      <c r="A64" s="20">
        <v>54</v>
      </c>
      <c r="B64" s="21" t="s">
        <v>232</v>
      </c>
      <c r="C64" s="10" t="s">
        <v>233</v>
      </c>
      <c r="D64" s="121">
        <v>0</v>
      </c>
      <c r="E64" s="121">
        <v>0</v>
      </c>
    </row>
    <row r="65" spans="1:5" s="1" customFormat="1" x14ac:dyDescent="0.2">
      <c r="A65" s="20">
        <v>55</v>
      </c>
      <c r="B65" s="21" t="s">
        <v>113</v>
      </c>
      <c r="C65" s="10" t="s">
        <v>51</v>
      </c>
      <c r="D65" s="121">
        <v>1447349</v>
      </c>
      <c r="E65" s="121">
        <v>248424</v>
      </c>
    </row>
    <row r="66" spans="1:5" s="1" customFormat="1" x14ac:dyDescent="0.2">
      <c r="A66" s="20">
        <v>56</v>
      </c>
      <c r="B66" s="13" t="s">
        <v>114</v>
      </c>
      <c r="C66" s="10" t="s">
        <v>234</v>
      </c>
      <c r="D66" s="121">
        <v>868631</v>
      </c>
      <c r="E66" s="121">
        <v>220028</v>
      </c>
    </row>
    <row r="67" spans="1:5" s="1" customFormat="1" x14ac:dyDescent="0.2">
      <c r="A67" s="20">
        <v>57</v>
      </c>
      <c r="B67" s="12" t="s">
        <v>115</v>
      </c>
      <c r="C67" s="10" t="s">
        <v>417</v>
      </c>
      <c r="D67" s="121">
        <v>0</v>
      </c>
      <c r="E67" s="121">
        <v>0</v>
      </c>
    </row>
    <row r="68" spans="1:5" s="1" customFormat="1" x14ac:dyDescent="0.2">
      <c r="A68" s="20">
        <v>58</v>
      </c>
      <c r="B68" s="13" t="s">
        <v>117</v>
      </c>
      <c r="C68" s="10" t="s">
        <v>235</v>
      </c>
      <c r="D68" s="121">
        <v>1959398</v>
      </c>
      <c r="E68" s="121">
        <v>409560</v>
      </c>
    </row>
    <row r="69" spans="1:5" s="1" customFormat="1" x14ac:dyDescent="0.2">
      <c r="A69" s="20">
        <v>59</v>
      </c>
      <c r="B69" s="21" t="s">
        <v>118</v>
      </c>
      <c r="C69" s="10" t="s">
        <v>325</v>
      </c>
      <c r="D69" s="121">
        <v>0</v>
      </c>
      <c r="E69" s="121">
        <v>0</v>
      </c>
    </row>
    <row r="70" spans="1:5" s="1" customFormat="1" ht="24" x14ac:dyDescent="0.2">
      <c r="A70" s="20">
        <v>60</v>
      </c>
      <c r="B70" s="12" t="s">
        <v>119</v>
      </c>
      <c r="C70" s="10" t="s">
        <v>236</v>
      </c>
      <c r="D70" s="121">
        <v>0</v>
      </c>
      <c r="E70" s="121">
        <v>0</v>
      </c>
    </row>
    <row r="71" spans="1:5" s="1" customFormat="1" ht="24" x14ac:dyDescent="0.2">
      <c r="A71" s="20">
        <v>61</v>
      </c>
      <c r="B71" s="12" t="s">
        <v>120</v>
      </c>
      <c r="C71" s="10" t="s">
        <v>237</v>
      </c>
      <c r="D71" s="121">
        <v>0</v>
      </c>
      <c r="E71" s="121">
        <v>0</v>
      </c>
    </row>
    <row r="72" spans="1:5" s="1" customFormat="1" x14ac:dyDescent="0.2">
      <c r="A72" s="20">
        <v>62</v>
      </c>
      <c r="B72" s="13" t="s">
        <v>121</v>
      </c>
      <c r="C72" s="10" t="s">
        <v>238</v>
      </c>
      <c r="D72" s="121">
        <v>20830132</v>
      </c>
      <c r="E72" s="121">
        <v>1740383</v>
      </c>
    </row>
    <row r="73" spans="1:5" s="1" customFormat="1" x14ac:dyDescent="0.2">
      <c r="A73" s="20">
        <v>63</v>
      </c>
      <c r="B73" s="13" t="s">
        <v>122</v>
      </c>
      <c r="C73" s="10" t="s">
        <v>50</v>
      </c>
      <c r="D73" s="121">
        <v>12917666</v>
      </c>
      <c r="E73" s="121">
        <v>1032085</v>
      </c>
    </row>
    <row r="74" spans="1:5" s="1" customFormat="1" x14ac:dyDescent="0.2">
      <c r="A74" s="20">
        <v>64</v>
      </c>
      <c r="B74" s="13" t="s">
        <v>123</v>
      </c>
      <c r="C74" s="10" t="s">
        <v>239</v>
      </c>
      <c r="D74" s="121">
        <v>29258311</v>
      </c>
      <c r="E74" s="121">
        <v>1778638</v>
      </c>
    </row>
    <row r="75" spans="1:5" s="1" customFormat="1" ht="24" x14ac:dyDescent="0.2">
      <c r="A75" s="20">
        <v>65</v>
      </c>
      <c r="B75" s="13" t="s">
        <v>124</v>
      </c>
      <c r="C75" s="10" t="s">
        <v>240</v>
      </c>
      <c r="D75" s="121">
        <v>0</v>
      </c>
      <c r="E75" s="121">
        <v>0</v>
      </c>
    </row>
    <row r="76" spans="1:5" s="1" customFormat="1" ht="24" x14ac:dyDescent="0.2">
      <c r="A76" s="20">
        <v>66</v>
      </c>
      <c r="B76" s="12" t="s">
        <v>125</v>
      </c>
      <c r="C76" s="10" t="s">
        <v>241</v>
      </c>
      <c r="D76" s="121">
        <v>0</v>
      </c>
      <c r="E76" s="121">
        <v>0</v>
      </c>
    </row>
    <row r="77" spans="1:5" s="1" customFormat="1" ht="24" x14ac:dyDescent="0.2">
      <c r="A77" s="20">
        <v>67</v>
      </c>
      <c r="B77" s="13" t="s">
        <v>126</v>
      </c>
      <c r="C77" s="10" t="s">
        <v>242</v>
      </c>
      <c r="D77" s="121">
        <v>0</v>
      </c>
      <c r="E77" s="121">
        <v>0</v>
      </c>
    </row>
    <row r="78" spans="1:5" s="1" customFormat="1" ht="24" x14ac:dyDescent="0.2">
      <c r="A78" s="20">
        <v>68</v>
      </c>
      <c r="B78" s="13" t="s">
        <v>127</v>
      </c>
      <c r="C78" s="10" t="s">
        <v>243</v>
      </c>
      <c r="D78" s="121">
        <v>0</v>
      </c>
      <c r="E78" s="121">
        <v>0</v>
      </c>
    </row>
    <row r="79" spans="1:5" s="1" customFormat="1" ht="24" x14ac:dyDescent="0.2">
      <c r="A79" s="20">
        <v>69</v>
      </c>
      <c r="B79" s="12" t="s">
        <v>128</v>
      </c>
      <c r="C79" s="10" t="s">
        <v>244</v>
      </c>
      <c r="D79" s="121">
        <v>0</v>
      </c>
      <c r="E79" s="121">
        <v>0</v>
      </c>
    </row>
    <row r="80" spans="1:5" s="1" customFormat="1" ht="24" x14ac:dyDescent="0.2">
      <c r="A80" s="20">
        <v>70</v>
      </c>
      <c r="B80" s="12" t="s">
        <v>129</v>
      </c>
      <c r="C80" s="10" t="s">
        <v>245</v>
      </c>
      <c r="D80" s="121">
        <v>0</v>
      </c>
      <c r="E80" s="121">
        <v>0</v>
      </c>
    </row>
    <row r="81" spans="1:5" s="1" customFormat="1" ht="24" x14ac:dyDescent="0.2">
      <c r="A81" s="20">
        <v>71</v>
      </c>
      <c r="B81" s="12" t="s">
        <v>130</v>
      </c>
      <c r="C81" s="10" t="s">
        <v>246</v>
      </c>
      <c r="D81" s="121">
        <v>0</v>
      </c>
      <c r="E81" s="121">
        <v>0</v>
      </c>
    </row>
    <row r="82" spans="1:5" s="1" customFormat="1" x14ac:dyDescent="0.2">
      <c r="A82" s="20">
        <v>72</v>
      </c>
      <c r="B82" s="21" t="s">
        <v>131</v>
      </c>
      <c r="C82" s="10" t="s">
        <v>132</v>
      </c>
      <c r="D82" s="121">
        <v>19712486</v>
      </c>
      <c r="E82" s="121">
        <v>1445064</v>
      </c>
    </row>
    <row r="83" spans="1:5" s="1" customFormat="1" x14ac:dyDescent="0.2">
      <c r="A83" s="20">
        <v>73</v>
      </c>
      <c r="B83" s="12" t="s">
        <v>133</v>
      </c>
      <c r="C83" s="10" t="s">
        <v>247</v>
      </c>
      <c r="D83" s="121">
        <v>38316671</v>
      </c>
      <c r="E83" s="121">
        <v>2226553</v>
      </c>
    </row>
    <row r="84" spans="1:5" s="1" customFormat="1" x14ac:dyDescent="0.2">
      <c r="A84" s="20">
        <v>74</v>
      </c>
      <c r="B84" s="21" t="s">
        <v>134</v>
      </c>
      <c r="C84" s="10" t="s">
        <v>35</v>
      </c>
      <c r="D84" s="121">
        <v>20889384</v>
      </c>
      <c r="E84" s="121">
        <v>1157372</v>
      </c>
    </row>
    <row r="85" spans="1:5" s="1" customFormat="1" x14ac:dyDescent="0.2">
      <c r="A85" s="20">
        <v>75</v>
      </c>
      <c r="B85" s="12" t="s">
        <v>135</v>
      </c>
      <c r="C85" s="10" t="s">
        <v>413</v>
      </c>
      <c r="D85" s="121">
        <v>15677682</v>
      </c>
      <c r="E85" s="121">
        <v>1064702</v>
      </c>
    </row>
    <row r="86" spans="1:5" s="1" customFormat="1" x14ac:dyDescent="0.2">
      <c r="A86" s="20">
        <v>76</v>
      </c>
      <c r="B86" s="12" t="s">
        <v>136</v>
      </c>
      <c r="C86" s="10" t="s">
        <v>36</v>
      </c>
      <c r="D86" s="121">
        <v>42225520</v>
      </c>
      <c r="E86" s="121">
        <v>2947148</v>
      </c>
    </row>
    <row r="87" spans="1:5" s="1" customFormat="1" x14ac:dyDescent="0.2">
      <c r="A87" s="20">
        <v>77</v>
      </c>
      <c r="B87" s="12" t="s">
        <v>137</v>
      </c>
      <c r="C87" s="10" t="s">
        <v>49</v>
      </c>
      <c r="D87" s="121">
        <v>2083573</v>
      </c>
      <c r="E87" s="121">
        <v>376289</v>
      </c>
    </row>
    <row r="88" spans="1:5" s="1" customFormat="1" x14ac:dyDescent="0.2">
      <c r="A88" s="20">
        <v>78</v>
      </c>
      <c r="B88" s="12" t="s">
        <v>138</v>
      </c>
      <c r="C88" s="10" t="s">
        <v>228</v>
      </c>
      <c r="D88" s="121">
        <v>28334484</v>
      </c>
      <c r="E88" s="121">
        <v>1871119</v>
      </c>
    </row>
    <row r="89" spans="1:5" s="1" customFormat="1" x14ac:dyDescent="0.2">
      <c r="A89" s="20">
        <v>79</v>
      </c>
      <c r="B89" s="12" t="s">
        <v>139</v>
      </c>
      <c r="C89" s="10" t="s">
        <v>309</v>
      </c>
      <c r="D89" s="121">
        <v>857968</v>
      </c>
      <c r="E89" s="121">
        <v>0</v>
      </c>
    </row>
    <row r="90" spans="1:5" s="1" customFormat="1" x14ac:dyDescent="0.2">
      <c r="A90" s="20">
        <v>80</v>
      </c>
      <c r="B90" s="13" t="s">
        <v>140</v>
      </c>
      <c r="C90" s="10" t="s">
        <v>258</v>
      </c>
      <c r="D90" s="121">
        <v>0</v>
      </c>
      <c r="E90" s="121">
        <v>0</v>
      </c>
    </row>
    <row r="91" spans="1:5" s="1" customFormat="1" ht="24" x14ac:dyDescent="0.2">
      <c r="A91" s="263">
        <v>81</v>
      </c>
      <c r="B91" s="266" t="s">
        <v>141</v>
      </c>
      <c r="C91" s="16" t="s">
        <v>248</v>
      </c>
      <c r="D91" s="121">
        <v>83891</v>
      </c>
      <c r="E91" s="121">
        <v>0</v>
      </c>
    </row>
    <row r="92" spans="1:5" s="1" customFormat="1" ht="36" x14ac:dyDescent="0.2">
      <c r="A92" s="264"/>
      <c r="B92" s="267"/>
      <c r="C92" s="10" t="s">
        <v>307</v>
      </c>
      <c r="D92" s="121">
        <v>83891</v>
      </c>
      <c r="E92" s="121">
        <v>0</v>
      </c>
    </row>
    <row r="93" spans="1:5" s="1" customFormat="1" ht="24" x14ac:dyDescent="0.2">
      <c r="A93" s="264"/>
      <c r="B93" s="267"/>
      <c r="C93" s="10" t="s">
        <v>249</v>
      </c>
      <c r="D93" s="121">
        <v>0</v>
      </c>
      <c r="E93" s="121">
        <v>0</v>
      </c>
    </row>
    <row r="94" spans="1:5" s="1" customFormat="1" ht="36" x14ac:dyDescent="0.2">
      <c r="A94" s="265"/>
      <c r="B94" s="268"/>
      <c r="C94" s="22" t="s">
        <v>308</v>
      </c>
      <c r="D94" s="121">
        <v>0</v>
      </c>
      <c r="E94" s="121">
        <v>0</v>
      </c>
    </row>
    <row r="95" spans="1:5" s="1" customFormat="1" ht="24" x14ac:dyDescent="0.2">
      <c r="A95" s="20">
        <v>82</v>
      </c>
      <c r="B95" s="13" t="s">
        <v>142</v>
      </c>
      <c r="C95" s="10" t="s">
        <v>48</v>
      </c>
      <c r="D95" s="121">
        <v>0</v>
      </c>
      <c r="E95" s="121">
        <v>0</v>
      </c>
    </row>
    <row r="96" spans="1:5" s="1" customFormat="1" x14ac:dyDescent="0.2">
      <c r="A96" s="20">
        <v>83</v>
      </c>
      <c r="B96" s="13" t="s">
        <v>143</v>
      </c>
      <c r="C96" s="10" t="s">
        <v>144</v>
      </c>
      <c r="D96" s="121">
        <v>1074734</v>
      </c>
      <c r="E96" s="121">
        <v>0</v>
      </c>
    </row>
    <row r="97" spans="1:5" s="1" customFormat="1" x14ac:dyDescent="0.2">
      <c r="A97" s="20">
        <v>84</v>
      </c>
      <c r="B97" s="21" t="s">
        <v>145</v>
      </c>
      <c r="C97" s="10" t="s">
        <v>146</v>
      </c>
      <c r="D97" s="121">
        <v>7692641</v>
      </c>
      <c r="E97" s="121">
        <v>0</v>
      </c>
    </row>
    <row r="98" spans="1:5" s="1" customFormat="1" x14ac:dyDescent="0.2">
      <c r="A98" s="20">
        <v>85</v>
      </c>
      <c r="B98" s="13" t="s">
        <v>147</v>
      </c>
      <c r="C98" s="10" t="s">
        <v>27</v>
      </c>
      <c r="D98" s="121">
        <v>3237987</v>
      </c>
      <c r="E98" s="121">
        <v>21255</v>
      </c>
    </row>
    <row r="99" spans="1:5" s="1" customFormat="1" x14ac:dyDescent="0.2">
      <c r="A99" s="20">
        <v>86</v>
      </c>
      <c r="B99" s="21" t="s">
        <v>148</v>
      </c>
      <c r="C99" s="10" t="s">
        <v>12</v>
      </c>
      <c r="D99" s="121">
        <v>3647347</v>
      </c>
      <c r="E99" s="121">
        <v>14114</v>
      </c>
    </row>
    <row r="100" spans="1:5" s="1" customFormat="1" x14ac:dyDescent="0.2">
      <c r="A100" s="20">
        <v>87</v>
      </c>
      <c r="B100" s="21" t="s">
        <v>149</v>
      </c>
      <c r="C100" s="10" t="s">
        <v>26</v>
      </c>
      <c r="D100" s="121">
        <v>9431682</v>
      </c>
      <c r="E100" s="121">
        <v>721938</v>
      </c>
    </row>
    <row r="101" spans="1:5" s="1" customFormat="1" x14ac:dyDescent="0.2">
      <c r="A101" s="20">
        <v>88</v>
      </c>
      <c r="B101" s="13" t="s">
        <v>150</v>
      </c>
      <c r="C101" s="10" t="s">
        <v>42</v>
      </c>
      <c r="D101" s="121">
        <v>4516183</v>
      </c>
      <c r="E101" s="121">
        <v>9409</v>
      </c>
    </row>
    <row r="102" spans="1:5" s="1" customFormat="1" x14ac:dyDescent="0.2">
      <c r="A102" s="20">
        <v>89</v>
      </c>
      <c r="B102" s="12" t="s">
        <v>152</v>
      </c>
      <c r="C102" s="10" t="s">
        <v>28</v>
      </c>
      <c r="D102" s="121">
        <v>10697588</v>
      </c>
      <c r="E102" s="121">
        <v>895614</v>
      </c>
    </row>
    <row r="103" spans="1:5" s="1" customFormat="1" x14ac:dyDescent="0.2">
      <c r="A103" s="20">
        <v>90</v>
      </c>
      <c r="B103" s="12" t="s">
        <v>153</v>
      </c>
      <c r="C103" s="10" t="s">
        <v>29</v>
      </c>
      <c r="D103" s="121">
        <v>9399322</v>
      </c>
      <c r="E103" s="121">
        <v>1202015</v>
      </c>
    </row>
    <row r="104" spans="1:5" s="1" customFormat="1" x14ac:dyDescent="0.2">
      <c r="A104" s="20">
        <v>91</v>
      </c>
      <c r="B104" s="21" t="s">
        <v>154</v>
      </c>
      <c r="C104" s="10" t="s">
        <v>14</v>
      </c>
      <c r="D104" s="121">
        <v>4510625</v>
      </c>
      <c r="E104" s="121">
        <v>623366</v>
      </c>
    </row>
    <row r="105" spans="1:5" s="19" customFormat="1" x14ac:dyDescent="0.2">
      <c r="A105" s="20">
        <v>92</v>
      </c>
      <c r="B105" s="12" t="s">
        <v>155</v>
      </c>
      <c r="C105" s="10" t="s">
        <v>30</v>
      </c>
      <c r="D105" s="121">
        <v>5614040</v>
      </c>
      <c r="E105" s="121">
        <v>234970</v>
      </c>
    </row>
    <row r="106" spans="1:5" s="1" customFormat="1" x14ac:dyDescent="0.2">
      <c r="A106" s="20">
        <v>93</v>
      </c>
      <c r="B106" s="12" t="s">
        <v>156</v>
      </c>
      <c r="C106" s="10" t="s">
        <v>15</v>
      </c>
      <c r="D106" s="121">
        <v>4676909</v>
      </c>
      <c r="E106" s="121">
        <v>14114</v>
      </c>
    </row>
    <row r="107" spans="1:5" s="1" customFormat="1" x14ac:dyDescent="0.2">
      <c r="A107" s="20">
        <v>94</v>
      </c>
      <c r="B107" s="13" t="s">
        <v>157</v>
      </c>
      <c r="C107" s="10" t="s">
        <v>13</v>
      </c>
      <c r="D107" s="121">
        <v>6678340</v>
      </c>
      <c r="E107" s="121">
        <v>1049719</v>
      </c>
    </row>
    <row r="108" spans="1:5" s="1" customFormat="1" x14ac:dyDescent="0.2">
      <c r="A108" s="20">
        <v>95</v>
      </c>
      <c r="B108" s="21" t="s">
        <v>158</v>
      </c>
      <c r="C108" s="10" t="s">
        <v>31</v>
      </c>
      <c r="D108" s="121">
        <v>3914169</v>
      </c>
      <c r="E108" s="121">
        <v>139083</v>
      </c>
    </row>
    <row r="109" spans="1:5" s="1" customFormat="1" x14ac:dyDescent="0.2">
      <c r="A109" s="20">
        <v>96</v>
      </c>
      <c r="B109" s="12" t="s">
        <v>160</v>
      </c>
      <c r="C109" s="10" t="s">
        <v>33</v>
      </c>
      <c r="D109" s="121">
        <v>9018741</v>
      </c>
      <c r="E109" s="121">
        <v>958866</v>
      </c>
    </row>
    <row r="110" spans="1:5" s="1" customFormat="1" x14ac:dyDescent="0.2">
      <c r="A110" s="20">
        <v>97</v>
      </c>
      <c r="B110" s="12" t="s">
        <v>162</v>
      </c>
      <c r="C110" s="10" t="s">
        <v>163</v>
      </c>
      <c r="D110" s="121">
        <v>0</v>
      </c>
      <c r="E110" s="121">
        <v>0</v>
      </c>
    </row>
    <row r="111" spans="1:5" s="1" customFormat="1" x14ac:dyDescent="0.2">
      <c r="A111" s="20">
        <v>98</v>
      </c>
      <c r="B111" s="12" t="s">
        <v>164</v>
      </c>
      <c r="C111" s="10" t="s">
        <v>165</v>
      </c>
      <c r="D111" s="121">
        <v>0</v>
      </c>
      <c r="E111" s="121">
        <v>0</v>
      </c>
    </row>
    <row r="112" spans="1:5" s="1" customFormat="1" x14ac:dyDescent="0.2">
      <c r="A112" s="20">
        <v>99</v>
      </c>
      <c r="B112" s="21" t="s">
        <v>166</v>
      </c>
      <c r="C112" s="10" t="s">
        <v>167</v>
      </c>
      <c r="D112" s="121">
        <v>0</v>
      </c>
      <c r="E112" s="121">
        <v>0</v>
      </c>
    </row>
    <row r="113" spans="1:5" s="1" customFormat="1" x14ac:dyDescent="0.2">
      <c r="A113" s="20">
        <v>100</v>
      </c>
      <c r="B113" s="21" t="s">
        <v>168</v>
      </c>
      <c r="C113" s="10" t="s">
        <v>169</v>
      </c>
      <c r="D113" s="121">
        <v>0</v>
      </c>
      <c r="E113" s="121">
        <v>0</v>
      </c>
    </row>
    <row r="114" spans="1:5" s="1" customFormat="1" ht="24" x14ac:dyDescent="0.2">
      <c r="A114" s="20">
        <v>101</v>
      </c>
      <c r="B114" s="21" t="s">
        <v>170</v>
      </c>
      <c r="C114" s="10" t="s">
        <v>171</v>
      </c>
      <c r="D114" s="121">
        <v>0</v>
      </c>
      <c r="E114" s="121">
        <v>0</v>
      </c>
    </row>
    <row r="115" spans="1:5" s="1" customFormat="1" x14ac:dyDescent="0.2">
      <c r="A115" s="20">
        <v>102</v>
      </c>
      <c r="B115" s="21" t="s">
        <v>172</v>
      </c>
      <c r="C115" s="10" t="s">
        <v>173</v>
      </c>
      <c r="D115" s="121">
        <v>0</v>
      </c>
      <c r="E115" s="121">
        <v>0</v>
      </c>
    </row>
    <row r="116" spans="1:5" s="1" customFormat="1" x14ac:dyDescent="0.2">
      <c r="A116" s="20">
        <v>103</v>
      </c>
      <c r="B116" s="21" t="s">
        <v>174</v>
      </c>
      <c r="C116" s="10" t="s">
        <v>175</v>
      </c>
      <c r="D116" s="121">
        <v>0</v>
      </c>
      <c r="E116" s="121">
        <v>0</v>
      </c>
    </row>
    <row r="117" spans="1:5" s="1" customFormat="1" x14ac:dyDescent="0.2">
      <c r="A117" s="20">
        <v>104</v>
      </c>
      <c r="B117" s="17" t="s">
        <v>176</v>
      </c>
      <c r="C117" s="15" t="s">
        <v>177</v>
      </c>
      <c r="D117" s="121">
        <v>0</v>
      </c>
      <c r="E117" s="121">
        <v>0</v>
      </c>
    </row>
    <row r="118" spans="1:5" s="1" customFormat="1" x14ac:dyDescent="0.2">
      <c r="A118" s="20">
        <v>105</v>
      </c>
      <c r="B118" s="13" t="s">
        <v>178</v>
      </c>
      <c r="C118" s="10" t="s">
        <v>179</v>
      </c>
      <c r="D118" s="121">
        <v>0</v>
      </c>
      <c r="E118" s="121">
        <v>0</v>
      </c>
    </row>
    <row r="119" spans="1:5" s="1" customFormat="1" x14ac:dyDescent="0.2">
      <c r="A119" s="20">
        <v>106</v>
      </c>
      <c r="B119" s="21" t="s">
        <v>180</v>
      </c>
      <c r="C119" s="10" t="s">
        <v>181</v>
      </c>
      <c r="D119" s="121">
        <v>0</v>
      </c>
      <c r="E119" s="121">
        <v>0</v>
      </c>
    </row>
    <row r="120" spans="1:5" s="1" customFormat="1" x14ac:dyDescent="0.2">
      <c r="A120" s="20">
        <v>107</v>
      </c>
      <c r="B120" s="12" t="s">
        <v>182</v>
      </c>
      <c r="C120" s="18" t="s">
        <v>183</v>
      </c>
      <c r="D120" s="121">
        <v>0</v>
      </c>
      <c r="E120" s="121">
        <v>0</v>
      </c>
    </row>
    <row r="121" spans="1:5" s="1" customFormat="1" x14ac:dyDescent="0.2">
      <c r="A121" s="20">
        <v>108</v>
      </c>
      <c r="B121" s="21" t="s">
        <v>184</v>
      </c>
      <c r="C121" s="10" t="s">
        <v>261</v>
      </c>
      <c r="D121" s="121">
        <v>0</v>
      </c>
      <c r="E121" s="121">
        <v>0</v>
      </c>
    </row>
    <row r="122" spans="1:5" s="1" customFormat="1" x14ac:dyDescent="0.2">
      <c r="A122" s="20">
        <v>109</v>
      </c>
      <c r="B122" s="13" t="s">
        <v>185</v>
      </c>
      <c r="C122" s="10" t="s">
        <v>250</v>
      </c>
      <c r="D122" s="121">
        <v>0</v>
      </c>
      <c r="E122" s="121">
        <v>0</v>
      </c>
    </row>
    <row r="123" spans="1:5" s="1" customFormat="1" x14ac:dyDescent="0.2">
      <c r="A123" s="20">
        <v>110</v>
      </c>
      <c r="B123" s="12" t="s">
        <v>329</v>
      </c>
      <c r="C123" s="10" t="s">
        <v>317</v>
      </c>
      <c r="D123" s="121">
        <v>0</v>
      </c>
      <c r="E123" s="121">
        <v>0</v>
      </c>
    </row>
    <row r="124" spans="1:5" s="1" customFormat="1" x14ac:dyDescent="0.2">
      <c r="A124" s="20">
        <v>111</v>
      </c>
      <c r="B124" s="52" t="s">
        <v>418</v>
      </c>
      <c r="C124" s="15" t="s">
        <v>419</v>
      </c>
      <c r="D124" s="121">
        <v>0</v>
      </c>
      <c r="E124" s="121">
        <v>0</v>
      </c>
    </row>
    <row r="125" spans="1:5" s="1" customFormat="1" x14ac:dyDescent="0.2">
      <c r="A125" s="20">
        <v>112</v>
      </c>
      <c r="B125" s="13" t="s">
        <v>186</v>
      </c>
      <c r="C125" s="10" t="s">
        <v>320</v>
      </c>
      <c r="D125" s="121">
        <v>0</v>
      </c>
      <c r="E125" s="121">
        <v>0</v>
      </c>
    </row>
    <row r="126" spans="1:5" s="1" customFormat="1" x14ac:dyDescent="0.2">
      <c r="A126" s="20">
        <v>113</v>
      </c>
      <c r="B126" s="21" t="s">
        <v>187</v>
      </c>
      <c r="C126" s="10" t="s">
        <v>188</v>
      </c>
      <c r="D126" s="121">
        <v>0</v>
      </c>
      <c r="E126" s="121">
        <v>0</v>
      </c>
    </row>
    <row r="127" spans="1:5" s="1" customFormat="1" ht="24" x14ac:dyDescent="0.2">
      <c r="A127" s="20">
        <v>114</v>
      </c>
      <c r="B127" s="21" t="s">
        <v>189</v>
      </c>
      <c r="C127" s="35" t="s">
        <v>306</v>
      </c>
      <c r="D127" s="121">
        <v>0</v>
      </c>
      <c r="E127" s="121">
        <v>0</v>
      </c>
    </row>
    <row r="128" spans="1:5" s="1" customFormat="1" x14ac:dyDescent="0.2">
      <c r="A128" s="20">
        <v>115</v>
      </c>
      <c r="B128" s="21" t="s">
        <v>190</v>
      </c>
      <c r="C128" s="10" t="s">
        <v>225</v>
      </c>
      <c r="D128" s="121">
        <v>22414712</v>
      </c>
      <c r="E128" s="121">
        <v>0</v>
      </c>
    </row>
    <row r="129" spans="1:5" x14ac:dyDescent="0.2">
      <c r="A129" s="20">
        <v>116</v>
      </c>
      <c r="B129" s="21" t="s">
        <v>191</v>
      </c>
      <c r="C129" s="10" t="s">
        <v>192</v>
      </c>
      <c r="D129" s="121">
        <v>0</v>
      </c>
      <c r="E129" s="121">
        <v>0</v>
      </c>
    </row>
    <row r="130" spans="1:5" s="1" customFormat="1" x14ac:dyDescent="0.2">
      <c r="A130" s="20">
        <v>117</v>
      </c>
      <c r="B130" s="21" t="s">
        <v>193</v>
      </c>
      <c r="C130" s="10" t="s">
        <v>40</v>
      </c>
      <c r="D130" s="121">
        <v>22618</v>
      </c>
      <c r="E130" s="121">
        <v>0</v>
      </c>
    </row>
    <row r="131" spans="1:5" s="1" customFormat="1" x14ac:dyDescent="0.2">
      <c r="A131" s="20">
        <v>118</v>
      </c>
      <c r="B131" s="12" t="s">
        <v>194</v>
      </c>
      <c r="C131" s="10" t="s">
        <v>45</v>
      </c>
      <c r="D131" s="121">
        <v>0</v>
      </c>
      <c r="E131" s="121">
        <v>0</v>
      </c>
    </row>
    <row r="132" spans="1:5" s="1" customFormat="1" x14ac:dyDescent="0.2">
      <c r="A132" s="20">
        <v>119</v>
      </c>
      <c r="B132" s="12" t="s">
        <v>195</v>
      </c>
      <c r="C132" s="10" t="s">
        <v>227</v>
      </c>
      <c r="D132" s="121">
        <v>0</v>
      </c>
      <c r="E132" s="121">
        <v>0</v>
      </c>
    </row>
    <row r="133" spans="1:5" s="1" customFormat="1" x14ac:dyDescent="0.2">
      <c r="A133" s="20">
        <v>120</v>
      </c>
      <c r="B133" s="12" t="s">
        <v>196</v>
      </c>
      <c r="C133" s="10" t="s">
        <v>47</v>
      </c>
      <c r="D133" s="121">
        <v>1981245</v>
      </c>
      <c r="E133" s="121">
        <v>0</v>
      </c>
    </row>
    <row r="134" spans="1:5" s="1" customFormat="1" x14ac:dyDescent="0.2">
      <c r="A134" s="20">
        <v>121</v>
      </c>
      <c r="B134" s="21" t="s">
        <v>197</v>
      </c>
      <c r="C134" s="10" t="s">
        <v>46</v>
      </c>
      <c r="D134" s="121">
        <v>0</v>
      </c>
      <c r="E134" s="121">
        <v>0</v>
      </c>
    </row>
    <row r="135" spans="1:5" s="1" customFormat="1" x14ac:dyDescent="0.2">
      <c r="A135" s="20">
        <v>122</v>
      </c>
      <c r="B135" s="21" t="s">
        <v>198</v>
      </c>
      <c r="C135" s="10" t="s">
        <v>199</v>
      </c>
      <c r="D135" s="121">
        <v>0</v>
      </c>
      <c r="E135" s="121">
        <v>0</v>
      </c>
    </row>
    <row r="136" spans="1:5" s="1" customFormat="1" x14ac:dyDescent="0.2">
      <c r="A136" s="20">
        <v>123</v>
      </c>
      <c r="B136" s="21" t="s">
        <v>200</v>
      </c>
      <c r="C136" s="10" t="s">
        <v>466</v>
      </c>
      <c r="D136" s="121">
        <v>0</v>
      </c>
      <c r="E136" s="121">
        <v>0</v>
      </c>
    </row>
    <row r="137" spans="1:5" s="1" customFormat="1" x14ac:dyDescent="0.2">
      <c r="A137" s="20">
        <v>124</v>
      </c>
      <c r="B137" s="12" t="s">
        <v>201</v>
      </c>
      <c r="C137" s="10" t="s">
        <v>226</v>
      </c>
      <c r="D137" s="121">
        <v>13947368</v>
      </c>
      <c r="E137" s="121">
        <v>1174406</v>
      </c>
    </row>
    <row r="138" spans="1:5" s="1" customFormat="1" ht="24" x14ac:dyDescent="0.2">
      <c r="A138" s="20">
        <v>125</v>
      </c>
      <c r="B138" s="13" t="s">
        <v>202</v>
      </c>
      <c r="C138" s="10" t="s">
        <v>457</v>
      </c>
      <c r="D138" s="121">
        <v>17777030</v>
      </c>
      <c r="E138" s="121">
        <v>1377292</v>
      </c>
    </row>
    <row r="139" spans="1:5" x14ac:dyDescent="0.2">
      <c r="A139" s="20">
        <v>126</v>
      </c>
      <c r="B139" s="21" t="s">
        <v>203</v>
      </c>
      <c r="C139" s="10" t="s">
        <v>204</v>
      </c>
      <c r="D139" s="121">
        <v>0</v>
      </c>
      <c r="E139" s="121">
        <v>0</v>
      </c>
    </row>
    <row r="140" spans="1:5" x14ac:dyDescent="0.2">
      <c r="A140" s="20">
        <v>127</v>
      </c>
      <c r="B140" s="12" t="s">
        <v>205</v>
      </c>
      <c r="C140" s="10" t="s">
        <v>206</v>
      </c>
      <c r="D140" s="121">
        <v>0</v>
      </c>
      <c r="E140" s="121">
        <v>0</v>
      </c>
    </row>
    <row r="141" spans="1:5" x14ac:dyDescent="0.2">
      <c r="A141" s="20">
        <v>128</v>
      </c>
      <c r="B141" s="21" t="s">
        <v>207</v>
      </c>
      <c r="C141" s="10" t="s">
        <v>208</v>
      </c>
      <c r="D141" s="121">
        <v>0</v>
      </c>
      <c r="E141" s="121">
        <v>0</v>
      </c>
    </row>
    <row r="142" spans="1:5" x14ac:dyDescent="0.2">
      <c r="A142" s="20">
        <v>129</v>
      </c>
      <c r="B142" s="82" t="s">
        <v>251</v>
      </c>
      <c r="C142" s="84" t="s">
        <v>252</v>
      </c>
      <c r="D142" s="121">
        <v>0</v>
      </c>
      <c r="E142" s="121">
        <v>0</v>
      </c>
    </row>
    <row r="143" spans="1:5" x14ac:dyDescent="0.2">
      <c r="A143" s="20">
        <v>130</v>
      </c>
      <c r="B143" s="85" t="s">
        <v>253</v>
      </c>
      <c r="C143" s="41" t="s">
        <v>254</v>
      </c>
      <c r="D143" s="121">
        <v>0</v>
      </c>
      <c r="E143" s="121">
        <v>0</v>
      </c>
    </row>
    <row r="144" spans="1:5" x14ac:dyDescent="0.2">
      <c r="A144" s="20">
        <v>131</v>
      </c>
      <c r="B144" s="86" t="s">
        <v>255</v>
      </c>
      <c r="C144" s="136" t="s">
        <v>416</v>
      </c>
      <c r="D144" s="121">
        <v>0</v>
      </c>
      <c r="E144" s="121">
        <v>0</v>
      </c>
    </row>
    <row r="145" spans="1:5" x14ac:dyDescent="0.2">
      <c r="A145" s="20">
        <v>132</v>
      </c>
      <c r="B145" s="20" t="s">
        <v>259</v>
      </c>
      <c r="C145" s="28" t="s">
        <v>260</v>
      </c>
      <c r="D145" s="121">
        <v>0</v>
      </c>
      <c r="E145" s="121">
        <v>0</v>
      </c>
    </row>
    <row r="146" spans="1:5" x14ac:dyDescent="0.2">
      <c r="A146" s="20">
        <v>133</v>
      </c>
      <c r="B146" s="52" t="s">
        <v>311</v>
      </c>
      <c r="C146" s="28" t="s">
        <v>310</v>
      </c>
      <c r="D146" s="121">
        <v>0</v>
      </c>
      <c r="E146" s="121">
        <v>0</v>
      </c>
    </row>
    <row r="147" spans="1:5" x14ac:dyDescent="0.2">
      <c r="A147" s="20">
        <v>134</v>
      </c>
      <c r="B147" s="52" t="s">
        <v>319</v>
      </c>
      <c r="C147" s="28" t="s">
        <v>316</v>
      </c>
      <c r="D147" s="121">
        <v>0</v>
      </c>
      <c r="E147" s="121">
        <v>0</v>
      </c>
    </row>
    <row r="148" spans="1:5" s="4" customFormat="1" x14ac:dyDescent="0.2">
      <c r="A148" s="20">
        <v>135</v>
      </c>
      <c r="B148" s="52" t="s">
        <v>411</v>
      </c>
      <c r="C148" s="15" t="s">
        <v>412</v>
      </c>
      <c r="D148" s="121">
        <v>0</v>
      </c>
      <c r="E148" s="121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91:A94"/>
    <mergeCell ref="B91:B94"/>
    <mergeCell ref="A4:A6"/>
    <mergeCell ref="B4:B6"/>
    <mergeCell ref="C4:C6"/>
    <mergeCell ref="A2:E2"/>
    <mergeCell ref="A7:C7"/>
    <mergeCell ref="A10:C10"/>
    <mergeCell ref="D4:D6"/>
    <mergeCell ref="E5:E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X151"/>
  <sheetViews>
    <sheetView zoomScale="98" zoomScaleNormal="98" workbookViewId="0">
      <selection activeCell="I19" sqref="I1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05" t="s">
        <v>426</v>
      </c>
      <c r="B2" s="305"/>
      <c r="C2" s="305"/>
      <c r="D2" s="305"/>
    </row>
    <row r="3" spans="1:4" ht="12.75" customHeight="1" x14ac:dyDescent="0.2">
      <c r="C3" s="47"/>
      <c r="D3" s="45" t="s">
        <v>277</v>
      </c>
    </row>
    <row r="4" spans="1:4" s="3" customFormat="1" ht="15.75" customHeight="1" x14ac:dyDescent="0.2">
      <c r="A4" s="294" t="s">
        <v>43</v>
      </c>
      <c r="B4" s="294" t="s">
        <v>55</v>
      </c>
      <c r="C4" s="294" t="s">
        <v>44</v>
      </c>
      <c r="D4" s="309" t="s">
        <v>299</v>
      </c>
    </row>
    <row r="5" spans="1:4" ht="25.5" customHeight="1" x14ac:dyDescent="0.2">
      <c r="A5" s="294"/>
      <c r="B5" s="294"/>
      <c r="C5" s="294"/>
      <c r="D5" s="310"/>
    </row>
    <row r="6" spans="1:4" ht="14.25" customHeight="1" x14ac:dyDescent="0.2">
      <c r="A6" s="294"/>
      <c r="B6" s="294"/>
      <c r="C6" s="294"/>
      <c r="D6" s="310"/>
    </row>
    <row r="7" spans="1:4" ht="21.75" customHeight="1" x14ac:dyDescent="0.2">
      <c r="A7" s="294"/>
      <c r="B7" s="294"/>
      <c r="C7" s="294"/>
      <c r="D7" s="311"/>
    </row>
    <row r="8" spans="1:4" s="3" customFormat="1" x14ac:dyDescent="0.2">
      <c r="A8" s="275" t="s">
        <v>224</v>
      </c>
      <c r="B8" s="275"/>
      <c r="C8" s="275"/>
      <c r="D8" s="30">
        <f>D11+D10+D9</f>
        <v>2778971548</v>
      </c>
    </row>
    <row r="9" spans="1:4" s="3" customFormat="1" ht="11.25" customHeight="1" x14ac:dyDescent="0.2">
      <c r="A9" s="51"/>
      <c r="B9" s="51"/>
      <c r="C9" s="11" t="s">
        <v>53</v>
      </c>
      <c r="D9" s="262">
        <v>37528844</v>
      </c>
    </row>
    <row r="10" spans="1:4" s="3" customFormat="1" ht="11.25" customHeight="1" x14ac:dyDescent="0.2">
      <c r="A10" s="51"/>
      <c r="B10" s="51"/>
      <c r="C10" s="11" t="s">
        <v>279</v>
      </c>
      <c r="D10" s="31"/>
    </row>
    <row r="11" spans="1:4" s="3" customFormat="1" x14ac:dyDescent="0.2">
      <c r="A11" s="275" t="s">
        <v>223</v>
      </c>
      <c r="B11" s="275"/>
      <c r="C11" s="275"/>
      <c r="D11" s="30">
        <f>SUM(D12:D148)-D92</f>
        <v>2741442704</v>
      </c>
    </row>
    <row r="12" spans="1:4" ht="12" customHeight="1" x14ac:dyDescent="0.2">
      <c r="A12" s="20">
        <v>1</v>
      </c>
      <c r="B12" s="12" t="s">
        <v>56</v>
      </c>
      <c r="C12" s="10" t="s">
        <v>41</v>
      </c>
      <c r="D12" s="44">
        <v>47321657</v>
      </c>
    </row>
    <row r="13" spans="1:4" x14ac:dyDescent="0.2">
      <c r="A13" s="20">
        <v>2</v>
      </c>
      <c r="B13" s="13" t="s">
        <v>57</v>
      </c>
      <c r="C13" s="10" t="s">
        <v>209</v>
      </c>
      <c r="D13" s="44">
        <v>48307890</v>
      </c>
    </row>
    <row r="14" spans="1:4" x14ac:dyDescent="0.2">
      <c r="A14" s="20">
        <v>3</v>
      </c>
      <c r="B14" s="21" t="s">
        <v>58</v>
      </c>
      <c r="C14" s="10" t="s">
        <v>5</v>
      </c>
      <c r="D14" s="44">
        <v>35403869</v>
      </c>
    </row>
    <row r="15" spans="1:4" ht="14.25" customHeight="1" x14ac:dyDescent="0.2">
      <c r="A15" s="20">
        <v>4</v>
      </c>
      <c r="B15" s="12" t="s">
        <v>59</v>
      </c>
      <c r="C15" s="10" t="s">
        <v>210</v>
      </c>
      <c r="D15" s="44">
        <v>57191245</v>
      </c>
    </row>
    <row r="16" spans="1:4" x14ac:dyDescent="0.2">
      <c r="A16" s="20">
        <v>5</v>
      </c>
      <c r="B16" s="12" t="s">
        <v>60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61</v>
      </c>
      <c r="C17" s="10" t="s">
        <v>62</v>
      </c>
      <c r="D17" s="44">
        <v>4218677</v>
      </c>
    </row>
    <row r="18" spans="1:4" x14ac:dyDescent="0.2">
      <c r="A18" s="20">
        <v>7</v>
      </c>
      <c r="B18" s="12" t="s">
        <v>63</v>
      </c>
      <c r="C18" s="10" t="s">
        <v>211</v>
      </c>
      <c r="D18" s="44">
        <v>42285781</v>
      </c>
    </row>
    <row r="19" spans="1:4" x14ac:dyDescent="0.2">
      <c r="A19" s="20">
        <v>8</v>
      </c>
      <c r="B19" s="21" t="s">
        <v>64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65</v>
      </c>
      <c r="C20" s="10" t="s">
        <v>6</v>
      </c>
      <c r="D20" s="44">
        <v>53159467</v>
      </c>
    </row>
    <row r="21" spans="1:4" x14ac:dyDescent="0.2">
      <c r="A21" s="20">
        <v>10</v>
      </c>
      <c r="B21" s="21" t="s">
        <v>66</v>
      </c>
      <c r="C21" s="10" t="s">
        <v>18</v>
      </c>
      <c r="D21" s="44">
        <v>48387947</v>
      </c>
    </row>
    <row r="22" spans="1:4" x14ac:dyDescent="0.2">
      <c r="A22" s="20">
        <v>11</v>
      </c>
      <c r="B22" s="21" t="s">
        <v>67</v>
      </c>
      <c r="C22" s="10" t="s">
        <v>7</v>
      </c>
      <c r="D22" s="44">
        <v>43989870</v>
      </c>
    </row>
    <row r="23" spans="1:4" x14ac:dyDescent="0.2">
      <c r="A23" s="20">
        <v>12</v>
      </c>
      <c r="B23" s="21" t="s">
        <v>68</v>
      </c>
      <c r="C23" s="10" t="s">
        <v>19</v>
      </c>
      <c r="D23" s="44">
        <v>66372498</v>
      </c>
    </row>
    <row r="24" spans="1:4" x14ac:dyDescent="0.2">
      <c r="A24" s="20">
        <v>13</v>
      </c>
      <c r="B24" s="21" t="s">
        <v>230</v>
      </c>
      <c r="C24" s="10" t="s">
        <v>231</v>
      </c>
      <c r="D24" s="44"/>
    </row>
    <row r="25" spans="1:4" x14ac:dyDescent="0.2">
      <c r="A25" s="20">
        <v>14</v>
      </c>
      <c r="B25" s="21" t="s">
        <v>69</v>
      </c>
      <c r="C25" s="10" t="s">
        <v>22</v>
      </c>
      <c r="D25" s="44">
        <v>46690231</v>
      </c>
    </row>
    <row r="26" spans="1:4" x14ac:dyDescent="0.2">
      <c r="A26" s="20">
        <v>15</v>
      </c>
      <c r="B26" s="21" t="s">
        <v>70</v>
      </c>
      <c r="C26" s="10" t="s">
        <v>10</v>
      </c>
      <c r="D26" s="44">
        <v>86783827</v>
      </c>
    </row>
    <row r="27" spans="1:4" x14ac:dyDescent="0.2">
      <c r="A27" s="20">
        <v>16</v>
      </c>
      <c r="B27" s="21" t="s">
        <v>71</v>
      </c>
      <c r="C27" s="10" t="s">
        <v>342</v>
      </c>
      <c r="D27" s="44">
        <v>71424370</v>
      </c>
    </row>
    <row r="28" spans="1:4" x14ac:dyDescent="0.2">
      <c r="A28" s="20">
        <v>17</v>
      </c>
      <c r="B28" s="21" t="s">
        <v>72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73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74</v>
      </c>
      <c r="C30" s="10" t="s">
        <v>212</v>
      </c>
      <c r="D30" s="44">
        <v>28519365</v>
      </c>
    </row>
    <row r="31" spans="1:4" x14ac:dyDescent="0.2">
      <c r="A31" s="20">
        <v>20</v>
      </c>
      <c r="B31" s="12" t="s">
        <v>75</v>
      </c>
      <c r="C31" s="10" t="s">
        <v>343</v>
      </c>
      <c r="D31" s="44">
        <v>68468843</v>
      </c>
    </row>
    <row r="32" spans="1:4" x14ac:dyDescent="0.2">
      <c r="A32" s="20">
        <v>21</v>
      </c>
      <c r="B32" s="12" t="s">
        <v>76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77</v>
      </c>
      <c r="C33" s="10" t="s">
        <v>78</v>
      </c>
      <c r="D33" s="44"/>
    </row>
    <row r="34" spans="1:4" ht="12" customHeight="1" x14ac:dyDescent="0.2">
      <c r="A34" s="20">
        <v>23</v>
      </c>
      <c r="B34" s="21" t="s">
        <v>79</v>
      </c>
      <c r="C34" s="10" t="s">
        <v>80</v>
      </c>
      <c r="D34" s="44"/>
    </row>
    <row r="35" spans="1:4" ht="24" x14ac:dyDescent="0.2">
      <c r="A35" s="20">
        <v>24</v>
      </c>
      <c r="B35" s="21" t="s">
        <v>81</v>
      </c>
      <c r="C35" s="10" t="s">
        <v>82</v>
      </c>
      <c r="D35" s="44"/>
    </row>
    <row r="36" spans="1:4" x14ac:dyDescent="0.2">
      <c r="A36" s="20">
        <v>25</v>
      </c>
      <c r="B36" s="12" t="s">
        <v>83</v>
      </c>
      <c r="C36" s="10" t="s">
        <v>84</v>
      </c>
      <c r="D36" s="44">
        <v>90375601</v>
      </c>
    </row>
    <row r="37" spans="1:4" ht="15.75" customHeight="1" x14ac:dyDescent="0.2">
      <c r="A37" s="20">
        <v>26</v>
      </c>
      <c r="B37" s="21" t="s">
        <v>85</v>
      </c>
      <c r="C37" s="10" t="s">
        <v>86</v>
      </c>
      <c r="D37" s="44"/>
    </row>
    <row r="38" spans="1:4" x14ac:dyDescent="0.2">
      <c r="A38" s="20">
        <v>27</v>
      </c>
      <c r="B38" s="13" t="s">
        <v>87</v>
      </c>
      <c r="C38" s="10" t="s">
        <v>88</v>
      </c>
      <c r="D38" s="44"/>
    </row>
    <row r="39" spans="1:4" x14ac:dyDescent="0.2">
      <c r="A39" s="20">
        <v>28</v>
      </c>
      <c r="B39" s="13" t="s">
        <v>89</v>
      </c>
      <c r="C39" s="10" t="s">
        <v>39</v>
      </c>
      <c r="D39" s="44">
        <v>51829951</v>
      </c>
    </row>
    <row r="40" spans="1:4" x14ac:dyDescent="0.2">
      <c r="A40" s="20">
        <v>29</v>
      </c>
      <c r="B40" s="12" t="s">
        <v>90</v>
      </c>
      <c r="C40" s="10" t="s">
        <v>37</v>
      </c>
      <c r="D40" s="44"/>
    </row>
    <row r="41" spans="1:4" x14ac:dyDescent="0.2">
      <c r="A41" s="20">
        <v>30</v>
      </c>
      <c r="B41" s="13" t="s">
        <v>91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92</v>
      </c>
      <c r="C42" s="10" t="s">
        <v>21</v>
      </c>
      <c r="D42" s="44">
        <v>40133341</v>
      </c>
    </row>
    <row r="43" spans="1:4" x14ac:dyDescent="0.2">
      <c r="A43" s="20">
        <v>32</v>
      </c>
      <c r="B43" s="13" t="s">
        <v>93</v>
      </c>
      <c r="C43" s="10" t="s">
        <v>24</v>
      </c>
      <c r="D43" s="44">
        <v>53183660</v>
      </c>
    </row>
    <row r="44" spans="1:4" x14ac:dyDescent="0.2">
      <c r="A44" s="20">
        <v>33</v>
      </c>
      <c r="B44" s="12" t="s">
        <v>94</v>
      </c>
      <c r="C44" s="10" t="s">
        <v>213</v>
      </c>
      <c r="D44" s="44">
        <v>63946634</v>
      </c>
    </row>
    <row r="45" spans="1:4" x14ac:dyDescent="0.2">
      <c r="A45" s="20">
        <v>34</v>
      </c>
      <c r="B45" s="14" t="s">
        <v>95</v>
      </c>
      <c r="C45" s="15" t="s">
        <v>214</v>
      </c>
      <c r="D45" s="44">
        <v>66546618</v>
      </c>
    </row>
    <row r="46" spans="1:4" x14ac:dyDescent="0.2">
      <c r="A46" s="20">
        <v>35</v>
      </c>
      <c r="B46" s="12" t="s">
        <v>96</v>
      </c>
      <c r="C46" s="10" t="s">
        <v>215</v>
      </c>
      <c r="D46" s="44">
        <v>50279054</v>
      </c>
    </row>
    <row r="47" spans="1:4" x14ac:dyDescent="0.2">
      <c r="A47" s="20">
        <v>36</v>
      </c>
      <c r="B47" s="12" t="s">
        <v>97</v>
      </c>
      <c r="C47" s="10" t="s">
        <v>23</v>
      </c>
      <c r="D47" s="44">
        <v>57241150</v>
      </c>
    </row>
    <row r="48" spans="1:4" x14ac:dyDescent="0.2">
      <c r="A48" s="20">
        <v>37</v>
      </c>
      <c r="B48" s="21" t="s">
        <v>98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99</v>
      </c>
      <c r="C49" s="10" t="s">
        <v>100</v>
      </c>
      <c r="D49" s="44"/>
    </row>
    <row r="50" spans="1:4" x14ac:dyDescent="0.2">
      <c r="A50" s="20">
        <v>39</v>
      </c>
      <c r="B50" s="21" t="s">
        <v>101</v>
      </c>
      <c r="C50" s="10" t="s">
        <v>102</v>
      </c>
      <c r="D50" s="44"/>
    </row>
    <row r="51" spans="1:4" x14ac:dyDescent="0.2">
      <c r="A51" s="20">
        <v>40</v>
      </c>
      <c r="B51" s="12" t="s">
        <v>103</v>
      </c>
      <c r="C51" s="10" t="s">
        <v>220</v>
      </c>
      <c r="D51" s="44">
        <v>56226208</v>
      </c>
    </row>
    <row r="52" spans="1:4" ht="10.5" customHeight="1" x14ac:dyDescent="0.2">
      <c r="A52" s="20">
        <v>41</v>
      </c>
      <c r="B52" s="12" t="s">
        <v>104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105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151</v>
      </c>
      <c r="C54" s="10" t="s">
        <v>32</v>
      </c>
      <c r="D54" s="44">
        <v>57233122</v>
      </c>
    </row>
    <row r="55" spans="1:4" x14ac:dyDescent="0.2">
      <c r="A55" s="20">
        <v>44</v>
      </c>
      <c r="B55" s="21" t="s">
        <v>106</v>
      </c>
      <c r="C55" s="10" t="s">
        <v>216</v>
      </c>
      <c r="D55" s="44">
        <v>69368521</v>
      </c>
    </row>
    <row r="56" spans="1:4" ht="10.5" customHeight="1" x14ac:dyDescent="0.2">
      <c r="A56" s="20">
        <v>45</v>
      </c>
      <c r="B56" s="13" t="s">
        <v>107</v>
      </c>
      <c r="C56" s="10" t="s">
        <v>0</v>
      </c>
      <c r="D56" s="44">
        <v>55998736</v>
      </c>
    </row>
    <row r="57" spans="1:4" x14ac:dyDescent="0.2">
      <c r="A57" s="20">
        <v>46</v>
      </c>
      <c r="B57" s="21" t="s">
        <v>108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109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110</v>
      </c>
      <c r="C59" s="10" t="s">
        <v>217</v>
      </c>
      <c r="D59" s="44">
        <v>51845097</v>
      </c>
    </row>
    <row r="60" spans="1:4" x14ac:dyDescent="0.2">
      <c r="A60" s="20">
        <v>49</v>
      </c>
      <c r="B60" s="21" t="s">
        <v>111</v>
      </c>
      <c r="C60" s="10" t="s">
        <v>25</v>
      </c>
      <c r="D60" s="44">
        <v>87261423</v>
      </c>
    </row>
    <row r="61" spans="1:4" x14ac:dyDescent="0.2">
      <c r="A61" s="20">
        <v>50</v>
      </c>
      <c r="B61" s="21" t="s">
        <v>159</v>
      </c>
      <c r="C61" s="10" t="s">
        <v>52</v>
      </c>
      <c r="D61" s="44">
        <v>51046693</v>
      </c>
    </row>
    <row r="62" spans="1:4" x14ac:dyDescent="0.2">
      <c r="A62" s="20">
        <v>51</v>
      </c>
      <c r="B62" s="21" t="s">
        <v>112</v>
      </c>
      <c r="C62" s="10" t="s">
        <v>218</v>
      </c>
      <c r="D62" s="44">
        <v>54675631</v>
      </c>
    </row>
    <row r="63" spans="1:4" x14ac:dyDescent="0.2">
      <c r="A63" s="20">
        <v>52</v>
      </c>
      <c r="B63" s="13" t="s">
        <v>161</v>
      </c>
      <c r="C63" s="10" t="s">
        <v>219</v>
      </c>
      <c r="D63" s="44">
        <v>38316820</v>
      </c>
    </row>
    <row r="64" spans="1:4" x14ac:dyDescent="0.2">
      <c r="A64" s="20">
        <v>53</v>
      </c>
      <c r="B64" s="21" t="s">
        <v>222</v>
      </c>
      <c r="C64" s="10" t="s">
        <v>221</v>
      </c>
      <c r="D64" s="44"/>
    </row>
    <row r="65" spans="1:4" ht="14.25" customHeight="1" x14ac:dyDescent="0.2">
      <c r="A65" s="20">
        <v>54</v>
      </c>
      <c r="B65" s="21" t="s">
        <v>232</v>
      </c>
      <c r="C65" s="10" t="s">
        <v>233</v>
      </c>
      <c r="D65" s="44"/>
    </row>
    <row r="66" spans="1:4" ht="14.25" customHeight="1" x14ac:dyDescent="0.2">
      <c r="A66" s="20">
        <v>55</v>
      </c>
      <c r="B66" s="21" t="s">
        <v>113</v>
      </c>
      <c r="C66" s="10" t="s">
        <v>51</v>
      </c>
      <c r="D66" s="44"/>
    </row>
    <row r="67" spans="1:4" ht="14.25" customHeight="1" x14ac:dyDescent="0.2">
      <c r="A67" s="20">
        <v>56</v>
      </c>
      <c r="B67" s="13" t="s">
        <v>114</v>
      </c>
      <c r="C67" s="10" t="s">
        <v>234</v>
      </c>
      <c r="D67" s="44"/>
    </row>
    <row r="68" spans="1:4" ht="25.5" customHeight="1" x14ac:dyDescent="0.2">
      <c r="A68" s="20">
        <v>57</v>
      </c>
      <c r="B68" s="12" t="s">
        <v>115</v>
      </c>
      <c r="C68" s="10" t="s">
        <v>116</v>
      </c>
      <c r="D68" s="44"/>
    </row>
    <row r="69" spans="1:4" ht="25.5" customHeight="1" x14ac:dyDescent="0.2">
      <c r="A69" s="20">
        <v>58</v>
      </c>
      <c r="B69" s="13" t="s">
        <v>117</v>
      </c>
      <c r="C69" s="10" t="s">
        <v>235</v>
      </c>
      <c r="D69" s="44"/>
    </row>
    <row r="70" spans="1:4" x14ac:dyDescent="0.2">
      <c r="A70" s="20">
        <v>59</v>
      </c>
      <c r="B70" s="21" t="s">
        <v>118</v>
      </c>
      <c r="C70" s="10" t="s">
        <v>325</v>
      </c>
      <c r="D70" s="44"/>
    </row>
    <row r="71" spans="1:4" ht="24" x14ac:dyDescent="0.2">
      <c r="A71" s="20">
        <v>60</v>
      </c>
      <c r="B71" s="12" t="s">
        <v>119</v>
      </c>
      <c r="C71" s="10" t="s">
        <v>236</v>
      </c>
      <c r="D71" s="44"/>
    </row>
    <row r="72" spans="1:4" ht="24" x14ac:dyDescent="0.2">
      <c r="A72" s="20">
        <v>61</v>
      </c>
      <c r="B72" s="12" t="s">
        <v>120</v>
      </c>
      <c r="C72" s="10" t="s">
        <v>237</v>
      </c>
      <c r="D72" s="44"/>
    </row>
    <row r="73" spans="1:4" x14ac:dyDescent="0.2">
      <c r="A73" s="20">
        <v>62</v>
      </c>
      <c r="B73" s="13" t="s">
        <v>121</v>
      </c>
      <c r="C73" s="10" t="s">
        <v>238</v>
      </c>
      <c r="D73" s="44"/>
    </row>
    <row r="74" spans="1:4" x14ac:dyDescent="0.2">
      <c r="A74" s="20">
        <v>63</v>
      </c>
      <c r="B74" s="13" t="s">
        <v>122</v>
      </c>
      <c r="C74" s="10" t="s">
        <v>50</v>
      </c>
      <c r="D74" s="44"/>
    </row>
    <row r="75" spans="1:4" x14ac:dyDescent="0.2">
      <c r="A75" s="20">
        <v>64</v>
      </c>
      <c r="B75" s="13" t="s">
        <v>123</v>
      </c>
      <c r="C75" s="10" t="s">
        <v>239</v>
      </c>
      <c r="D75" s="44"/>
    </row>
    <row r="76" spans="1:4" ht="24" x14ac:dyDescent="0.2">
      <c r="A76" s="20">
        <v>65</v>
      </c>
      <c r="B76" s="13" t="s">
        <v>124</v>
      </c>
      <c r="C76" s="10" t="s">
        <v>240</v>
      </c>
      <c r="D76" s="44"/>
    </row>
    <row r="77" spans="1:4" ht="24" x14ac:dyDescent="0.2">
      <c r="A77" s="20">
        <v>66</v>
      </c>
      <c r="B77" s="12" t="s">
        <v>125</v>
      </c>
      <c r="C77" s="10" t="s">
        <v>241</v>
      </c>
      <c r="D77" s="44"/>
    </row>
    <row r="78" spans="1:4" ht="24" x14ac:dyDescent="0.2">
      <c r="A78" s="20">
        <v>67</v>
      </c>
      <c r="B78" s="13" t="s">
        <v>126</v>
      </c>
      <c r="C78" s="10" t="s">
        <v>242</v>
      </c>
      <c r="D78" s="44"/>
    </row>
    <row r="79" spans="1:4" ht="24" x14ac:dyDescent="0.2">
      <c r="A79" s="20">
        <v>68</v>
      </c>
      <c r="B79" s="13" t="s">
        <v>127</v>
      </c>
      <c r="C79" s="10" t="s">
        <v>243</v>
      </c>
      <c r="D79" s="44"/>
    </row>
    <row r="80" spans="1:4" ht="24" x14ac:dyDescent="0.2">
      <c r="A80" s="20">
        <v>69</v>
      </c>
      <c r="B80" s="12" t="s">
        <v>128</v>
      </c>
      <c r="C80" s="10" t="s">
        <v>244</v>
      </c>
      <c r="D80" s="44"/>
    </row>
    <row r="81" spans="1:4" ht="24" x14ac:dyDescent="0.2">
      <c r="A81" s="20">
        <v>70</v>
      </c>
      <c r="B81" s="12" t="s">
        <v>129</v>
      </c>
      <c r="C81" s="10" t="s">
        <v>245</v>
      </c>
      <c r="D81" s="44"/>
    </row>
    <row r="82" spans="1:4" ht="24" x14ac:dyDescent="0.2">
      <c r="A82" s="20">
        <v>71</v>
      </c>
      <c r="B82" s="12" t="s">
        <v>130</v>
      </c>
      <c r="C82" s="10" t="s">
        <v>246</v>
      </c>
      <c r="D82" s="44"/>
    </row>
    <row r="83" spans="1:4" x14ac:dyDescent="0.2">
      <c r="A83" s="20">
        <v>72</v>
      </c>
      <c r="B83" s="21" t="s">
        <v>131</v>
      </c>
      <c r="C83" s="10" t="s">
        <v>132</v>
      </c>
      <c r="D83" s="44">
        <v>2763179</v>
      </c>
    </row>
    <row r="84" spans="1:4" ht="13.5" customHeight="1" x14ac:dyDescent="0.2">
      <c r="A84" s="20">
        <v>73</v>
      </c>
      <c r="B84" s="12" t="s">
        <v>133</v>
      </c>
      <c r="C84" s="10" t="s">
        <v>247</v>
      </c>
      <c r="D84" s="44">
        <v>5509905</v>
      </c>
    </row>
    <row r="85" spans="1:4" ht="14.25" customHeight="1" x14ac:dyDescent="0.2">
      <c r="A85" s="20">
        <v>74</v>
      </c>
      <c r="B85" s="21" t="s">
        <v>134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135</v>
      </c>
      <c r="C86" s="10" t="s">
        <v>413</v>
      </c>
      <c r="D86" s="44">
        <v>12377110</v>
      </c>
    </row>
    <row r="87" spans="1:4" x14ac:dyDescent="0.2">
      <c r="A87" s="20">
        <v>76</v>
      </c>
      <c r="B87" s="12" t="s">
        <v>136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137</v>
      </c>
      <c r="C88" s="10" t="s">
        <v>49</v>
      </c>
      <c r="D88" s="44"/>
    </row>
    <row r="89" spans="1:4" x14ac:dyDescent="0.2">
      <c r="A89" s="20">
        <v>78</v>
      </c>
      <c r="B89" s="12" t="s">
        <v>138</v>
      </c>
      <c r="C89" s="10" t="s">
        <v>228</v>
      </c>
      <c r="D89" s="44">
        <v>2784733</v>
      </c>
    </row>
    <row r="90" spans="1:4" x14ac:dyDescent="0.2">
      <c r="A90" s="20">
        <v>79</v>
      </c>
      <c r="B90" s="12" t="s">
        <v>139</v>
      </c>
      <c r="C90" s="10" t="s">
        <v>309</v>
      </c>
      <c r="D90" s="44"/>
    </row>
    <row r="91" spans="1:4" x14ac:dyDescent="0.2">
      <c r="A91" s="20">
        <v>80</v>
      </c>
      <c r="B91" s="13" t="s">
        <v>140</v>
      </c>
      <c r="C91" s="10" t="s">
        <v>258</v>
      </c>
      <c r="D91" s="44"/>
    </row>
    <row r="92" spans="1:4" ht="24" x14ac:dyDescent="0.2">
      <c r="A92" s="263">
        <v>81</v>
      </c>
      <c r="B92" s="266" t="s">
        <v>141</v>
      </c>
      <c r="C92" s="16" t="s">
        <v>248</v>
      </c>
      <c r="D92" s="44"/>
    </row>
    <row r="93" spans="1:4" ht="36" x14ac:dyDescent="0.2">
      <c r="A93" s="264"/>
      <c r="B93" s="267"/>
      <c r="C93" s="10" t="s">
        <v>307</v>
      </c>
      <c r="D93" s="44"/>
    </row>
    <row r="94" spans="1:4" ht="24" x14ac:dyDescent="0.2">
      <c r="A94" s="264"/>
      <c r="B94" s="267"/>
      <c r="C94" s="10" t="s">
        <v>249</v>
      </c>
      <c r="D94" s="44"/>
    </row>
    <row r="95" spans="1:4" ht="36" x14ac:dyDescent="0.2">
      <c r="A95" s="265"/>
      <c r="B95" s="268"/>
      <c r="C95" s="22" t="s">
        <v>308</v>
      </c>
      <c r="D95" s="44"/>
    </row>
    <row r="96" spans="1:4" ht="24" x14ac:dyDescent="0.2">
      <c r="A96" s="20">
        <v>82</v>
      </c>
      <c r="B96" s="13" t="s">
        <v>142</v>
      </c>
      <c r="C96" s="10" t="s">
        <v>48</v>
      </c>
      <c r="D96" s="44"/>
    </row>
    <row r="97" spans="1:4" x14ac:dyDescent="0.2">
      <c r="A97" s="20">
        <v>83</v>
      </c>
      <c r="B97" s="13" t="s">
        <v>143</v>
      </c>
      <c r="C97" s="10" t="s">
        <v>144</v>
      </c>
      <c r="D97" s="44"/>
    </row>
    <row r="98" spans="1:4" x14ac:dyDescent="0.2">
      <c r="A98" s="20">
        <v>84</v>
      </c>
      <c r="B98" s="21" t="s">
        <v>145</v>
      </c>
      <c r="C98" s="10" t="s">
        <v>146</v>
      </c>
      <c r="D98" s="44"/>
    </row>
    <row r="99" spans="1:4" x14ac:dyDescent="0.2">
      <c r="A99" s="20">
        <v>85</v>
      </c>
      <c r="B99" s="13" t="s">
        <v>147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148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149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150</v>
      </c>
      <c r="C102" s="10" t="s">
        <v>42</v>
      </c>
      <c r="D102" s="44">
        <v>40759322</v>
      </c>
    </row>
    <row r="103" spans="1:4" x14ac:dyDescent="0.2">
      <c r="A103" s="20">
        <v>89</v>
      </c>
      <c r="B103" s="12" t="s">
        <v>152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153</v>
      </c>
      <c r="C104" s="10" t="s">
        <v>29</v>
      </c>
      <c r="D104" s="44">
        <v>74003545</v>
      </c>
    </row>
    <row r="105" spans="1:4" ht="12" customHeight="1" x14ac:dyDescent="0.2">
      <c r="A105" s="20">
        <v>91</v>
      </c>
      <c r="B105" s="21" t="s">
        <v>154</v>
      </c>
      <c r="C105" s="10" t="s">
        <v>14</v>
      </c>
      <c r="D105" s="44">
        <v>29411129</v>
      </c>
    </row>
    <row r="106" spans="1:4" x14ac:dyDescent="0.2">
      <c r="A106" s="20">
        <v>92</v>
      </c>
      <c r="B106" s="12" t="s">
        <v>155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156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157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158</v>
      </c>
      <c r="C109" s="10" t="s">
        <v>31</v>
      </c>
      <c r="D109" s="44">
        <v>25283640</v>
      </c>
    </row>
    <row r="110" spans="1:4" x14ac:dyDescent="0.2">
      <c r="A110" s="20">
        <v>96</v>
      </c>
      <c r="B110" s="12" t="s">
        <v>160</v>
      </c>
      <c r="C110" s="10" t="s">
        <v>33</v>
      </c>
      <c r="D110" s="44">
        <v>56909272</v>
      </c>
    </row>
    <row r="111" spans="1:4" ht="13.5" customHeight="1" x14ac:dyDescent="0.2">
      <c r="A111" s="20">
        <v>97</v>
      </c>
      <c r="B111" s="12" t="s">
        <v>162</v>
      </c>
      <c r="C111" s="10" t="s">
        <v>163</v>
      </c>
      <c r="D111" s="44"/>
    </row>
    <row r="112" spans="1:4" x14ac:dyDescent="0.2">
      <c r="A112" s="20">
        <v>98</v>
      </c>
      <c r="B112" s="12" t="s">
        <v>164</v>
      </c>
      <c r="C112" s="10" t="s">
        <v>165</v>
      </c>
      <c r="D112" s="44"/>
    </row>
    <row r="113" spans="1:4" x14ac:dyDescent="0.2">
      <c r="A113" s="20">
        <v>99</v>
      </c>
      <c r="B113" s="21" t="s">
        <v>166</v>
      </c>
      <c r="C113" s="10" t="s">
        <v>167</v>
      </c>
      <c r="D113" s="44"/>
    </row>
    <row r="114" spans="1:4" ht="12.75" customHeight="1" x14ac:dyDescent="0.2">
      <c r="A114" s="20">
        <v>100</v>
      </c>
      <c r="B114" s="21" t="s">
        <v>168</v>
      </c>
      <c r="C114" s="10" t="s">
        <v>169</v>
      </c>
      <c r="D114" s="44"/>
    </row>
    <row r="115" spans="1:4" x14ac:dyDescent="0.2">
      <c r="A115" s="20">
        <v>101</v>
      </c>
      <c r="B115" s="21" t="s">
        <v>170</v>
      </c>
      <c r="C115" s="10" t="s">
        <v>171</v>
      </c>
      <c r="D115" s="44"/>
    </row>
    <row r="116" spans="1:4" x14ac:dyDescent="0.2">
      <c r="A116" s="20">
        <v>102</v>
      </c>
      <c r="B116" s="21" t="s">
        <v>172</v>
      </c>
      <c r="C116" s="10" t="s">
        <v>173</v>
      </c>
      <c r="D116" s="44"/>
    </row>
    <row r="117" spans="1:4" x14ac:dyDescent="0.2">
      <c r="A117" s="20">
        <v>103</v>
      </c>
      <c r="B117" s="21" t="s">
        <v>174</v>
      </c>
      <c r="C117" s="10" t="s">
        <v>175</v>
      </c>
      <c r="D117" s="44"/>
    </row>
    <row r="118" spans="1:4" x14ac:dyDescent="0.2">
      <c r="A118" s="20">
        <v>104</v>
      </c>
      <c r="B118" s="17" t="s">
        <v>176</v>
      </c>
      <c r="C118" s="15" t="s">
        <v>177</v>
      </c>
      <c r="D118" s="44"/>
    </row>
    <row r="119" spans="1:4" x14ac:dyDescent="0.2">
      <c r="A119" s="20">
        <v>105</v>
      </c>
      <c r="B119" s="13" t="s">
        <v>178</v>
      </c>
      <c r="C119" s="10" t="s">
        <v>179</v>
      </c>
      <c r="D119" s="44"/>
    </row>
    <row r="120" spans="1:4" ht="11.25" customHeight="1" x14ac:dyDescent="0.2">
      <c r="A120" s="20">
        <v>106</v>
      </c>
      <c r="B120" s="21" t="s">
        <v>180</v>
      </c>
      <c r="C120" s="10" t="s">
        <v>181</v>
      </c>
      <c r="D120" s="44"/>
    </row>
    <row r="121" spans="1:4" x14ac:dyDescent="0.2">
      <c r="A121" s="20">
        <v>107</v>
      </c>
      <c r="B121" s="12" t="s">
        <v>182</v>
      </c>
      <c r="C121" s="18" t="s">
        <v>183</v>
      </c>
      <c r="D121" s="44"/>
    </row>
    <row r="122" spans="1:4" x14ac:dyDescent="0.2">
      <c r="A122" s="20">
        <v>108</v>
      </c>
      <c r="B122" s="21" t="s">
        <v>184</v>
      </c>
      <c r="C122" s="10" t="s">
        <v>261</v>
      </c>
      <c r="D122" s="44"/>
    </row>
    <row r="123" spans="1:4" ht="14.25" customHeight="1" x14ac:dyDescent="0.2">
      <c r="A123" s="20">
        <v>109</v>
      </c>
      <c r="B123" s="13" t="s">
        <v>185</v>
      </c>
      <c r="C123" s="10" t="s">
        <v>250</v>
      </c>
      <c r="D123" s="44"/>
    </row>
    <row r="124" spans="1:4" x14ac:dyDescent="0.2">
      <c r="A124" s="20">
        <v>110</v>
      </c>
      <c r="B124" s="12" t="s">
        <v>329</v>
      </c>
      <c r="C124" s="10" t="s">
        <v>317</v>
      </c>
      <c r="D124" s="44"/>
    </row>
    <row r="125" spans="1:4" x14ac:dyDescent="0.2">
      <c r="A125" s="20">
        <v>111</v>
      </c>
      <c r="B125" s="52" t="s">
        <v>418</v>
      </c>
      <c r="C125" s="15" t="s">
        <v>419</v>
      </c>
      <c r="D125" s="44"/>
    </row>
    <row r="126" spans="1:4" ht="13.5" customHeight="1" x14ac:dyDescent="0.2">
      <c r="A126" s="20">
        <v>112</v>
      </c>
      <c r="B126" s="13" t="s">
        <v>186</v>
      </c>
      <c r="C126" s="10" t="s">
        <v>320</v>
      </c>
      <c r="D126" s="44"/>
    </row>
    <row r="127" spans="1:4" x14ac:dyDescent="0.2">
      <c r="A127" s="20">
        <v>113</v>
      </c>
      <c r="B127" s="21" t="s">
        <v>187</v>
      </c>
      <c r="C127" s="10" t="s">
        <v>188</v>
      </c>
      <c r="D127" s="44"/>
    </row>
    <row r="128" spans="1:4" x14ac:dyDescent="0.2">
      <c r="A128" s="20">
        <v>114</v>
      </c>
      <c r="B128" s="21" t="s">
        <v>189</v>
      </c>
      <c r="C128" s="35" t="s">
        <v>306</v>
      </c>
      <c r="D128" s="44"/>
    </row>
    <row r="129" spans="1:4" x14ac:dyDescent="0.2">
      <c r="A129" s="20">
        <v>115</v>
      </c>
      <c r="B129" s="21" t="s">
        <v>190</v>
      </c>
      <c r="C129" s="10" t="s">
        <v>225</v>
      </c>
      <c r="D129" s="44"/>
    </row>
    <row r="130" spans="1:4" ht="10.5" customHeight="1" x14ac:dyDescent="0.2">
      <c r="A130" s="20">
        <v>116</v>
      </c>
      <c r="B130" s="21" t="s">
        <v>191</v>
      </c>
      <c r="C130" s="10" t="s">
        <v>192</v>
      </c>
      <c r="D130" s="44"/>
    </row>
    <row r="131" spans="1:4" x14ac:dyDescent="0.2">
      <c r="A131" s="20">
        <v>117</v>
      </c>
      <c r="B131" s="21" t="s">
        <v>193</v>
      </c>
      <c r="C131" s="10" t="s">
        <v>40</v>
      </c>
      <c r="D131" s="44"/>
    </row>
    <row r="132" spans="1:4" x14ac:dyDescent="0.2">
      <c r="A132" s="20">
        <v>118</v>
      </c>
      <c r="B132" s="12" t="s">
        <v>194</v>
      </c>
      <c r="C132" s="10" t="s">
        <v>45</v>
      </c>
      <c r="D132" s="44"/>
    </row>
    <row r="133" spans="1:4" x14ac:dyDescent="0.2">
      <c r="A133" s="20">
        <v>119</v>
      </c>
      <c r="B133" s="12" t="s">
        <v>195</v>
      </c>
      <c r="C133" s="10" t="s">
        <v>227</v>
      </c>
      <c r="D133" s="44"/>
    </row>
    <row r="134" spans="1:4" x14ac:dyDescent="0.2">
      <c r="A134" s="20">
        <v>120</v>
      </c>
      <c r="B134" s="12" t="s">
        <v>196</v>
      </c>
      <c r="C134" s="10" t="s">
        <v>47</v>
      </c>
      <c r="D134" s="44"/>
    </row>
    <row r="135" spans="1:4" x14ac:dyDescent="0.2">
      <c r="A135" s="20">
        <v>121</v>
      </c>
      <c r="B135" s="21" t="s">
        <v>197</v>
      </c>
      <c r="C135" s="10" t="s">
        <v>46</v>
      </c>
      <c r="D135" s="44"/>
    </row>
    <row r="136" spans="1:4" x14ac:dyDescent="0.2">
      <c r="A136" s="20">
        <v>122</v>
      </c>
      <c r="B136" s="21" t="s">
        <v>198</v>
      </c>
      <c r="C136" s="10" t="s">
        <v>199</v>
      </c>
      <c r="D136" s="44"/>
    </row>
    <row r="137" spans="1:4" x14ac:dyDescent="0.2">
      <c r="A137" s="20">
        <v>123</v>
      </c>
      <c r="B137" s="21" t="s">
        <v>200</v>
      </c>
      <c r="C137" s="10" t="s">
        <v>466</v>
      </c>
      <c r="D137" s="44"/>
    </row>
    <row r="138" spans="1:4" x14ac:dyDescent="0.2">
      <c r="A138" s="20">
        <v>124</v>
      </c>
      <c r="B138" s="12" t="s">
        <v>201</v>
      </c>
      <c r="C138" s="10" t="s">
        <v>226</v>
      </c>
      <c r="D138" s="44"/>
    </row>
    <row r="139" spans="1:4" x14ac:dyDescent="0.2">
      <c r="A139" s="20">
        <v>125</v>
      </c>
      <c r="B139" s="13" t="s">
        <v>202</v>
      </c>
      <c r="C139" s="10" t="s">
        <v>457</v>
      </c>
      <c r="D139" s="44">
        <v>20836757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44"/>
    </row>
    <row r="141" spans="1:4" x14ac:dyDescent="0.2">
      <c r="A141" s="20">
        <v>127</v>
      </c>
      <c r="B141" s="12" t="s">
        <v>205</v>
      </c>
      <c r="C141" s="10" t="s">
        <v>206</v>
      </c>
      <c r="D141" s="44"/>
    </row>
    <row r="142" spans="1:4" x14ac:dyDescent="0.2">
      <c r="A142" s="20">
        <v>128</v>
      </c>
      <c r="B142" s="21" t="s">
        <v>207</v>
      </c>
      <c r="C142" s="10" t="s">
        <v>208</v>
      </c>
      <c r="D142" s="44"/>
    </row>
    <row r="143" spans="1:4" x14ac:dyDescent="0.2">
      <c r="A143" s="20">
        <v>129</v>
      </c>
      <c r="B143" s="82" t="s">
        <v>251</v>
      </c>
      <c r="C143" s="84" t="s">
        <v>252</v>
      </c>
      <c r="D143" s="44"/>
    </row>
    <row r="144" spans="1:4" x14ac:dyDescent="0.2">
      <c r="A144" s="20">
        <v>130</v>
      </c>
      <c r="B144" s="85" t="s">
        <v>253</v>
      </c>
      <c r="C144" s="41" t="s">
        <v>254</v>
      </c>
      <c r="D144" s="44"/>
    </row>
    <row r="145" spans="1:24" x14ac:dyDescent="0.2">
      <c r="A145" s="20">
        <v>131</v>
      </c>
      <c r="B145" s="86" t="s">
        <v>255</v>
      </c>
      <c r="C145" s="136" t="s">
        <v>416</v>
      </c>
      <c r="D145" s="44"/>
    </row>
    <row r="146" spans="1:24" x14ac:dyDescent="0.2">
      <c r="A146" s="20">
        <v>132</v>
      </c>
      <c r="B146" s="20" t="s">
        <v>259</v>
      </c>
      <c r="C146" s="28" t="s">
        <v>260</v>
      </c>
      <c r="D146" s="44"/>
    </row>
    <row r="147" spans="1:24" x14ac:dyDescent="0.2">
      <c r="A147" s="20">
        <v>133</v>
      </c>
      <c r="B147" s="52" t="s">
        <v>311</v>
      </c>
      <c r="C147" s="28" t="s">
        <v>310</v>
      </c>
      <c r="D147" s="44"/>
    </row>
    <row r="148" spans="1:24" s="45" customFormat="1" x14ac:dyDescent="0.2">
      <c r="A148" s="20">
        <v>134</v>
      </c>
      <c r="B148" s="52" t="s">
        <v>319</v>
      </c>
      <c r="C148" s="28" t="s">
        <v>316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s="45" customFormat="1" ht="17.25" customHeight="1" x14ac:dyDescent="0.2">
      <c r="A149" s="20">
        <v>135</v>
      </c>
      <c r="B149" s="52" t="s">
        <v>411</v>
      </c>
      <c r="C149" s="15" t="s">
        <v>412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</sheetData>
  <autoFilter ref="A11:X149" xr:uid="{00000000-0009-0000-0000-00000F000000}">
    <filterColumn colId="0" showButton="0"/>
    <filterColumn colId="1" showButton="0"/>
  </autoFilter>
  <mergeCells count="9">
    <mergeCell ref="A92:A95"/>
    <mergeCell ref="B92:B95"/>
    <mergeCell ref="A2:D2"/>
    <mergeCell ref="A4:A7"/>
    <mergeCell ref="B4:B7"/>
    <mergeCell ref="C4:C7"/>
    <mergeCell ref="D4:D7"/>
    <mergeCell ref="A8:C8"/>
    <mergeCell ref="A11:C11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9"/>
  <sheetViews>
    <sheetView zoomScale="98" zoomScaleNormal="98" workbookViewId="0">
      <pane ySplit="11" topLeftCell="A12" activePane="bottomLeft" state="frozen"/>
      <selection activeCell="C1" sqref="C1"/>
      <selection pane="bottomLeft" activeCell="J19" sqref="J19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2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05" t="s">
        <v>427</v>
      </c>
      <c r="B4" s="305"/>
      <c r="C4" s="305"/>
      <c r="D4" s="305"/>
      <c r="E4" s="305"/>
      <c r="F4" s="305"/>
      <c r="G4" s="305"/>
    </row>
    <row r="5" spans="1:8" ht="6" customHeight="1" x14ac:dyDescent="0.2">
      <c r="A5" s="67"/>
      <c r="B5" s="67"/>
      <c r="C5" s="67"/>
      <c r="D5" s="138"/>
      <c r="E5" s="67"/>
      <c r="F5" s="67"/>
      <c r="G5" s="67"/>
    </row>
    <row r="6" spans="1:8" ht="9" customHeight="1" x14ac:dyDescent="0.2">
      <c r="C6" s="9"/>
      <c r="G6" s="4" t="s">
        <v>277</v>
      </c>
    </row>
    <row r="7" spans="1:8" s="2" customFormat="1" ht="28.5" customHeight="1" x14ac:dyDescent="0.2">
      <c r="A7" s="66" t="s">
        <v>43</v>
      </c>
      <c r="B7" s="66" t="s">
        <v>55</v>
      </c>
      <c r="C7" s="66" t="s">
        <v>44</v>
      </c>
      <c r="D7" s="139" t="s">
        <v>229</v>
      </c>
      <c r="E7" s="68" t="s">
        <v>326</v>
      </c>
      <c r="F7" s="68" t="s">
        <v>327</v>
      </c>
      <c r="G7" s="68" t="s">
        <v>328</v>
      </c>
    </row>
    <row r="8" spans="1:8" s="2" customFormat="1" x14ac:dyDescent="0.2">
      <c r="A8" s="275" t="s">
        <v>224</v>
      </c>
      <c r="B8" s="275"/>
      <c r="C8" s="275"/>
      <c r="D8" s="30">
        <f>D11+D10+D9</f>
        <v>1920743353</v>
      </c>
      <c r="E8" s="30">
        <f t="shared" ref="E8:G8" si="0">E11+E10+E9</f>
        <v>37797726</v>
      </c>
      <c r="F8" s="30">
        <f t="shared" si="0"/>
        <v>4830210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53</v>
      </c>
      <c r="D9" s="31">
        <v>44135694</v>
      </c>
      <c r="E9" s="31"/>
      <c r="F9" s="37"/>
      <c r="G9" s="37">
        <v>44135694</v>
      </c>
      <c r="H9" s="32"/>
    </row>
    <row r="10" spans="1:8" s="3" customFormat="1" ht="11.25" customHeight="1" x14ac:dyDescent="0.2">
      <c r="A10" s="5"/>
      <c r="B10" s="5"/>
      <c r="C10" s="11" t="s">
        <v>279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75" t="s">
        <v>223</v>
      </c>
      <c r="B11" s="275"/>
      <c r="C11" s="275"/>
      <c r="D11" s="30">
        <f>SUM(D12:D148)-D92</f>
        <v>1876607659</v>
      </c>
      <c r="E11" s="30">
        <f>SUM(E12:E148)-E92</f>
        <v>37797726</v>
      </c>
      <c r="F11" s="30">
        <f>SUM(F12:F148)-F92</f>
        <v>4830210</v>
      </c>
      <c r="G11" s="30">
        <f>SUM(G12:G148)-G92</f>
        <v>1833979723</v>
      </c>
    </row>
    <row r="12" spans="1:8" s="1" customFormat="1" ht="12" customHeight="1" x14ac:dyDescent="0.2">
      <c r="A12" s="20">
        <v>1</v>
      </c>
      <c r="B12" s="12" t="s">
        <v>56</v>
      </c>
      <c r="C12" s="10" t="s">
        <v>41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57</v>
      </c>
      <c r="C13" s="10" t="s">
        <v>209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58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59</v>
      </c>
      <c r="C15" s="10" t="s">
        <v>210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60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61</v>
      </c>
      <c r="C17" s="10" t="s">
        <v>62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63</v>
      </c>
      <c r="C18" s="10" t="s">
        <v>211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64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65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66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67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68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230</v>
      </c>
      <c r="C24" s="10" t="s">
        <v>231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69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70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71</v>
      </c>
      <c r="C27" s="10" t="s">
        <v>342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72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73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74</v>
      </c>
      <c r="C30" s="10" t="s">
        <v>212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75</v>
      </c>
      <c r="C31" s="10" t="s">
        <v>343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76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77</v>
      </c>
      <c r="C33" s="10" t="s">
        <v>78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79</v>
      </c>
      <c r="C34" s="10" t="s">
        <v>80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81</v>
      </c>
      <c r="C35" s="10" t="s">
        <v>82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83</v>
      </c>
      <c r="C36" s="10" t="s">
        <v>84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85</v>
      </c>
      <c r="C37" s="10" t="s">
        <v>86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87</v>
      </c>
      <c r="C38" s="10" t="s">
        <v>88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89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90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91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92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93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94</v>
      </c>
      <c r="C44" s="10" t="s">
        <v>213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95</v>
      </c>
      <c r="C45" s="15" t="s">
        <v>214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96</v>
      </c>
      <c r="C46" s="10" t="s">
        <v>215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97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98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99</v>
      </c>
      <c r="C49" s="10" t="s">
        <v>100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101</v>
      </c>
      <c r="C50" s="10" t="s">
        <v>102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103</v>
      </c>
      <c r="C51" s="10" t="s">
        <v>220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104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105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151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106</v>
      </c>
      <c r="C55" s="10" t="s">
        <v>216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107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108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109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110</v>
      </c>
      <c r="C59" s="10" t="s">
        <v>217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111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159</v>
      </c>
      <c r="C61" s="10" t="s">
        <v>52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112</v>
      </c>
      <c r="C62" s="10" t="s">
        <v>218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161</v>
      </c>
      <c r="C63" s="10" t="s">
        <v>219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222</v>
      </c>
      <c r="C64" s="10" t="s">
        <v>221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232</v>
      </c>
      <c r="C65" s="10" t="s">
        <v>233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113</v>
      </c>
      <c r="C66" s="10" t="s">
        <v>51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114</v>
      </c>
      <c r="C67" s="10" t="s">
        <v>234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115</v>
      </c>
      <c r="C68" s="10" t="s">
        <v>116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117</v>
      </c>
      <c r="C69" s="10" t="s">
        <v>235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118</v>
      </c>
      <c r="C70" s="10" t="s">
        <v>325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119</v>
      </c>
      <c r="C71" s="10" t="s">
        <v>236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120</v>
      </c>
      <c r="C72" s="10" t="s">
        <v>237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121</v>
      </c>
      <c r="C73" s="10" t="s">
        <v>238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122</v>
      </c>
      <c r="C74" s="10" t="s">
        <v>50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123</v>
      </c>
      <c r="C75" s="10" t="s">
        <v>239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124</v>
      </c>
      <c r="C76" s="10" t="s">
        <v>240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125</v>
      </c>
      <c r="C77" s="10" t="s">
        <v>241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126</v>
      </c>
      <c r="C78" s="10" t="s">
        <v>242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127</v>
      </c>
      <c r="C79" s="10" t="s">
        <v>243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128</v>
      </c>
      <c r="C80" s="10" t="s">
        <v>244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129</v>
      </c>
      <c r="C81" s="10" t="s">
        <v>245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130</v>
      </c>
      <c r="C82" s="10" t="s">
        <v>246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131</v>
      </c>
      <c r="C83" s="10" t="s">
        <v>132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133</v>
      </c>
      <c r="C84" s="10" t="s">
        <v>247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134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135</v>
      </c>
      <c r="C86" s="10" t="s">
        <v>413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136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137</v>
      </c>
      <c r="C88" s="10" t="s">
        <v>49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138</v>
      </c>
      <c r="C89" s="10" t="s">
        <v>228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139</v>
      </c>
      <c r="C90" s="10" t="s">
        <v>309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140</v>
      </c>
      <c r="C91" s="10" t="s">
        <v>258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63">
        <v>81</v>
      </c>
      <c r="B92" s="266" t="s">
        <v>141</v>
      </c>
      <c r="C92" s="16" t="s">
        <v>248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64"/>
      <c r="B93" s="267"/>
      <c r="C93" s="10" t="s">
        <v>307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64"/>
      <c r="B94" s="267"/>
      <c r="C94" s="10" t="s">
        <v>249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65"/>
      <c r="B95" s="268"/>
      <c r="C95" s="22" t="s">
        <v>308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142</v>
      </c>
      <c r="C96" s="10" t="s">
        <v>48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143</v>
      </c>
      <c r="C97" s="10" t="s">
        <v>144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145</v>
      </c>
      <c r="C98" s="10" t="s">
        <v>146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147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148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149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150</v>
      </c>
      <c r="C102" s="10" t="s">
        <v>42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152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153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154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155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156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157</v>
      </c>
      <c r="C108" s="10" t="s">
        <v>13</v>
      </c>
      <c r="D108" s="31">
        <f t="shared" si="2"/>
        <v>187198</v>
      </c>
      <c r="E108" s="29">
        <v>187198</v>
      </c>
      <c r="F108" s="29"/>
      <c r="G108" s="29"/>
    </row>
    <row r="109" spans="1:7" s="1" customFormat="1" x14ac:dyDescent="0.2">
      <c r="A109" s="20">
        <v>95</v>
      </c>
      <c r="B109" s="21" t="s">
        <v>158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160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162</v>
      </c>
      <c r="C111" s="10" t="s">
        <v>163</v>
      </c>
      <c r="D111" s="31">
        <f t="shared" si="2"/>
        <v>279319621</v>
      </c>
      <c r="E111" s="29"/>
      <c r="F111" s="29"/>
      <c r="G111" s="29">
        <v>279319621</v>
      </c>
    </row>
    <row r="112" spans="1:7" s="1" customFormat="1" x14ac:dyDescent="0.2">
      <c r="A112" s="20">
        <v>98</v>
      </c>
      <c r="B112" s="12" t="s">
        <v>164</v>
      </c>
      <c r="C112" s="10" t="s">
        <v>165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166</v>
      </c>
      <c r="C113" s="10" t="s">
        <v>167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168</v>
      </c>
      <c r="C114" s="10" t="s">
        <v>169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170</v>
      </c>
      <c r="C115" s="10" t="s">
        <v>171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172</v>
      </c>
      <c r="C116" s="10" t="s">
        <v>173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174</v>
      </c>
      <c r="C117" s="10" t="s">
        <v>175</v>
      </c>
      <c r="D117" s="31">
        <f t="shared" si="2"/>
        <v>1211059068</v>
      </c>
      <c r="E117" s="29"/>
      <c r="F117" s="29"/>
      <c r="G117" s="29">
        <v>1211059068</v>
      </c>
    </row>
    <row r="118" spans="1:7" s="1" customFormat="1" x14ac:dyDescent="0.2">
      <c r="A118" s="20">
        <v>104</v>
      </c>
      <c r="B118" s="17" t="s">
        <v>176</v>
      </c>
      <c r="C118" s="15" t="s">
        <v>177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178</v>
      </c>
      <c r="C119" s="10" t="s">
        <v>179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180</v>
      </c>
      <c r="C120" s="10" t="s">
        <v>181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182</v>
      </c>
      <c r="C121" s="18" t="s">
        <v>183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184</v>
      </c>
      <c r="C122" s="10" t="s">
        <v>261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185</v>
      </c>
      <c r="C123" s="10" t="s">
        <v>250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329</v>
      </c>
      <c r="C124" s="10" t="s">
        <v>317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2" t="s">
        <v>418</v>
      </c>
      <c r="C125" s="15" t="s">
        <v>419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186</v>
      </c>
      <c r="C126" s="10" t="s">
        <v>320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187</v>
      </c>
      <c r="C127" s="10" t="s">
        <v>188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189</v>
      </c>
      <c r="C128" s="35" t="s">
        <v>306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190</v>
      </c>
      <c r="C129" s="10" t="s">
        <v>225</v>
      </c>
      <c r="D129" s="31">
        <f t="shared" si="2"/>
        <v>31289996</v>
      </c>
      <c r="E129" s="29">
        <v>19630946</v>
      </c>
      <c r="F129" s="29">
        <v>4830210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191</v>
      </c>
      <c r="C130" s="10" t="s">
        <v>192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193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194</v>
      </c>
      <c r="C132" s="10" t="s">
        <v>45</v>
      </c>
      <c r="D132" s="31">
        <f t="shared" si="2"/>
        <v>19266772</v>
      </c>
      <c r="E132" s="29">
        <v>329590</v>
      </c>
      <c r="F132" s="29"/>
      <c r="G132" s="29">
        <v>18937182</v>
      </c>
    </row>
    <row r="133" spans="1:7" s="1" customFormat="1" x14ac:dyDescent="0.2">
      <c r="A133" s="20">
        <v>119</v>
      </c>
      <c r="B133" s="12" t="s">
        <v>195</v>
      </c>
      <c r="C133" s="10" t="s">
        <v>227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196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197</v>
      </c>
      <c r="C135" s="10" t="s">
        <v>46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198</v>
      </c>
      <c r="C136" s="10" t="s">
        <v>199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200</v>
      </c>
      <c r="C137" s="10" t="s">
        <v>466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201</v>
      </c>
      <c r="C138" s="10" t="s">
        <v>226</v>
      </c>
      <c r="D138" s="31">
        <f t="shared" si="3"/>
        <v>2667596</v>
      </c>
      <c r="E138" s="29">
        <v>2667596</v>
      </c>
      <c r="F138" s="29"/>
      <c r="G138" s="29"/>
    </row>
    <row r="139" spans="1:7" s="1" customFormat="1" ht="24" x14ac:dyDescent="0.2">
      <c r="A139" s="20">
        <v>125</v>
      </c>
      <c r="B139" s="13" t="s">
        <v>202</v>
      </c>
      <c r="C139" s="10" t="s">
        <v>457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203</v>
      </c>
      <c r="C140" s="10" t="s">
        <v>204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205</v>
      </c>
      <c r="C141" s="10" t="s">
        <v>206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207</v>
      </c>
      <c r="C142" s="10" t="s">
        <v>208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2" t="s">
        <v>251</v>
      </c>
      <c r="C143" s="84" t="s">
        <v>252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5" t="s">
        <v>253</v>
      </c>
      <c r="C144" s="41" t="s">
        <v>254</v>
      </c>
      <c r="D144" s="31">
        <f t="shared" si="3"/>
        <v>0</v>
      </c>
      <c r="E144" s="29"/>
      <c r="F144" s="29"/>
      <c r="G144" s="29"/>
    </row>
    <row r="145" spans="1:9" x14ac:dyDescent="0.2">
      <c r="A145" s="20">
        <v>131</v>
      </c>
      <c r="B145" s="86" t="s">
        <v>255</v>
      </c>
      <c r="C145" s="136" t="s">
        <v>416</v>
      </c>
      <c r="D145" s="31">
        <f t="shared" si="3"/>
        <v>0</v>
      </c>
      <c r="E145" s="29"/>
      <c r="F145" s="29"/>
      <c r="G145" s="29"/>
    </row>
    <row r="146" spans="1:9" x14ac:dyDescent="0.2">
      <c r="A146" s="20">
        <v>132</v>
      </c>
      <c r="B146" s="20" t="s">
        <v>259</v>
      </c>
      <c r="C146" s="28" t="s">
        <v>260</v>
      </c>
      <c r="D146" s="31">
        <f t="shared" si="3"/>
        <v>0</v>
      </c>
      <c r="E146" s="29"/>
      <c r="F146" s="29"/>
      <c r="G146" s="29"/>
    </row>
    <row r="147" spans="1:9" x14ac:dyDescent="0.2">
      <c r="A147" s="20">
        <v>133</v>
      </c>
      <c r="B147" s="52" t="s">
        <v>311</v>
      </c>
      <c r="C147" s="28" t="s">
        <v>310</v>
      </c>
      <c r="D147" s="31">
        <f t="shared" si="3"/>
        <v>0</v>
      </c>
      <c r="E147" s="29"/>
      <c r="F147" s="29"/>
      <c r="G147" s="29"/>
    </row>
    <row r="148" spans="1:9" x14ac:dyDescent="0.2">
      <c r="A148" s="20">
        <v>134</v>
      </c>
      <c r="B148" s="52" t="s">
        <v>319</v>
      </c>
      <c r="C148" s="28" t="s">
        <v>316</v>
      </c>
      <c r="D148" s="31">
        <f t="shared" si="3"/>
        <v>0</v>
      </c>
      <c r="E148" s="29"/>
      <c r="F148" s="29"/>
      <c r="G148" s="29"/>
    </row>
    <row r="149" spans="1:9" s="4" customFormat="1" x14ac:dyDescent="0.2">
      <c r="A149" s="20">
        <v>135</v>
      </c>
      <c r="B149" s="52" t="s">
        <v>411</v>
      </c>
      <c r="C149" s="15" t="s">
        <v>412</v>
      </c>
      <c r="D149" s="31">
        <f t="shared" si="3"/>
        <v>0</v>
      </c>
      <c r="E149" s="29"/>
      <c r="F149" s="29"/>
      <c r="G149" s="29"/>
      <c r="H149" s="8"/>
      <c r="I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zoomScale="110" zoomScaleNormal="110" workbookViewId="0">
      <pane xSplit="4" ySplit="7" topLeftCell="I8" activePane="bottomRight" state="frozen"/>
      <selection pane="topRight" activeCell="E1" sqref="E1"/>
      <selection pane="bottomLeft" activeCell="A8" sqref="A8"/>
      <selection pane="bottomRight" activeCell="D22" sqref="D22"/>
    </sheetView>
  </sheetViews>
  <sheetFormatPr defaultRowHeight="11.25" x14ac:dyDescent="0.2"/>
  <cols>
    <col min="1" max="1" width="3.7109375" style="213" customWidth="1"/>
    <col min="2" max="2" width="9.140625" style="213"/>
    <col min="3" max="3" width="27.7109375" style="213" customWidth="1"/>
    <col min="4" max="4" width="10.42578125" style="213" customWidth="1"/>
    <col min="5" max="6" width="12" style="213" customWidth="1"/>
    <col min="7" max="8" width="11.140625" style="213" customWidth="1"/>
    <col min="9" max="9" width="12" style="213" customWidth="1"/>
    <col min="10" max="10" width="11" style="213" customWidth="1"/>
    <col min="11" max="11" width="11.7109375" style="213" customWidth="1"/>
    <col min="12" max="12" width="11.42578125" style="213" customWidth="1"/>
    <col min="13" max="14" width="12.7109375" style="213" customWidth="1"/>
    <col min="15" max="15" width="12.28515625" style="213" customWidth="1"/>
    <col min="16" max="16" width="11.28515625" style="213" customWidth="1"/>
    <col min="17" max="17" width="9.7109375" style="213" customWidth="1"/>
    <col min="18" max="18" width="13.28515625" style="213" customWidth="1"/>
    <col min="19" max="19" width="11" style="213" customWidth="1"/>
    <col min="20" max="21" width="10.85546875" style="213" bestFit="1" customWidth="1"/>
    <col min="22" max="22" width="9.28515625" style="213" bestFit="1" customWidth="1"/>
    <col min="23" max="23" width="10.85546875" style="213" bestFit="1" customWidth="1"/>
    <col min="24" max="16384" width="9.140625" style="213"/>
  </cols>
  <sheetData>
    <row r="1" spans="1:23" s="212" customFormat="1" ht="15.75" x14ac:dyDescent="0.25">
      <c r="A1" s="460" t="s">
        <v>428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3" spans="1:23" x14ac:dyDescent="0.2">
      <c r="A3" s="461" t="s">
        <v>43</v>
      </c>
      <c r="B3" s="462" t="s">
        <v>344</v>
      </c>
      <c r="C3" s="465" t="s">
        <v>335</v>
      </c>
      <c r="D3" s="468" t="s">
        <v>345</v>
      </c>
      <c r="E3" s="471" t="s">
        <v>346</v>
      </c>
      <c r="F3" s="472"/>
      <c r="G3" s="472"/>
      <c r="H3" s="472"/>
      <c r="I3" s="472"/>
      <c r="J3" s="472"/>
      <c r="K3" s="473"/>
      <c r="L3" s="484" t="s">
        <v>347</v>
      </c>
      <c r="M3" s="485"/>
      <c r="N3" s="485"/>
      <c r="O3" s="485"/>
      <c r="P3" s="485"/>
      <c r="Q3" s="485"/>
      <c r="R3" s="485"/>
      <c r="S3" s="485"/>
      <c r="T3" s="486"/>
    </row>
    <row r="4" spans="1:23" ht="16.5" customHeight="1" x14ac:dyDescent="0.2">
      <c r="A4" s="461"/>
      <c r="B4" s="463"/>
      <c r="C4" s="466"/>
      <c r="D4" s="469"/>
      <c r="E4" s="474" t="s">
        <v>348</v>
      </c>
      <c r="F4" s="475"/>
      <c r="G4" s="478" t="s">
        <v>349</v>
      </c>
      <c r="H4" s="478"/>
      <c r="I4" s="478"/>
      <c r="J4" s="478"/>
      <c r="K4" s="478"/>
      <c r="L4" s="487" t="s">
        <v>350</v>
      </c>
      <c r="M4" s="487"/>
      <c r="N4" s="487"/>
      <c r="O4" s="487"/>
      <c r="P4" s="488" t="s">
        <v>348</v>
      </c>
      <c r="Q4" s="489"/>
      <c r="R4" s="489"/>
      <c r="S4" s="489"/>
      <c r="T4" s="490"/>
    </row>
    <row r="5" spans="1:23" ht="20.25" customHeight="1" x14ac:dyDescent="0.2">
      <c r="A5" s="461"/>
      <c r="B5" s="463"/>
      <c r="C5" s="466"/>
      <c r="D5" s="469"/>
      <c r="E5" s="476"/>
      <c r="F5" s="477"/>
      <c r="G5" s="478"/>
      <c r="H5" s="478"/>
      <c r="I5" s="478"/>
      <c r="J5" s="478"/>
      <c r="K5" s="478"/>
      <c r="L5" s="226" t="s">
        <v>351</v>
      </c>
      <c r="M5" s="494" t="s">
        <v>349</v>
      </c>
      <c r="N5" s="495"/>
      <c r="O5" s="496"/>
      <c r="P5" s="491"/>
      <c r="Q5" s="492"/>
      <c r="R5" s="492"/>
      <c r="S5" s="492"/>
      <c r="T5" s="493"/>
    </row>
    <row r="6" spans="1:23" ht="15" customHeight="1" x14ac:dyDescent="0.2">
      <c r="A6" s="461"/>
      <c r="B6" s="463"/>
      <c r="C6" s="466"/>
      <c r="D6" s="469"/>
      <c r="E6" s="479" t="s">
        <v>352</v>
      </c>
      <c r="F6" s="481" t="s">
        <v>353</v>
      </c>
      <c r="G6" s="479" t="s">
        <v>354</v>
      </c>
      <c r="H6" s="481" t="s">
        <v>353</v>
      </c>
      <c r="I6" s="483" t="s">
        <v>352</v>
      </c>
      <c r="J6" s="483" t="s">
        <v>355</v>
      </c>
      <c r="K6" s="483"/>
      <c r="L6" s="481" t="s">
        <v>352</v>
      </c>
      <c r="M6" s="481" t="s">
        <v>353</v>
      </c>
      <c r="N6" s="481" t="s">
        <v>356</v>
      </c>
      <c r="O6" s="479" t="s">
        <v>354</v>
      </c>
      <c r="P6" s="481" t="s">
        <v>353</v>
      </c>
      <c r="Q6" s="481" t="s">
        <v>356</v>
      </c>
      <c r="R6" s="481" t="s">
        <v>357</v>
      </c>
      <c r="S6" s="483" t="s">
        <v>358</v>
      </c>
      <c r="T6" s="479" t="s">
        <v>354</v>
      </c>
    </row>
    <row r="7" spans="1:23" ht="33.75" customHeight="1" x14ac:dyDescent="0.2">
      <c r="A7" s="461"/>
      <c r="B7" s="464"/>
      <c r="C7" s="467"/>
      <c r="D7" s="470"/>
      <c r="E7" s="480"/>
      <c r="F7" s="482"/>
      <c r="G7" s="480"/>
      <c r="H7" s="482"/>
      <c r="I7" s="483"/>
      <c r="J7" s="227" t="s">
        <v>359</v>
      </c>
      <c r="K7" s="227" t="s">
        <v>360</v>
      </c>
      <c r="L7" s="482"/>
      <c r="M7" s="482"/>
      <c r="N7" s="482"/>
      <c r="O7" s="480"/>
      <c r="P7" s="482"/>
      <c r="Q7" s="482"/>
      <c r="R7" s="482"/>
      <c r="S7" s="483"/>
      <c r="T7" s="480"/>
      <c r="U7" s="223" t="s">
        <v>326</v>
      </c>
      <c r="V7" s="223" t="s">
        <v>327</v>
      </c>
      <c r="W7" s="223" t="s">
        <v>328</v>
      </c>
    </row>
    <row r="8" spans="1:23" ht="15" customHeight="1" x14ac:dyDescent="0.2">
      <c r="A8" s="215">
        <v>1</v>
      </c>
      <c r="B8" s="78" t="s">
        <v>190</v>
      </c>
      <c r="C8" s="224" t="s">
        <v>361</v>
      </c>
      <c r="D8" s="216">
        <f>SUM(E8:T8)</f>
        <v>31289996</v>
      </c>
      <c r="E8" s="226">
        <v>0</v>
      </c>
      <c r="F8" s="226">
        <v>0</v>
      </c>
      <c r="G8" s="226">
        <v>0</v>
      </c>
      <c r="H8" s="228"/>
      <c r="I8" s="226">
        <v>3450150</v>
      </c>
      <c r="J8" s="226">
        <v>4457600</v>
      </c>
      <c r="K8" s="226">
        <v>3970056</v>
      </c>
      <c r="L8" s="229">
        <v>4830210</v>
      </c>
      <c r="M8" s="229"/>
      <c r="N8" s="226">
        <v>7436990</v>
      </c>
      <c r="O8" s="226">
        <v>316150</v>
      </c>
      <c r="P8" s="226">
        <v>0</v>
      </c>
      <c r="Q8" s="226">
        <v>0</v>
      </c>
      <c r="R8" s="226">
        <v>0</v>
      </c>
      <c r="S8" s="226">
        <v>0</v>
      </c>
      <c r="T8" s="226">
        <v>6828840</v>
      </c>
      <c r="U8" s="223">
        <v>19630946</v>
      </c>
      <c r="V8" s="223">
        <v>4830210</v>
      </c>
      <c r="W8" s="223">
        <v>6828840</v>
      </c>
    </row>
    <row r="9" spans="1:23" ht="15" customHeight="1" x14ac:dyDescent="0.2">
      <c r="A9" s="215">
        <v>2</v>
      </c>
      <c r="B9" s="79" t="s">
        <v>194</v>
      </c>
      <c r="C9" s="217" t="s">
        <v>45</v>
      </c>
      <c r="D9" s="216">
        <f t="shared" ref="D9:D20" si="0">SUM(E9:T9)</f>
        <v>19266772</v>
      </c>
      <c r="E9" s="226">
        <v>0</v>
      </c>
      <c r="F9" s="226">
        <v>0</v>
      </c>
      <c r="G9" s="226">
        <v>252920</v>
      </c>
      <c r="H9" s="228"/>
      <c r="I9" s="226">
        <v>76670</v>
      </c>
      <c r="J9" s="226">
        <v>0</v>
      </c>
      <c r="K9" s="226">
        <v>0</v>
      </c>
      <c r="L9" s="229">
        <v>0</v>
      </c>
      <c r="M9" s="229"/>
      <c r="N9" s="226">
        <v>0</v>
      </c>
      <c r="O9" s="226">
        <v>0</v>
      </c>
      <c r="P9" s="226">
        <v>0</v>
      </c>
      <c r="Q9" s="226">
        <v>6164268</v>
      </c>
      <c r="R9" s="226">
        <v>2247552</v>
      </c>
      <c r="S9" s="226">
        <v>1078800</v>
      </c>
      <c r="T9" s="226">
        <v>9446562</v>
      </c>
      <c r="U9" s="223">
        <v>329590</v>
      </c>
      <c r="V9" s="223">
        <v>0</v>
      </c>
      <c r="W9" s="223">
        <v>18937182</v>
      </c>
    </row>
    <row r="10" spans="1:23" ht="12" x14ac:dyDescent="0.2">
      <c r="A10" s="215">
        <v>3</v>
      </c>
      <c r="B10" s="79" t="s">
        <v>191</v>
      </c>
      <c r="C10" s="209" t="s">
        <v>192</v>
      </c>
      <c r="D10" s="216">
        <f t="shared" si="0"/>
        <v>267456</v>
      </c>
      <c r="E10" s="226">
        <v>0</v>
      </c>
      <c r="F10" s="226">
        <v>0</v>
      </c>
      <c r="G10" s="226">
        <v>0</v>
      </c>
      <c r="H10" s="228"/>
      <c r="I10" s="226">
        <v>0</v>
      </c>
      <c r="J10" s="226">
        <v>267456</v>
      </c>
      <c r="K10" s="226">
        <v>0</v>
      </c>
      <c r="L10" s="229">
        <v>0</v>
      </c>
      <c r="M10" s="230"/>
      <c r="N10" s="226">
        <v>0</v>
      </c>
      <c r="O10" s="226">
        <v>0</v>
      </c>
      <c r="P10" s="226">
        <v>0</v>
      </c>
      <c r="Q10" s="226">
        <v>0</v>
      </c>
      <c r="R10" s="226">
        <v>0</v>
      </c>
      <c r="S10" s="226">
        <v>0</v>
      </c>
      <c r="T10" s="226">
        <v>0</v>
      </c>
      <c r="U10" s="223">
        <v>267456</v>
      </c>
      <c r="V10" s="223">
        <v>0</v>
      </c>
      <c r="W10" s="223">
        <v>0</v>
      </c>
    </row>
    <row r="11" spans="1:23" x14ac:dyDescent="0.2">
      <c r="A11" s="215">
        <v>4</v>
      </c>
      <c r="B11" s="78" t="s">
        <v>193</v>
      </c>
      <c r="C11" s="217" t="s">
        <v>40</v>
      </c>
      <c r="D11" s="216">
        <f t="shared" si="0"/>
        <v>4011840</v>
      </c>
      <c r="E11" s="226">
        <v>0</v>
      </c>
      <c r="F11" s="226">
        <v>0</v>
      </c>
      <c r="G11" s="226">
        <v>0</v>
      </c>
      <c r="H11" s="228"/>
      <c r="I11" s="226">
        <v>0</v>
      </c>
      <c r="J11" s="226">
        <v>4011840</v>
      </c>
      <c r="K11" s="226">
        <v>0</v>
      </c>
      <c r="L11" s="229">
        <v>0</v>
      </c>
      <c r="M11" s="230"/>
      <c r="N11" s="226">
        <v>0</v>
      </c>
      <c r="O11" s="226">
        <v>0</v>
      </c>
      <c r="P11" s="226">
        <v>0</v>
      </c>
      <c r="Q11" s="226">
        <v>0</v>
      </c>
      <c r="R11" s="226">
        <v>0</v>
      </c>
      <c r="S11" s="226">
        <v>0</v>
      </c>
      <c r="T11" s="226">
        <v>0</v>
      </c>
      <c r="U11" s="223">
        <v>4011840</v>
      </c>
      <c r="V11" s="223">
        <v>0</v>
      </c>
      <c r="W11" s="223">
        <v>0</v>
      </c>
    </row>
    <row r="12" spans="1:23" x14ac:dyDescent="0.2">
      <c r="A12" s="215">
        <v>5</v>
      </c>
      <c r="B12" s="80" t="s">
        <v>201</v>
      </c>
      <c r="C12" s="217" t="s">
        <v>226</v>
      </c>
      <c r="D12" s="216">
        <f t="shared" si="0"/>
        <v>2667596</v>
      </c>
      <c r="E12" s="226">
        <v>0</v>
      </c>
      <c r="F12" s="226">
        <v>0</v>
      </c>
      <c r="G12" s="226">
        <v>0</v>
      </c>
      <c r="H12" s="228"/>
      <c r="I12" s="226">
        <v>0</v>
      </c>
      <c r="J12" s="226">
        <v>2005920</v>
      </c>
      <c r="K12" s="226">
        <v>661676</v>
      </c>
      <c r="L12" s="229">
        <v>0</v>
      </c>
      <c r="M12" s="230"/>
      <c r="N12" s="226">
        <v>0</v>
      </c>
      <c r="O12" s="226">
        <v>0</v>
      </c>
      <c r="P12" s="226">
        <v>0</v>
      </c>
      <c r="Q12" s="226">
        <v>0</v>
      </c>
      <c r="R12" s="226">
        <v>0</v>
      </c>
      <c r="S12" s="226">
        <v>0</v>
      </c>
      <c r="T12" s="226">
        <v>0</v>
      </c>
      <c r="U12" s="223">
        <v>1998956</v>
      </c>
      <c r="V12" s="223">
        <v>0</v>
      </c>
      <c r="W12" s="223">
        <v>0</v>
      </c>
    </row>
    <row r="13" spans="1:23" x14ac:dyDescent="0.2">
      <c r="A13" s="215">
        <v>6</v>
      </c>
      <c r="B13" s="81" t="s">
        <v>202</v>
      </c>
      <c r="C13" s="217" t="s">
        <v>458</v>
      </c>
      <c r="D13" s="216">
        <f t="shared" si="0"/>
        <v>1337280</v>
      </c>
      <c r="E13" s="226">
        <v>0</v>
      </c>
      <c r="F13" s="226">
        <v>0</v>
      </c>
      <c r="G13" s="226">
        <v>0</v>
      </c>
      <c r="H13" s="228"/>
      <c r="I13" s="226">
        <v>0</v>
      </c>
      <c r="J13" s="226">
        <v>1337280</v>
      </c>
      <c r="K13" s="226">
        <v>0</v>
      </c>
      <c r="L13" s="229">
        <v>0</v>
      </c>
      <c r="M13" s="230"/>
      <c r="N13" s="226">
        <v>0</v>
      </c>
      <c r="O13" s="226">
        <v>0</v>
      </c>
      <c r="P13" s="226">
        <v>0</v>
      </c>
      <c r="Q13" s="226">
        <v>0</v>
      </c>
      <c r="R13" s="226">
        <v>0</v>
      </c>
      <c r="S13" s="226">
        <v>0</v>
      </c>
      <c r="T13" s="226">
        <v>0</v>
      </c>
      <c r="U13" s="223">
        <v>1337280</v>
      </c>
      <c r="V13" s="223">
        <v>0</v>
      </c>
      <c r="W13" s="223">
        <v>0</v>
      </c>
    </row>
    <row r="14" spans="1:23" x14ac:dyDescent="0.2">
      <c r="A14" s="215">
        <v>7</v>
      </c>
      <c r="B14" s="79" t="s">
        <v>138</v>
      </c>
      <c r="C14" s="217" t="s">
        <v>362</v>
      </c>
      <c r="D14" s="216">
        <f t="shared" si="0"/>
        <v>6111790</v>
      </c>
      <c r="E14" s="226">
        <v>0</v>
      </c>
      <c r="F14" s="226">
        <v>0</v>
      </c>
      <c r="G14" s="226">
        <v>0</v>
      </c>
      <c r="H14" s="228"/>
      <c r="I14" s="226">
        <v>0</v>
      </c>
      <c r="J14" s="226">
        <v>4457600</v>
      </c>
      <c r="K14" s="226">
        <v>1654190</v>
      </c>
      <c r="L14" s="229">
        <v>0</v>
      </c>
      <c r="M14" s="230"/>
      <c r="N14" s="226">
        <v>0</v>
      </c>
      <c r="O14" s="226">
        <v>0</v>
      </c>
      <c r="P14" s="226">
        <v>0</v>
      </c>
      <c r="Q14" s="226">
        <v>0</v>
      </c>
      <c r="R14" s="226">
        <v>0</v>
      </c>
      <c r="S14" s="226">
        <v>0</v>
      </c>
      <c r="T14" s="226">
        <v>0</v>
      </c>
      <c r="U14" s="223">
        <v>6111790</v>
      </c>
      <c r="V14" s="223">
        <v>0</v>
      </c>
      <c r="W14" s="223">
        <v>0</v>
      </c>
    </row>
    <row r="15" spans="1:23" x14ac:dyDescent="0.2">
      <c r="A15" s="215">
        <v>8</v>
      </c>
      <c r="B15" s="78" t="s">
        <v>61</v>
      </c>
      <c r="C15" s="217" t="s">
        <v>363</v>
      </c>
      <c r="D15" s="216">
        <f t="shared" si="0"/>
        <v>1337280</v>
      </c>
      <c r="E15" s="226">
        <v>0</v>
      </c>
      <c r="F15" s="226">
        <v>0</v>
      </c>
      <c r="G15" s="226">
        <v>0</v>
      </c>
      <c r="H15" s="228"/>
      <c r="I15" s="226">
        <v>0</v>
      </c>
      <c r="J15" s="226">
        <v>1337280</v>
      </c>
      <c r="K15" s="226">
        <v>0</v>
      </c>
      <c r="L15" s="229">
        <v>0</v>
      </c>
      <c r="M15" s="230"/>
      <c r="N15" s="226">
        <v>0</v>
      </c>
      <c r="O15" s="226">
        <v>0</v>
      </c>
      <c r="P15" s="226">
        <v>0</v>
      </c>
      <c r="Q15" s="226">
        <v>0</v>
      </c>
      <c r="R15" s="226">
        <v>0</v>
      </c>
      <c r="S15" s="226">
        <v>0</v>
      </c>
      <c r="T15" s="226">
        <v>0</v>
      </c>
      <c r="U15" s="223">
        <v>1337280</v>
      </c>
      <c r="V15" s="223">
        <v>0</v>
      </c>
      <c r="W15" s="223">
        <v>0</v>
      </c>
    </row>
    <row r="16" spans="1:23" ht="13.5" customHeight="1" x14ac:dyDescent="0.2">
      <c r="A16" s="215">
        <v>9</v>
      </c>
      <c r="B16" s="79" t="s">
        <v>83</v>
      </c>
      <c r="C16" s="224" t="s">
        <v>364</v>
      </c>
      <c r="D16" s="216">
        <f t="shared" si="0"/>
        <v>1916750</v>
      </c>
      <c r="E16" s="226">
        <v>0</v>
      </c>
      <c r="F16" s="226">
        <v>0</v>
      </c>
      <c r="G16" s="226">
        <v>0</v>
      </c>
      <c r="H16" s="226"/>
      <c r="I16" s="226">
        <v>1150050</v>
      </c>
      <c r="J16" s="226">
        <v>0</v>
      </c>
      <c r="K16" s="226">
        <v>0</v>
      </c>
      <c r="L16" s="229">
        <v>0</v>
      </c>
      <c r="M16" s="230"/>
      <c r="N16" s="230">
        <v>766700</v>
      </c>
      <c r="O16" s="226">
        <v>0</v>
      </c>
      <c r="P16" s="226">
        <v>0</v>
      </c>
      <c r="Q16" s="226">
        <v>0</v>
      </c>
      <c r="R16" s="226">
        <v>0</v>
      </c>
      <c r="S16" s="226">
        <v>0</v>
      </c>
      <c r="T16" s="226">
        <v>0</v>
      </c>
      <c r="U16" s="223">
        <v>1916750</v>
      </c>
      <c r="V16" s="223">
        <v>0</v>
      </c>
      <c r="W16" s="223">
        <v>0</v>
      </c>
    </row>
    <row r="17" spans="1:23" ht="13.5" customHeight="1" x14ac:dyDescent="0.2">
      <c r="A17" s="215">
        <v>10</v>
      </c>
      <c r="B17" s="211" t="s">
        <v>157</v>
      </c>
      <c r="C17" s="209" t="s">
        <v>13</v>
      </c>
      <c r="D17" s="216">
        <f t="shared" si="0"/>
        <v>187198</v>
      </c>
      <c r="E17" s="226">
        <v>0</v>
      </c>
      <c r="F17" s="226">
        <v>0</v>
      </c>
      <c r="G17" s="226">
        <v>0</v>
      </c>
      <c r="H17" s="226">
        <v>36300</v>
      </c>
      <c r="I17" s="226">
        <v>69003</v>
      </c>
      <c r="J17" s="226">
        <v>0</v>
      </c>
      <c r="K17" s="226">
        <v>0</v>
      </c>
      <c r="L17" s="229">
        <v>0</v>
      </c>
      <c r="M17" s="230">
        <v>43560</v>
      </c>
      <c r="N17" s="230">
        <v>38335</v>
      </c>
      <c r="O17" s="226">
        <v>0</v>
      </c>
      <c r="P17" s="226">
        <v>0</v>
      </c>
      <c r="Q17" s="226">
        <v>0</v>
      </c>
      <c r="R17" s="226">
        <v>0</v>
      </c>
      <c r="S17" s="226">
        <v>0</v>
      </c>
      <c r="T17" s="226">
        <v>0</v>
      </c>
      <c r="U17" s="223">
        <v>187198</v>
      </c>
      <c r="V17" s="223">
        <v>0</v>
      </c>
      <c r="W17" s="223">
        <v>0</v>
      </c>
    </row>
    <row r="18" spans="1:23" ht="12" customHeight="1" x14ac:dyDescent="0.2">
      <c r="A18" s="215">
        <v>11</v>
      </c>
      <c r="B18" s="78" t="s">
        <v>174</v>
      </c>
      <c r="C18" s="224" t="s">
        <v>175</v>
      </c>
      <c r="D18" s="216">
        <f t="shared" si="0"/>
        <v>1211059068</v>
      </c>
      <c r="E18" s="226">
        <v>6417279</v>
      </c>
      <c r="F18" s="226">
        <v>0</v>
      </c>
      <c r="G18" s="226">
        <v>0</v>
      </c>
      <c r="H18" s="226"/>
      <c r="I18" s="226">
        <v>0</v>
      </c>
      <c r="J18" s="226">
        <v>0</v>
      </c>
      <c r="K18" s="226">
        <v>0</v>
      </c>
      <c r="L18" s="229">
        <v>0</v>
      </c>
      <c r="M18" s="230"/>
      <c r="N18" s="230">
        <v>0</v>
      </c>
      <c r="O18" s="226">
        <v>0</v>
      </c>
      <c r="P18" s="226">
        <v>0</v>
      </c>
      <c r="Q18" s="226">
        <v>934959982</v>
      </c>
      <c r="R18" s="226">
        <v>210052464</v>
      </c>
      <c r="S18" s="226">
        <v>55551008</v>
      </c>
      <c r="T18" s="226">
        <v>4078335</v>
      </c>
      <c r="U18" s="223">
        <v>0</v>
      </c>
      <c r="V18" s="223">
        <v>0</v>
      </c>
      <c r="W18" s="223">
        <v>1211059068</v>
      </c>
    </row>
    <row r="19" spans="1:23" x14ac:dyDescent="0.2">
      <c r="A19" s="215">
        <v>12</v>
      </c>
      <c r="B19" s="79" t="s">
        <v>162</v>
      </c>
      <c r="C19" s="217" t="s">
        <v>365</v>
      </c>
      <c r="D19" s="216">
        <f t="shared" si="0"/>
        <v>279319621</v>
      </c>
      <c r="E19" s="226">
        <v>383350</v>
      </c>
      <c r="F19" s="226">
        <v>0</v>
      </c>
      <c r="G19" s="226">
        <v>0</v>
      </c>
      <c r="H19" s="226"/>
      <c r="I19" s="226">
        <v>0</v>
      </c>
      <c r="J19" s="226">
        <v>0</v>
      </c>
      <c r="K19" s="226">
        <v>0</v>
      </c>
      <c r="L19" s="229">
        <v>0</v>
      </c>
      <c r="M19" s="230"/>
      <c r="N19" s="230">
        <v>0</v>
      </c>
      <c r="O19" s="226">
        <v>0</v>
      </c>
      <c r="P19" s="226">
        <v>0</v>
      </c>
      <c r="Q19" s="226">
        <v>207568691</v>
      </c>
      <c r="R19" s="226">
        <v>71367580</v>
      </c>
      <c r="S19" s="226">
        <v>0</v>
      </c>
      <c r="T19" s="226">
        <v>0</v>
      </c>
      <c r="U19" s="223">
        <v>0</v>
      </c>
      <c r="V19" s="223">
        <v>0</v>
      </c>
      <c r="W19" s="223">
        <v>279114121</v>
      </c>
    </row>
    <row r="20" spans="1:23" x14ac:dyDescent="0.2">
      <c r="A20" s="215">
        <v>13</v>
      </c>
      <c r="B20" s="78" t="s">
        <v>187</v>
      </c>
      <c r="C20" s="217" t="s">
        <v>188</v>
      </c>
      <c r="D20" s="216">
        <f t="shared" si="0"/>
        <v>317835012</v>
      </c>
      <c r="E20" s="226">
        <v>920040</v>
      </c>
      <c r="F20" s="226">
        <v>871200</v>
      </c>
      <c r="G20" s="226">
        <v>0</v>
      </c>
      <c r="H20" s="226"/>
      <c r="I20" s="226">
        <v>0</v>
      </c>
      <c r="J20" s="226">
        <v>0</v>
      </c>
      <c r="K20" s="226">
        <v>0</v>
      </c>
      <c r="L20" s="229">
        <v>0</v>
      </c>
      <c r="M20" s="230"/>
      <c r="N20" s="230">
        <v>0</v>
      </c>
      <c r="O20" s="226">
        <v>0</v>
      </c>
      <c r="P20" s="226">
        <v>53571540</v>
      </c>
      <c r="Q20" s="226">
        <v>213111932</v>
      </c>
      <c r="R20" s="226">
        <v>49360300</v>
      </c>
      <c r="S20" s="226">
        <v>0</v>
      </c>
      <c r="T20" s="226">
        <v>0</v>
      </c>
      <c r="U20" s="223">
        <v>0</v>
      </c>
      <c r="V20" s="223">
        <v>0</v>
      </c>
      <c r="W20" s="223">
        <v>317835012</v>
      </c>
    </row>
    <row r="21" spans="1:23" s="221" customFormat="1" ht="10.5" x14ac:dyDescent="0.15">
      <c r="A21" s="219"/>
      <c r="B21" s="219"/>
      <c r="C21" s="220" t="s">
        <v>366</v>
      </c>
      <c r="D21" s="216">
        <f t="shared" ref="D21:W21" si="1">SUM(D8:D20)</f>
        <v>1876607659</v>
      </c>
      <c r="E21" s="216">
        <f t="shared" si="1"/>
        <v>7720669</v>
      </c>
      <c r="F21" s="216">
        <f t="shared" si="1"/>
        <v>871200</v>
      </c>
      <c r="G21" s="216">
        <f t="shared" si="1"/>
        <v>252920</v>
      </c>
      <c r="H21" s="216">
        <f t="shared" si="1"/>
        <v>36300</v>
      </c>
      <c r="I21" s="216">
        <f t="shared" si="1"/>
        <v>4745873</v>
      </c>
      <c r="J21" s="216">
        <f t="shared" si="1"/>
        <v>17874976</v>
      </c>
      <c r="K21" s="216">
        <f t="shared" si="1"/>
        <v>6285922</v>
      </c>
      <c r="L21" s="216">
        <f t="shared" si="1"/>
        <v>4830210</v>
      </c>
      <c r="M21" s="216">
        <f t="shared" si="1"/>
        <v>43560</v>
      </c>
      <c r="N21" s="216">
        <f t="shared" si="1"/>
        <v>8242025</v>
      </c>
      <c r="O21" s="216">
        <f t="shared" si="1"/>
        <v>316150</v>
      </c>
      <c r="P21" s="216">
        <f t="shared" si="1"/>
        <v>53571540</v>
      </c>
      <c r="Q21" s="216">
        <f t="shared" si="1"/>
        <v>1361804873</v>
      </c>
      <c r="R21" s="216">
        <f t="shared" si="1"/>
        <v>333027896</v>
      </c>
      <c r="S21" s="216">
        <f t="shared" si="1"/>
        <v>56629808</v>
      </c>
      <c r="T21" s="216">
        <f t="shared" si="1"/>
        <v>20353737</v>
      </c>
      <c r="U21" s="216">
        <f t="shared" si="1"/>
        <v>37129086</v>
      </c>
      <c r="V21" s="216">
        <f t="shared" si="1"/>
        <v>4830210</v>
      </c>
      <c r="W21" s="216">
        <f t="shared" si="1"/>
        <v>1833774223</v>
      </c>
    </row>
    <row r="22" spans="1:23" ht="22.5" x14ac:dyDescent="0.2">
      <c r="C22" s="224" t="s">
        <v>367</v>
      </c>
      <c r="D22" s="216">
        <v>44135694</v>
      </c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>
        <v>44135694</v>
      </c>
      <c r="R22" s="216"/>
      <c r="S22" s="216"/>
      <c r="T22" s="223"/>
      <c r="U22" s="223"/>
      <c r="V22" s="223"/>
      <c r="W22" s="223">
        <v>44135694</v>
      </c>
    </row>
    <row r="23" spans="1:23" ht="21" x14ac:dyDescent="0.2">
      <c r="C23" s="225" t="s">
        <v>368</v>
      </c>
      <c r="D23" s="216">
        <f>D22+D21</f>
        <v>1920743353</v>
      </c>
      <c r="E23" s="216">
        <f t="shared" ref="E23:W23" si="2">E22+E21</f>
        <v>7720669</v>
      </c>
      <c r="F23" s="216">
        <f t="shared" si="2"/>
        <v>871200</v>
      </c>
      <c r="G23" s="216">
        <f t="shared" si="2"/>
        <v>252920</v>
      </c>
      <c r="H23" s="216">
        <f t="shared" si="2"/>
        <v>36300</v>
      </c>
      <c r="I23" s="216">
        <f t="shared" si="2"/>
        <v>4745873</v>
      </c>
      <c r="J23" s="216">
        <f t="shared" si="2"/>
        <v>17874976</v>
      </c>
      <c r="K23" s="216">
        <f t="shared" si="2"/>
        <v>6285922</v>
      </c>
      <c r="L23" s="216">
        <f t="shared" si="2"/>
        <v>4830210</v>
      </c>
      <c r="M23" s="216">
        <f t="shared" si="2"/>
        <v>43560</v>
      </c>
      <c r="N23" s="216">
        <f t="shared" si="2"/>
        <v>8242025</v>
      </c>
      <c r="O23" s="216">
        <f t="shared" si="2"/>
        <v>316150</v>
      </c>
      <c r="P23" s="216">
        <f t="shared" si="2"/>
        <v>53571540</v>
      </c>
      <c r="Q23" s="216">
        <f t="shared" si="2"/>
        <v>1405940567</v>
      </c>
      <c r="R23" s="216">
        <f t="shared" si="2"/>
        <v>333027896</v>
      </c>
      <c r="S23" s="216">
        <f t="shared" si="2"/>
        <v>56629808</v>
      </c>
      <c r="T23" s="218">
        <f t="shared" si="2"/>
        <v>20353737</v>
      </c>
      <c r="U23" s="218">
        <f t="shared" si="2"/>
        <v>37129086</v>
      </c>
      <c r="V23" s="218">
        <f t="shared" si="2"/>
        <v>4830210</v>
      </c>
      <c r="W23" s="218">
        <f t="shared" si="2"/>
        <v>1877909917</v>
      </c>
    </row>
    <row r="25" spans="1:23" s="222" customFormat="1" x14ac:dyDescent="0.2"/>
    <row r="26" spans="1:23" x14ac:dyDescent="0.2">
      <c r="D26" s="222"/>
      <c r="P26" s="214"/>
    </row>
  </sheetData>
  <mergeCells count="27"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0"/>
  <sheetViews>
    <sheetView zoomScale="91" zoomScaleNormal="91" workbookViewId="0">
      <pane xSplit="3" ySplit="11" topLeftCell="D137" activePane="bottomRight" state="frozen"/>
      <selection pane="topRight" activeCell="D1" sqref="D1"/>
      <selection pane="bottomLeft" activeCell="A14" sqref="A14"/>
      <selection pane="bottomRight" activeCell="D155" sqref="D15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236"/>
    </row>
    <row r="2" spans="1:20" ht="20.25" customHeight="1" x14ac:dyDescent="0.2">
      <c r="A2" s="289" t="s">
        <v>424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</row>
    <row r="3" spans="1:20" x14ac:dyDescent="0.2">
      <c r="C3" s="9"/>
      <c r="T3" s="8" t="s">
        <v>277</v>
      </c>
    </row>
    <row r="4" spans="1:20" s="2" customFormat="1" ht="15.75" customHeight="1" x14ac:dyDescent="0.2">
      <c r="A4" s="291" t="s">
        <v>43</v>
      </c>
      <c r="B4" s="291" t="s">
        <v>55</v>
      </c>
      <c r="C4" s="292" t="s">
        <v>44</v>
      </c>
      <c r="D4" s="290" t="s">
        <v>263</v>
      </c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</row>
    <row r="5" spans="1:20" ht="15" customHeight="1" x14ac:dyDescent="0.2">
      <c r="A5" s="291"/>
      <c r="B5" s="291"/>
      <c r="C5" s="292"/>
      <c r="D5" s="290" t="s">
        <v>264</v>
      </c>
      <c r="E5" s="290" t="s">
        <v>265</v>
      </c>
      <c r="F5" s="290" t="s">
        <v>266</v>
      </c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 t="s">
        <v>271</v>
      </c>
      <c r="R5" s="290" t="s">
        <v>272</v>
      </c>
      <c r="S5" s="290" t="s">
        <v>288</v>
      </c>
      <c r="T5" s="290" t="s">
        <v>422</v>
      </c>
    </row>
    <row r="6" spans="1:20" ht="14.25" customHeight="1" x14ac:dyDescent="0.2">
      <c r="A6" s="291"/>
      <c r="B6" s="291"/>
      <c r="C6" s="292"/>
      <c r="D6" s="290"/>
      <c r="E6" s="290"/>
      <c r="F6" s="290" t="s">
        <v>262</v>
      </c>
      <c r="G6" s="290" t="s">
        <v>274</v>
      </c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</row>
    <row r="7" spans="1:20" ht="58.5" customHeight="1" x14ac:dyDescent="0.2">
      <c r="A7" s="291"/>
      <c r="B7" s="291"/>
      <c r="C7" s="292"/>
      <c r="D7" s="290"/>
      <c r="E7" s="290"/>
      <c r="F7" s="290"/>
      <c r="G7" s="65" t="s">
        <v>267</v>
      </c>
      <c r="H7" s="65" t="s">
        <v>300</v>
      </c>
      <c r="I7" s="65" t="s">
        <v>447</v>
      </c>
      <c r="J7" s="65" t="s">
        <v>372</v>
      </c>
      <c r="K7" s="65" t="s">
        <v>268</v>
      </c>
      <c r="L7" s="65" t="s">
        <v>269</v>
      </c>
      <c r="M7" s="65" t="s">
        <v>270</v>
      </c>
      <c r="N7" s="65" t="s">
        <v>446</v>
      </c>
      <c r="O7" s="65" t="s">
        <v>275</v>
      </c>
      <c r="P7" s="65" t="s">
        <v>276</v>
      </c>
      <c r="Q7" s="290"/>
      <c r="R7" s="290"/>
      <c r="S7" s="290"/>
      <c r="T7" s="290"/>
    </row>
    <row r="8" spans="1:20" s="2" customFormat="1" x14ac:dyDescent="0.2">
      <c r="A8" s="275" t="s">
        <v>224</v>
      </c>
      <c r="B8" s="275"/>
      <c r="C8" s="275"/>
      <c r="D8" s="48">
        <f>D11+D10+D9</f>
        <v>41665403417</v>
      </c>
      <c r="E8" s="48">
        <f t="shared" ref="E8:T8" si="0">E11+E10+E9</f>
        <v>9618478240</v>
      </c>
      <c r="F8" s="48">
        <f t="shared" si="0"/>
        <v>34903531455</v>
      </c>
      <c r="G8" s="48">
        <f t="shared" si="0"/>
        <v>13939779303</v>
      </c>
      <c r="H8" s="48">
        <f t="shared" si="0"/>
        <v>3258195712</v>
      </c>
      <c r="I8" s="48">
        <f t="shared" si="0"/>
        <v>85142732</v>
      </c>
      <c r="J8" s="48">
        <f t="shared" si="0"/>
        <v>450555530</v>
      </c>
      <c r="K8" s="48">
        <f t="shared" si="0"/>
        <v>2115518023</v>
      </c>
      <c r="L8" s="48">
        <f t="shared" si="0"/>
        <v>8749834212</v>
      </c>
      <c r="M8" s="48">
        <f t="shared" si="0"/>
        <v>2666049835</v>
      </c>
      <c r="N8" s="48">
        <f t="shared" si="0"/>
        <v>859484560</v>
      </c>
      <c r="O8" s="48">
        <f t="shared" si="0"/>
        <v>2778971548</v>
      </c>
      <c r="P8" s="48">
        <f t="shared" si="0"/>
        <v>0</v>
      </c>
      <c r="Q8" s="48">
        <f t="shared" si="0"/>
        <v>5663149924</v>
      </c>
      <c r="R8" s="48">
        <f t="shared" si="0"/>
        <v>1920743353</v>
      </c>
      <c r="S8" s="48">
        <f t="shared" si="0"/>
        <v>2353911137</v>
      </c>
      <c r="T8" s="48">
        <f t="shared" si="0"/>
        <v>96125217526</v>
      </c>
    </row>
    <row r="9" spans="1:20" s="3" customFormat="1" ht="11.25" customHeight="1" x14ac:dyDescent="0.2">
      <c r="A9" s="5"/>
      <c r="B9" s="5"/>
      <c r="C9" s="11" t="s">
        <v>53</v>
      </c>
      <c r="D9" s="38">
        <f>КС!D9</f>
        <v>2797430713</v>
      </c>
      <c r="E9" s="38">
        <f>'ДС(10-26)'!D9</f>
        <v>315171918</v>
      </c>
      <c r="F9" s="38">
        <f>G9+H9+I9+J9+K9+L9+M9+N9+O9+P9</f>
        <v>295828943</v>
      </c>
      <c r="G9" s="38">
        <f>' Профилактика 10-26'!D11</f>
        <v>102227849</v>
      </c>
      <c r="H9" s="38">
        <f>'Диспан.набл.(КП)10-26'!D9</f>
        <v>11447381</v>
      </c>
      <c r="I9" s="38">
        <f>'Дистан.набл.(КП)(10-26)'!D10</f>
        <v>539</v>
      </c>
      <c r="J9" s="38">
        <f>'Центры здоровья 9-26'!D9</f>
        <v>0</v>
      </c>
      <c r="K9" s="38">
        <f>'АПУ неотл.пом.(9-26)'!D9</f>
        <v>62844724</v>
      </c>
      <c r="L9" s="38">
        <f>'АПУ обращения  (10-26)'!D9</f>
        <v>64201509</v>
      </c>
      <c r="M9" s="38">
        <f>'ОДИ ПГГ(10-26)'!D9</f>
        <v>17577359</v>
      </c>
      <c r="N9" s="38">
        <f>'Школа(10-26)'!D8</f>
        <v>738</v>
      </c>
      <c r="O9" s="38">
        <f>'ФАП(10-26)'!D9</f>
        <v>37528844</v>
      </c>
      <c r="P9" s="37"/>
      <c r="Q9" s="38">
        <f>'СМП (9-26)'!D9</f>
        <v>127298330</v>
      </c>
      <c r="R9" s="38">
        <f>'Гемодиализ по видам МП(9-26)'!D9</f>
        <v>44135694</v>
      </c>
      <c r="S9" s="38">
        <f>'Мед.реаб.(АПУ,ДС,КС)(10-26) '!D9</f>
        <v>14023638</v>
      </c>
      <c r="T9" s="38">
        <f>D9+E9+F9+Q9+R9+S9</f>
        <v>3593889236</v>
      </c>
    </row>
    <row r="10" spans="1:20" s="3" customFormat="1" ht="24.75" customHeight="1" x14ac:dyDescent="0.2">
      <c r="A10" s="5"/>
      <c r="B10" s="5"/>
      <c r="C10" s="11" t="s">
        <v>279</v>
      </c>
      <c r="D10" s="38">
        <f>КС!D10</f>
        <v>0</v>
      </c>
      <c r="E10" s="38">
        <f>'ДС(10-26)'!D10</f>
        <v>0</v>
      </c>
      <c r="F10" s="38">
        <f t="shared" ref="F10:F71" si="1">G10+H10+I10+J10+K10+L10+M10+N10+O10+P10</f>
        <v>138135199</v>
      </c>
      <c r="G10" s="38">
        <f>' Профилактика 10-26'!D12</f>
        <v>47751681</v>
      </c>
      <c r="H10" s="38">
        <f>'Диспан.набл.(КП)10-26'!D10</f>
        <v>0</v>
      </c>
      <c r="I10" s="38">
        <f>'Дистан.набл.(КП)(10-26)'!D11</f>
        <v>0</v>
      </c>
      <c r="J10" s="38">
        <f>'Центры здоровья 9-26'!D10</f>
        <v>0</v>
      </c>
      <c r="K10" s="38">
        <f>'АПУ неотл.пом.(9-26)'!D10</f>
        <v>0</v>
      </c>
      <c r="L10" s="38">
        <f>'АПУ обращения  (10-26)'!D10</f>
        <v>90383518</v>
      </c>
      <c r="M10" s="38">
        <f>'ОДИ ПГГ(10-26)'!D10</f>
        <v>0</v>
      </c>
      <c r="N10" s="38">
        <f>'Школа(10-26)'!D9</f>
        <v>0</v>
      </c>
      <c r="O10" s="38">
        <f>'ФАП(10-26)'!D10</f>
        <v>0</v>
      </c>
      <c r="P10" s="37"/>
      <c r="Q10" s="38">
        <f>'СМП (9-26)'!D10</f>
        <v>0</v>
      </c>
      <c r="R10" s="38">
        <f>'Гемодиализ по видам МП(9-26)'!D10</f>
        <v>0</v>
      </c>
      <c r="S10" s="38">
        <f>'Мед.реаб.(АПУ,ДС,КС)(10-26) '!D10</f>
        <v>0</v>
      </c>
      <c r="T10" s="38">
        <f>D10+E10+F10+Q10+R10+S10</f>
        <v>138135199</v>
      </c>
    </row>
    <row r="11" spans="1:20" s="2" customFormat="1" x14ac:dyDescent="0.2">
      <c r="A11" s="275" t="s">
        <v>223</v>
      </c>
      <c r="B11" s="275"/>
      <c r="C11" s="275"/>
      <c r="D11" s="48">
        <f t="shared" ref="D11:T11" si="2">SUM(D12:D149)-D92</f>
        <v>38867972704</v>
      </c>
      <c r="E11" s="48">
        <f t="shared" si="2"/>
        <v>9303306322</v>
      </c>
      <c r="F11" s="48">
        <f t="shared" si="2"/>
        <v>34469567313</v>
      </c>
      <c r="G11" s="48">
        <f t="shared" si="2"/>
        <v>13789799773</v>
      </c>
      <c r="H11" s="48">
        <f t="shared" si="2"/>
        <v>3246748331</v>
      </c>
      <c r="I11" s="48">
        <f t="shared" si="2"/>
        <v>85142193</v>
      </c>
      <c r="J11" s="48">
        <f t="shared" si="2"/>
        <v>450555530</v>
      </c>
      <c r="K11" s="48">
        <f t="shared" si="2"/>
        <v>2052673299</v>
      </c>
      <c r="L11" s="48">
        <f t="shared" si="2"/>
        <v>8595249185</v>
      </c>
      <c r="M11" s="48">
        <f t="shared" si="2"/>
        <v>2648472476</v>
      </c>
      <c r="N11" s="48">
        <f t="shared" si="2"/>
        <v>859483822</v>
      </c>
      <c r="O11" s="48">
        <f t="shared" si="2"/>
        <v>2741442704</v>
      </c>
      <c r="P11" s="48">
        <f t="shared" si="2"/>
        <v>0</v>
      </c>
      <c r="Q11" s="48">
        <f t="shared" si="2"/>
        <v>5535851594</v>
      </c>
      <c r="R11" s="48">
        <f t="shared" si="2"/>
        <v>1876607659</v>
      </c>
      <c r="S11" s="48">
        <f t="shared" si="2"/>
        <v>2339887499</v>
      </c>
      <c r="T11" s="48">
        <f t="shared" si="2"/>
        <v>92393193091</v>
      </c>
    </row>
    <row r="12" spans="1:20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КС!D12</f>
        <v>70236147</v>
      </c>
      <c r="E12" s="38">
        <f>'ДС(10-26)'!D12</f>
        <v>12629702</v>
      </c>
      <c r="F12" s="38">
        <f t="shared" si="1"/>
        <v>175621812</v>
      </c>
      <c r="G12" s="38">
        <f>' Профилактика 10-26'!D14</f>
        <v>55644386</v>
      </c>
      <c r="H12" s="38">
        <f>'Диспан.набл.(КП)10-26'!D12</f>
        <v>16671842</v>
      </c>
      <c r="I12" s="38">
        <f>'Дистан.набл.(КП)(10-26)'!D13</f>
        <v>694852</v>
      </c>
      <c r="J12" s="38">
        <f>'Центры здоровья 9-26'!D12</f>
        <v>0</v>
      </c>
      <c r="K12" s="38">
        <f>'АПУ неотл.пом.(9-26)'!D12</f>
        <v>9747480</v>
      </c>
      <c r="L12" s="38">
        <f>'АПУ обращения  (10-26)'!D12</f>
        <v>37986529</v>
      </c>
      <c r="M12" s="38">
        <f>'ОДИ ПГГ(10-26)'!D12</f>
        <v>2041121</v>
      </c>
      <c r="N12" s="38">
        <f>'Школа(10-26)'!D11</f>
        <v>5513945</v>
      </c>
      <c r="O12" s="38">
        <f>'ФАП(10-26)'!D12</f>
        <v>47321657</v>
      </c>
      <c r="P12" s="38"/>
      <c r="Q12" s="38">
        <f>'СМП (9-26)'!D12</f>
        <v>0</v>
      </c>
      <c r="R12" s="38">
        <f>'Гемодиализ по видам МП(9-26)'!D12</f>
        <v>0</v>
      </c>
      <c r="S12" s="38">
        <f>'Мед.реаб.(АПУ,ДС,КС)(10-26) '!D12</f>
        <v>0</v>
      </c>
      <c r="T12" s="38">
        <f t="shared" ref="T12:T43" si="3">D12+E12+F12+Q12+R12+S12</f>
        <v>258487661</v>
      </c>
    </row>
    <row r="13" spans="1:20" s="1" customFormat="1" x14ac:dyDescent="0.2">
      <c r="A13" s="20">
        <v>2</v>
      </c>
      <c r="B13" s="13" t="s">
        <v>57</v>
      </c>
      <c r="C13" s="10" t="s">
        <v>209</v>
      </c>
      <c r="D13" s="38">
        <f>КС!D13</f>
        <v>57816565</v>
      </c>
      <c r="E13" s="38">
        <f>'ДС(10-26)'!D13</f>
        <v>12934154</v>
      </c>
      <c r="F13" s="38">
        <f t="shared" si="1"/>
        <v>175674645</v>
      </c>
      <c r="G13" s="38">
        <f>' Профилактика 10-26'!D15</f>
        <v>55859081</v>
      </c>
      <c r="H13" s="38">
        <f>'Диспан.набл.(КП)10-26'!D13</f>
        <v>15950993</v>
      </c>
      <c r="I13" s="38">
        <f>'Дистан.набл.(КП)(10-26)'!D14</f>
        <v>749039</v>
      </c>
      <c r="J13" s="38">
        <f>'Центры здоровья 9-26'!D13</f>
        <v>0</v>
      </c>
      <c r="K13" s="38">
        <f>'АПУ неотл.пом.(9-26)'!D13</f>
        <v>9844331</v>
      </c>
      <c r="L13" s="38">
        <f>'АПУ обращения  (10-26)'!D13</f>
        <v>38364620</v>
      </c>
      <c r="M13" s="38">
        <f>'ОДИ ПГГ(10-26)'!D13</f>
        <v>2179866</v>
      </c>
      <c r="N13" s="38">
        <f>'Школа(10-26)'!D12</f>
        <v>4418825</v>
      </c>
      <c r="O13" s="38">
        <f>'ФАП(10-26)'!D13</f>
        <v>48307890</v>
      </c>
      <c r="P13" s="38"/>
      <c r="Q13" s="38">
        <f>'СМП (9-26)'!D13</f>
        <v>0</v>
      </c>
      <c r="R13" s="38">
        <f>'Гемодиализ по видам МП(9-26)'!D13</f>
        <v>0</v>
      </c>
      <c r="S13" s="38">
        <f>'Мед.реаб.(АПУ,ДС,КС)(10-26) '!D13</f>
        <v>0</v>
      </c>
      <c r="T13" s="38">
        <f t="shared" si="3"/>
        <v>246425364</v>
      </c>
    </row>
    <row r="14" spans="1:20" s="19" customFormat="1" x14ac:dyDescent="0.2">
      <c r="A14" s="20">
        <v>3</v>
      </c>
      <c r="B14" s="21" t="s">
        <v>58</v>
      </c>
      <c r="C14" s="10" t="s">
        <v>5</v>
      </c>
      <c r="D14" s="38">
        <f>КС!D14</f>
        <v>338201263</v>
      </c>
      <c r="E14" s="38">
        <f>'ДС(10-26)'!D14</f>
        <v>40297279</v>
      </c>
      <c r="F14" s="38">
        <f t="shared" si="1"/>
        <v>467319354.55000001</v>
      </c>
      <c r="G14" s="38">
        <f>' Профилактика 10-26'!D16</f>
        <v>189513300</v>
      </c>
      <c r="H14" s="38">
        <f>'Диспан.набл.(КП)10-26'!D14</f>
        <v>39252103.549999997</v>
      </c>
      <c r="I14" s="38">
        <f>'Дистан.набл.(КП)(10-26)'!D15</f>
        <v>1282946</v>
      </c>
      <c r="J14" s="38">
        <f>'Центры здоровья 9-26'!D14</f>
        <v>15069472</v>
      </c>
      <c r="K14" s="38">
        <f>'АПУ неотл.пом.(9-26)'!D14</f>
        <v>26443870</v>
      </c>
      <c r="L14" s="38">
        <f>'АПУ обращения  (10-26)'!D14</f>
        <v>117514331</v>
      </c>
      <c r="M14" s="38">
        <f>'ОДИ ПГГ(10-26)'!D14</f>
        <v>29397836</v>
      </c>
      <c r="N14" s="38">
        <f>'Школа(10-26)'!D13</f>
        <v>13441627</v>
      </c>
      <c r="O14" s="38">
        <f>'ФАП(10-26)'!D14</f>
        <v>35403869</v>
      </c>
      <c r="P14" s="39"/>
      <c r="Q14" s="38">
        <f>'СМП (9-26)'!D14</f>
        <v>199404104</v>
      </c>
      <c r="R14" s="38">
        <f>'Гемодиализ по видам МП(9-26)'!D14</f>
        <v>0</v>
      </c>
      <c r="S14" s="38">
        <f>'Мед.реаб.(АПУ,ДС,КС)(10-26) '!D14</f>
        <v>15012109</v>
      </c>
      <c r="T14" s="38">
        <f t="shared" si="3"/>
        <v>1060234109.55</v>
      </c>
    </row>
    <row r="15" spans="1:20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>КС!D15</f>
        <v>59888470</v>
      </c>
      <c r="E15" s="38">
        <f>'ДС(10-26)'!D15</f>
        <v>12827301</v>
      </c>
      <c r="F15" s="38">
        <f t="shared" si="1"/>
        <v>192658511</v>
      </c>
      <c r="G15" s="38">
        <f>' Профилактика 10-26'!D17</f>
        <v>57710481</v>
      </c>
      <c r="H15" s="38">
        <f>'Диспан.набл.(КП)10-26'!D15</f>
        <v>19859127</v>
      </c>
      <c r="I15" s="38">
        <f>'Дистан.набл.(КП)(10-26)'!D16</f>
        <v>560741</v>
      </c>
      <c r="J15" s="38">
        <f>'Центры здоровья 9-26'!D15</f>
        <v>0</v>
      </c>
      <c r="K15" s="38">
        <f>'АПУ неотл.пом.(9-26)'!D15</f>
        <v>10197723</v>
      </c>
      <c r="L15" s="38">
        <f>'АПУ обращения  (10-26)'!D15</f>
        <v>40916886</v>
      </c>
      <c r="M15" s="38">
        <f>'ОДИ ПГГ(10-26)'!D15</f>
        <v>1680278</v>
      </c>
      <c r="N15" s="38">
        <f>'Школа(10-26)'!D14</f>
        <v>4542030</v>
      </c>
      <c r="O15" s="38">
        <f>'ФАП(10-26)'!D15</f>
        <v>57191245</v>
      </c>
      <c r="P15" s="38"/>
      <c r="Q15" s="38">
        <f>'СМП (9-26)'!D15</f>
        <v>0</v>
      </c>
      <c r="R15" s="38">
        <f>'Гемодиализ по видам МП(9-26)'!D15</f>
        <v>0</v>
      </c>
      <c r="S15" s="38">
        <f>'Мед.реаб.(АПУ,ДС,КС)(10-26) '!D15</f>
        <v>0</v>
      </c>
      <c r="T15" s="38">
        <f t="shared" si="3"/>
        <v>265374282</v>
      </c>
    </row>
    <row r="16" spans="1:20" s="1" customFormat="1" x14ac:dyDescent="0.2">
      <c r="A16" s="20">
        <v>5</v>
      </c>
      <c r="B16" s="12" t="s">
        <v>60</v>
      </c>
      <c r="C16" s="10" t="s">
        <v>8</v>
      </c>
      <c r="D16" s="38">
        <f>КС!D16</f>
        <v>70552005</v>
      </c>
      <c r="E16" s="38">
        <f>'ДС(10-26)'!D16</f>
        <v>14653753</v>
      </c>
      <c r="F16" s="38">
        <f t="shared" si="1"/>
        <v>195272835</v>
      </c>
      <c r="G16" s="38">
        <f>' Профилактика 10-26'!D18</f>
        <v>67034059</v>
      </c>
      <c r="H16" s="38">
        <f>'Диспан.набл.(КП)10-26'!D16</f>
        <v>19034944</v>
      </c>
      <c r="I16" s="38">
        <f>'Дистан.набл.(КП)(10-26)'!D17</f>
        <v>559109</v>
      </c>
      <c r="J16" s="38">
        <f>'Центры здоровья 9-26'!D16</f>
        <v>0</v>
      </c>
      <c r="K16" s="38">
        <f>'АПУ неотл.пом.(9-26)'!D16</f>
        <v>11741049</v>
      </c>
      <c r="L16" s="38">
        <f>'АПУ обращения  (10-26)'!D16</f>
        <v>44261837</v>
      </c>
      <c r="M16" s="38">
        <f>'ОДИ ПГГ(10-26)'!D16</f>
        <v>2587012</v>
      </c>
      <c r="N16" s="38">
        <f>'Школа(10-26)'!D15</f>
        <v>4964369</v>
      </c>
      <c r="O16" s="38">
        <f>'ФАП(10-26)'!D16</f>
        <v>45090456</v>
      </c>
      <c r="P16" s="38"/>
      <c r="Q16" s="38">
        <f>'СМП (9-26)'!D16</f>
        <v>0</v>
      </c>
      <c r="R16" s="38">
        <f>'Гемодиализ по видам МП(9-26)'!D16</f>
        <v>0</v>
      </c>
      <c r="S16" s="38">
        <f>'Мед.реаб.(АПУ,ДС,КС)(10-26) '!D16</f>
        <v>0</v>
      </c>
      <c r="T16" s="38">
        <f t="shared" si="3"/>
        <v>280478593</v>
      </c>
    </row>
    <row r="17" spans="1:20" s="19" customFormat="1" x14ac:dyDescent="0.2">
      <c r="A17" s="20">
        <v>6</v>
      </c>
      <c r="B17" s="21" t="s">
        <v>61</v>
      </c>
      <c r="C17" s="10" t="s">
        <v>62</v>
      </c>
      <c r="D17" s="38">
        <f>КС!D17</f>
        <v>970397883</v>
      </c>
      <c r="E17" s="38">
        <f>'ДС(10-26)'!D17</f>
        <v>151601766</v>
      </c>
      <c r="F17" s="38">
        <f t="shared" si="1"/>
        <v>1171466265</v>
      </c>
      <c r="G17" s="38">
        <f>' Профилактика 10-26'!D19</f>
        <v>512457047</v>
      </c>
      <c r="H17" s="38">
        <f>'Диспан.набл.(КП)10-26'!D17</f>
        <v>119380883</v>
      </c>
      <c r="I17" s="38">
        <f>'Дистан.набл.(КП)(10-26)'!D18</f>
        <v>2658806</v>
      </c>
      <c r="J17" s="38">
        <f>'Центры здоровья 9-26'!D17</f>
        <v>40192764</v>
      </c>
      <c r="K17" s="38">
        <f>'АПУ неотл.пом.(9-26)'!D17</f>
        <v>81204208</v>
      </c>
      <c r="L17" s="38">
        <f>'АПУ обращения  (10-26)'!D17</f>
        <v>313435216</v>
      </c>
      <c r="M17" s="38">
        <f>'ОДИ ПГГ(10-26)'!D17</f>
        <v>69138080</v>
      </c>
      <c r="N17" s="38">
        <f>'Школа(10-26)'!D16</f>
        <v>28780584</v>
      </c>
      <c r="O17" s="38">
        <f>'ФАП(10-26)'!D17</f>
        <v>4218677</v>
      </c>
      <c r="P17" s="39"/>
      <c r="Q17" s="38">
        <f>'СМП (9-26)'!D17</f>
        <v>432328698</v>
      </c>
      <c r="R17" s="38">
        <f>'Гемодиализ по видам МП(9-26)'!D17</f>
        <v>1337280</v>
      </c>
      <c r="S17" s="38">
        <f>'Мед.реаб.(АПУ,ДС,КС)(10-26) '!D17</f>
        <v>40947217</v>
      </c>
      <c r="T17" s="38">
        <f t="shared" si="3"/>
        <v>2768079109</v>
      </c>
    </row>
    <row r="18" spans="1:20" s="1" customFormat="1" x14ac:dyDescent="0.2">
      <c r="A18" s="20">
        <v>7</v>
      </c>
      <c r="B18" s="12" t="s">
        <v>63</v>
      </c>
      <c r="C18" s="10" t="s">
        <v>211</v>
      </c>
      <c r="D18" s="38">
        <f>КС!D18</f>
        <v>295019760</v>
      </c>
      <c r="E18" s="38">
        <f>'ДС(10-26)'!D18</f>
        <v>35047118</v>
      </c>
      <c r="F18" s="38">
        <f t="shared" si="1"/>
        <v>471135691</v>
      </c>
      <c r="G18" s="38">
        <f>' Профилактика 10-26'!D20</f>
        <v>179917635</v>
      </c>
      <c r="H18" s="38">
        <f>'Диспан.набл.(КП)10-26'!D18</f>
        <v>50272843</v>
      </c>
      <c r="I18" s="38">
        <f>'Дистан.набл.(КП)(10-26)'!D19</f>
        <v>1112948</v>
      </c>
      <c r="J18" s="38">
        <f>'Центры здоровья 9-26'!D18</f>
        <v>27229573</v>
      </c>
      <c r="K18" s="38">
        <f>'АПУ неотл.пом.(9-26)'!D18</f>
        <v>29751419</v>
      </c>
      <c r="L18" s="38">
        <f>'АПУ обращения  (10-26)'!D18</f>
        <v>115193536</v>
      </c>
      <c r="M18" s="38">
        <f>'ОДИ ПГГ(10-26)'!D18</f>
        <v>15593327</v>
      </c>
      <c r="N18" s="38">
        <f>'Школа(10-26)'!D17</f>
        <v>9778629</v>
      </c>
      <c r="O18" s="38">
        <f>'ФАП(10-26)'!D18</f>
        <v>42285781</v>
      </c>
      <c r="P18" s="38"/>
      <c r="Q18" s="38">
        <f>'СМП (9-26)'!D18</f>
        <v>0</v>
      </c>
      <c r="R18" s="38">
        <f>'Гемодиализ по видам МП(9-26)'!D18</f>
        <v>0</v>
      </c>
      <c r="S18" s="38">
        <f>'Мед.реаб.(АПУ,ДС,КС)(10-26) '!D18</f>
        <v>23902741</v>
      </c>
      <c r="T18" s="38">
        <f t="shared" si="3"/>
        <v>825105310</v>
      </c>
    </row>
    <row r="19" spans="1:20" s="1" customFormat="1" x14ac:dyDescent="0.2">
      <c r="A19" s="20">
        <v>8</v>
      </c>
      <c r="B19" s="21" t="s">
        <v>64</v>
      </c>
      <c r="C19" s="10" t="s">
        <v>17</v>
      </c>
      <c r="D19" s="38">
        <f>КС!D19</f>
        <v>53390458</v>
      </c>
      <c r="E19" s="38">
        <f>'ДС(10-26)'!D19</f>
        <v>15915624</v>
      </c>
      <c r="F19" s="38">
        <f t="shared" si="1"/>
        <v>190248706</v>
      </c>
      <c r="G19" s="38">
        <f>' Профилактика 10-26'!D21</f>
        <v>71040825</v>
      </c>
      <c r="H19" s="38">
        <f>'Диспан.набл.(КП)10-26'!D19</f>
        <v>17052594</v>
      </c>
      <c r="I19" s="38">
        <f>'Дистан.набл.(КП)(10-26)'!D20</f>
        <v>490830</v>
      </c>
      <c r="J19" s="38">
        <f>'Центры здоровья 9-26'!D19</f>
        <v>0</v>
      </c>
      <c r="K19" s="38">
        <f>'АПУ неотл.пом.(9-26)'!D19</f>
        <v>11482696</v>
      </c>
      <c r="L19" s="38">
        <f>'АПУ обращения  (10-26)'!D19</f>
        <v>45988366</v>
      </c>
      <c r="M19" s="38">
        <f>'ОДИ ПГГ(10-26)'!D19</f>
        <v>1784915</v>
      </c>
      <c r="N19" s="38">
        <f>'Школа(10-26)'!D18</f>
        <v>2838200</v>
      </c>
      <c r="O19" s="38">
        <f>'ФАП(10-26)'!D19</f>
        <v>39570280</v>
      </c>
      <c r="P19" s="38"/>
      <c r="Q19" s="38">
        <f>'СМП (9-26)'!D19</f>
        <v>0</v>
      </c>
      <c r="R19" s="38">
        <f>'Гемодиализ по видам МП(9-26)'!D19</f>
        <v>0</v>
      </c>
      <c r="S19" s="38">
        <f>'Мед.реаб.(АПУ,ДС,КС)(10-26) '!D19</f>
        <v>0</v>
      </c>
      <c r="T19" s="38">
        <f t="shared" si="3"/>
        <v>259554788</v>
      </c>
    </row>
    <row r="20" spans="1:20" s="1" customFormat="1" x14ac:dyDescent="0.2">
      <c r="A20" s="20">
        <v>9</v>
      </c>
      <c r="B20" s="21" t="s">
        <v>65</v>
      </c>
      <c r="C20" s="10" t="s">
        <v>6</v>
      </c>
      <c r="D20" s="38">
        <f>КС!D20</f>
        <v>83871745</v>
      </c>
      <c r="E20" s="38">
        <f>'ДС(10-26)'!D20</f>
        <v>13639050</v>
      </c>
      <c r="F20" s="38">
        <f t="shared" si="1"/>
        <v>198910264</v>
      </c>
      <c r="G20" s="38">
        <f>' Профилактика 10-26'!D22</f>
        <v>61336592</v>
      </c>
      <c r="H20" s="38">
        <f>'Диспан.набл.(КП)10-26'!D20</f>
        <v>21194100</v>
      </c>
      <c r="I20" s="38">
        <f>'Дистан.набл.(КП)(10-26)'!D21</f>
        <v>620387</v>
      </c>
      <c r="J20" s="38">
        <f>'Центры здоровья 9-26'!D20</f>
        <v>0</v>
      </c>
      <c r="K20" s="38">
        <f>'АПУ неотл.пом.(9-26)'!D20</f>
        <v>10562058</v>
      </c>
      <c r="L20" s="38">
        <f>'АПУ обращения  (10-26)'!D20</f>
        <v>43892035</v>
      </c>
      <c r="M20" s="38">
        <f>'ОДИ ПГГ(10-26)'!D20</f>
        <v>2415080</v>
      </c>
      <c r="N20" s="38">
        <f>'Школа(10-26)'!D19</f>
        <v>5730545</v>
      </c>
      <c r="O20" s="38">
        <f>'ФАП(10-26)'!D20</f>
        <v>53159467</v>
      </c>
      <c r="P20" s="38"/>
      <c r="Q20" s="38">
        <f>'СМП (9-26)'!D20</f>
        <v>0</v>
      </c>
      <c r="R20" s="38">
        <f>'Гемодиализ по видам МП(9-26)'!D20</f>
        <v>0</v>
      </c>
      <c r="S20" s="38">
        <f>'Мед.реаб.(АПУ,ДС,КС)(10-26) '!D20</f>
        <v>0</v>
      </c>
      <c r="T20" s="38">
        <f t="shared" si="3"/>
        <v>296421059</v>
      </c>
    </row>
    <row r="21" spans="1:20" s="1" customFormat="1" x14ac:dyDescent="0.2">
      <c r="A21" s="20">
        <v>10</v>
      </c>
      <c r="B21" s="21" t="s">
        <v>66</v>
      </c>
      <c r="C21" s="10" t="s">
        <v>18</v>
      </c>
      <c r="D21" s="38">
        <f>КС!D21</f>
        <v>66963767</v>
      </c>
      <c r="E21" s="38">
        <f>'ДС(10-26)'!D21</f>
        <v>18142912</v>
      </c>
      <c r="F21" s="38">
        <f t="shared" si="1"/>
        <v>238475941</v>
      </c>
      <c r="G21" s="38">
        <f>' Профилактика 10-26'!D23</f>
        <v>81253332</v>
      </c>
      <c r="H21" s="38">
        <f>'Диспан.набл.(КП)10-26'!D21</f>
        <v>27949482</v>
      </c>
      <c r="I21" s="38">
        <f>'Дистан.набл.(КП)(10-26)'!D22</f>
        <v>677344</v>
      </c>
      <c r="J21" s="38">
        <f>'Центры здоровья 9-26'!D21</f>
        <v>0</v>
      </c>
      <c r="K21" s="38">
        <f>'АПУ неотл.пом.(9-26)'!D21</f>
        <v>14969148</v>
      </c>
      <c r="L21" s="38">
        <f>'АПУ обращения  (10-26)'!D21</f>
        <v>55708905</v>
      </c>
      <c r="M21" s="38">
        <f>'ОДИ ПГГ(10-26)'!D21</f>
        <v>3346676</v>
      </c>
      <c r="N21" s="38">
        <f>'Школа(10-26)'!D20</f>
        <v>6183107</v>
      </c>
      <c r="O21" s="38">
        <f>'ФАП(10-26)'!D21</f>
        <v>48387947</v>
      </c>
      <c r="P21" s="38"/>
      <c r="Q21" s="38">
        <f>'СМП (9-26)'!D21</f>
        <v>0</v>
      </c>
      <c r="R21" s="38">
        <f>'Гемодиализ по видам МП(9-26)'!D21</f>
        <v>0</v>
      </c>
      <c r="S21" s="38">
        <f>'Мед.реаб.(АПУ,ДС,КС)(10-26) '!D21</f>
        <v>0</v>
      </c>
      <c r="T21" s="38">
        <f t="shared" si="3"/>
        <v>323582620</v>
      </c>
    </row>
    <row r="22" spans="1:20" s="1" customFormat="1" x14ac:dyDescent="0.2">
      <c r="A22" s="20">
        <v>11</v>
      </c>
      <c r="B22" s="21" t="s">
        <v>67</v>
      </c>
      <c r="C22" s="10" t="s">
        <v>7</v>
      </c>
      <c r="D22" s="38">
        <f>КС!D22</f>
        <v>70836986</v>
      </c>
      <c r="E22" s="38">
        <f>'ДС(10-26)'!D22</f>
        <v>13090349</v>
      </c>
      <c r="F22" s="38">
        <f t="shared" si="1"/>
        <v>187685321</v>
      </c>
      <c r="G22" s="38">
        <f>' Профилактика 10-26'!D24</f>
        <v>63017564</v>
      </c>
      <c r="H22" s="38">
        <f>'Диспан.набл.(КП)10-26'!D22</f>
        <v>18423629</v>
      </c>
      <c r="I22" s="38">
        <f>'Дистан.набл.(КП)(10-26)'!D23</f>
        <v>490405</v>
      </c>
      <c r="J22" s="38">
        <f>'Центры здоровья 9-26'!D22</f>
        <v>0</v>
      </c>
      <c r="K22" s="38">
        <f>'АПУ неотл.пом.(9-26)'!D22</f>
        <v>10809907</v>
      </c>
      <c r="L22" s="38">
        <f>'АПУ обращения  (10-26)'!D22</f>
        <v>43507171</v>
      </c>
      <c r="M22" s="38">
        <f>'ОДИ ПГГ(10-26)'!D22</f>
        <v>2425077</v>
      </c>
      <c r="N22" s="38">
        <f>'Школа(10-26)'!D21</f>
        <v>5021698</v>
      </c>
      <c r="O22" s="38">
        <f>'ФАП(10-26)'!D22</f>
        <v>43989870</v>
      </c>
      <c r="P22" s="38"/>
      <c r="Q22" s="38">
        <f>'СМП (9-26)'!D22</f>
        <v>0</v>
      </c>
      <c r="R22" s="38">
        <f>'Гемодиализ по видам МП(9-26)'!D22</f>
        <v>0</v>
      </c>
      <c r="S22" s="38">
        <f>'Мед.реаб.(АПУ,ДС,КС)(10-26) '!D22</f>
        <v>0</v>
      </c>
      <c r="T22" s="38">
        <f t="shared" si="3"/>
        <v>271612656</v>
      </c>
    </row>
    <row r="23" spans="1:20" s="1" customFormat="1" x14ac:dyDescent="0.2">
      <c r="A23" s="20">
        <v>12</v>
      </c>
      <c r="B23" s="21" t="s">
        <v>68</v>
      </c>
      <c r="C23" s="10" t="s">
        <v>19</v>
      </c>
      <c r="D23" s="38">
        <f>КС!D23</f>
        <v>167858281</v>
      </c>
      <c r="E23" s="38">
        <f>'ДС(10-26)'!D23</f>
        <v>29055331</v>
      </c>
      <c r="F23" s="38">
        <f t="shared" si="1"/>
        <v>354559574</v>
      </c>
      <c r="G23" s="38">
        <f>' Профилактика 10-26'!D25</f>
        <v>130294299</v>
      </c>
      <c r="H23" s="38">
        <f>'Диспан.набл.(КП)10-26'!D23</f>
        <v>36310188</v>
      </c>
      <c r="I23" s="38">
        <f>'Дистан.набл.(КП)(10-26)'!D24</f>
        <v>1212345</v>
      </c>
      <c r="J23" s="38">
        <f>'Центры здоровья 9-26'!D23</f>
        <v>0</v>
      </c>
      <c r="K23" s="38">
        <f>'АПУ неотл.пом.(9-26)'!D23</f>
        <v>22844612</v>
      </c>
      <c r="L23" s="38">
        <f>'АПУ обращения  (10-26)'!D23</f>
        <v>82447472</v>
      </c>
      <c r="M23" s="38">
        <f>'ОДИ ПГГ(10-26)'!D23</f>
        <v>6985765</v>
      </c>
      <c r="N23" s="38">
        <f>'Школа(10-26)'!D22</f>
        <v>8092395</v>
      </c>
      <c r="O23" s="38">
        <f>'ФАП(10-26)'!D23</f>
        <v>66372498</v>
      </c>
      <c r="P23" s="38"/>
      <c r="Q23" s="38">
        <f>'СМП (9-26)'!D23</f>
        <v>0</v>
      </c>
      <c r="R23" s="38">
        <f>'Гемодиализ по видам МП(9-26)'!D23</f>
        <v>0</v>
      </c>
      <c r="S23" s="38">
        <f>'Мед.реаб.(АПУ,ДС,КС)(10-26) '!D23</f>
        <v>0</v>
      </c>
      <c r="T23" s="38">
        <f t="shared" si="3"/>
        <v>551473186</v>
      </c>
    </row>
    <row r="24" spans="1:20" s="1" customFormat="1" x14ac:dyDescent="0.2">
      <c r="A24" s="20">
        <v>13</v>
      </c>
      <c r="B24" s="21" t="s">
        <v>230</v>
      </c>
      <c r="C24" s="10" t="s">
        <v>231</v>
      </c>
      <c r="D24" s="38">
        <f>КС!D24</f>
        <v>0</v>
      </c>
      <c r="E24" s="38">
        <f>'ДС(10-26)'!D24</f>
        <v>0</v>
      </c>
      <c r="F24" s="38">
        <f t="shared" si="1"/>
        <v>9274949</v>
      </c>
      <c r="G24" s="38">
        <f>' Профилактика 10-26'!D26</f>
        <v>0</v>
      </c>
      <c r="H24" s="38">
        <f>'Диспан.набл.(КП)10-26'!D24</f>
        <v>0</v>
      </c>
      <c r="I24" s="38">
        <f>'Дистан.набл.(КП)(10-26)'!D25</f>
        <v>0</v>
      </c>
      <c r="J24" s="38">
        <f>'Центры здоровья 9-26'!D24</f>
        <v>0</v>
      </c>
      <c r="K24" s="38">
        <f>'АПУ неотл.пом.(9-26)'!D24</f>
        <v>0</v>
      </c>
      <c r="L24" s="38">
        <f>'АПУ обращения  (10-26)'!D24</f>
        <v>0</v>
      </c>
      <c r="M24" s="38">
        <f>'ОДИ ПГГ(10-26)'!D24</f>
        <v>9274949</v>
      </c>
      <c r="N24" s="38">
        <f>'Школа(10-26)'!D23</f>
        <v>0</v>
      </c>
      <c r="O24" s="38">
        <f>'ФАП(10-26)'!D24</f>
        <v>0</v>
      </c>
      <c r="P24" s="38"/>
      <c r="Q24" s="38">
        <f>'СМП (9-26)'!D24</f>
        <v>0</v>
      </c>
      <c r="R24" s="38">
        <f>'Гемодиализ по видам МП(9-26)'!D24</f>
        <v>0</v>
      </c>
      <c r="S24" s="38">
        <f>'Мед.реаб.(АПУ,ДС,КС)(10-26) '!D24</f>
        <v>0</v>
      </c>
      <c r="T24" s="38">
        <f t="shared" si="3"/>
        <v>9274949</v>
      </c>
    </row>
    <row r="25" spans="1:20" s="1" customFormat="1" x14ac:dyDescent="0.2">
      <c r="A25" s="20">
        <v>14</v>
      </c>
      <c r="B25" s="21" t="s">
        <v>69</v>
      </c>
      <c r="C25" s="10" t="s">
        <v>22</v>
      </c>
      <c r="D25" s="38">
        <f>КС!D25</f>
        <v>78069111</v>
      </c>
      <c r="E25" s="38">
        <f>'ДС(10-26)'!D25</f>
        <v>50838208</v>
      </c>
      <c r="F25" s="38">
        <f t="shared" si="1"/>
        <v>228114858</v>
      </c>
      <c r="G25" s="38">
        <f>' Профилактика 10-26'!D27</f>
        <v>85756695</v>
      </c>
      <c r="H25" s="38">
        <f>'Диспан.набл.(КП)10-26'!D25</f>
        <v>21081714</v>
      </c>
      <c r="I25" s="38">
        <f>'Дистан.набл.(КП)(10-26)'!D26</f>
        <v>605181</v>
      </c>
      <c r="J25" s="38">
        <f>'Центры здоровья 9-26'!D25</f>
        <v>0</v>
      </c>
      <c r="K25" s="38">
        <f>'АПУ неотл.пом.(9-26)'!D25</f>
        <v>12907339</v>
      </c>
      <c r="L25" s="38">
        <f>'АПУ обращения  (10-26)'!D25</f>
        <v>53972031</v>
      </c>
      <c r="M25" s="38">
        <f>'ОДИ ПГГ(10-26)'!D25</f>
        <v>1794694</v>
      </c>
      <c r="N25" s="38">
        <f>'Школа(10-26)'!D24</f>
        <v>5306973</v>
      </c>
      <c r="O25" s="38">
        <f>'ФАП(10-26)'!D25</f>
        <v>46690231</v>
      </c>
      <c r="P25" s="38"/>
      <c r="Q25" s="38">
        <f>'СМП (9-26)'!D25</f>
        <v>0</v>
      </c>
      <c r="R25" s="38">
        <f>'Гемодиализ по видам МП(9-26)'!D25</f>
        <v>0</v>
      </c>
      <c r="S25" s="38">
        <f>'Мед.реаб.(АПУ,ДС,КС)(10-26) '!D25</f>
        <v>0</v>
      </c>
      <c r="T25" s="38">
        <f t="shared" si="3"/>
        <v>357022177</v>
      </c>
    </row>
    <row r="26" spans="1:20" s="1" customFormat="1" x14ac:dyDescent="0.2">
      <c r="A26" s="20">
        <v>15</v>
      </c>
      <c r="B26" s="21" t="s">
        <v>70</v>
      </c>
      <c r="C26" s="10" t="s">
        <v>10</v>
      </c>
      <c r="D26" s="38">
        <f>КС!D26</f>
        <v>111780959</v>
      </c>
      <c r="E26" s="38">
        <f>'ДС(10-26)'!D26</f>
        <v>25836652</v>
      </c>
      <c r="F26" s="38">
        <f t="shared" si="1"/>
        <v>360128351</v>
      </c>
      <c r="G26" s="38">
        <f>' Профилактика 10-26'!D28</f>
        <v>130787809</v>
      </c>
      <c r="H26" s="38">
        <f>'Диспан.набл.(КП)10-26'!D26</f>
        <v>24982373</v>
      </c>
      <c r="I26" s="38">
        <f>'Дистан.набл.(КП)(10-26)'!D27</f>
        <v>600691</v>
      </c>
      <c r="J26" s="38">
        <f>'Центры здоровья 9-26'!D26</f>
        <v>0</v>
      </c>
      <c r="K26" s="38">
        <f>'АПУ неотл.пом.(9-26)'!D26</f>
        <v>21899734</v>
      </c>
      <c r="L26" s="38">
        <f>'АПУ обращения  (10-26)'!D26</f>
        <v>81442186</v>
      </c>
      <c r="M26" s="38">
        <f>'ОДИ ПГГ(10-26)'!D26</f>
        <v>7073702</v>
      </c>
      <c r="N26" s="38">
        <f>'Школа(10-26)'!D25</f>
        <v>6558029</v>
      </c>
      <c r="O26" s="38">
        <f>'ФАП(10-26)'!D26</f>
        <v>86783827</v>
      </c>
      <c r="P26" s="38"/>
      <c r="Q26" s="38">
        <f>'СМП (9-26)'!D26</f>
        <v>0</v>
      </c>
      <c r="R26" s="38">
        <f>'Гемодиализ по видам МП(9-26)'!D26</f>
        <v>0</v>
      </c>
      <c r="S26" s="38">
        <f>'Мед.реаб.(АПУ,ДС,КС)(10-26) '!D26</f>
        <v>0</v>
      </c>
      <c r="T26" s="38">
        <f t="shared" si="3"/>
        <v>497745962</v>
      </c>
    </row>
    <row r="27" spans="1:20" s="1" customFormat="1" x14ac:dyDescent="0.2">
      <c r="A27" s="20">
        <v>16</v>
      </c>
      <c r="B27" s="21" t="s">
        <v>71</v>
      </c>
      <c r="C27" s="10" t="s">
        <v>342</v>
      </c>
      <c r="D27" s="38">
        <f>КС!D27</f>
        <v>170106466</v>
      </c>
      <c r="E27" s="38">
        <f>'ДС(10-26)'!D27</f>
        <v>34808638</v>
      </c>
      <c r="F27" s="38">
        <f t="shared" si="1"/>
        <v>411447620</v>
      </c>
      <c r="G27" s="38">
        <f>' Профилактика 10-26'!D29</f>
        <v>161072332</v>
      </c>
      <c r="H27" s="38">
        <f>'Диспан.набл.(КП)10-26'!D27</f>
        <v>30820237</v>
      </c>
      <c r="I27" s="38">
        <f>'Дистан.набл.(КП)(10-26)'!D28</f>
        <v>836592</v>
      </c>
      <c r="J27" s="38">
        <f>'Центры здоровья 9-26'!D27</f>
        <v>0</v>
      </c>
      <c r="K27" s="38">
        <f>'АПУ неотл.пом.(9-26)'!D27</f>
        <v>25634040</v>
      </c>
      <c r="L27" s="38">
        <f>'АПУ обращения  (10-26)'!D27</f>
        <v>100294278</v>
      </c>
      <c r="M27" s="38">
        <f>'ОДИ ПГГ(10-26)'!D27</f>
        <v>13385928</v>
      </c>
      <c r="N27" s="38">
        <f>'Школа(10-26)'!D26</f>
        <v>7979843</v>
      </c>
      <c r="O27" s="38">
        <f>'ФАП(10-26)'!D27</f>
        <v>71424370</v>
      </c>
      <c r="P27" s="38"/>
      <c r="Q27" s="38">
        <f>'СМП (9-26)'!D27</f>
        <v>0</v>
      </c>
      <c r="R27" s="38">
        <f>'Гемодиализ по видам МП(9-26)'!D27</f>
        <v>0</v>
      </c>
      <c r="S27" s="38">
        <f>'Мед.реаб.(АПУ,ДС,КС)(10-26) '!D27</f>
        <v>300636</v>
      </c>
      <c r="T27" s="38">
        <f t="shared" si="3"/>
        <v>616663360</v>
      </c>
    </row>
    <row r="28" spans="1:20" s="19" customFormat="1" x14ac:dyDescent="0.2">
      <c r="A28" s="20">
        <v>17</v>
      </c>
      <c r="B28" s="21" t="s">
        <v>72</v>
      </c>
      <c r="C28" s="10" t="s">
        <v>9</v>
      </c>
      <c r="D28" s="38">
        <f>КС!D28</f>
        <v>909832259</v>
      </c>
      <c r="E28" s="38">
        <f>'ДС(10-26)'!D28</f>
        <v>118931427</v>
      </c>
      <c r="F28" s="38">
        <f t="shared" si="1"/>
        <v>766107153</v>
      </c>
      <c r="G28" s="38">
        <f>' Профилактика 10-26'!D30</f>
        <v>314007051</v>
      </c>
      <c r="H28" s="38">
        <f>'Диспан.набл.(КП)10-26'!D28</f>
        <v>61514241</v>
      </c>
      <c r="I28" s="38">
        <f>'Дистан.набл.(КП)(10-26)'!D29</f>
        <v>1746798</v>
      </c>
      <c r="J28" s="38">
        <f>'Центры здоровья 9-26'!D28</f>
        <v>36534862</v>
      </c>
      <c r="K28" s="38">
        <f>'АПУ неотл.пом.(9-26)'!D28</f>
        <v>37935985</v>
      </c>
      <c r="L28" s="38">
        <f>'АПУ обращения  (10-26)'!D28</f>
        <v>184733789</v>
      </c>
      <c r="M28" s="38">
        <f>'ОДИ ПГГ(10-26)'!D28</f>
        <v>55700041</v>
      </c>
      <c r="N28" s="38">
        <f>'Школа(10-26)'!D27</f>
        <v>25187866</v>
      </c>
      <c r="O28" s="38">
        <f>'ФАП(10-26)'!D28</f>
        <v>48746520</v>
      </c>
      <c r="P28" s="39"/>
      <c r="Q28" s="38">
        <f>'СМП (9-26)'!D28</f>
        <v>290212044</v>
      </c>
      <c r="R28" s="38">
        <f>'Гемодиализ по видам МП(9-26)'!D28</f>
        <v>0</v>
      </c>
      <c r="S28" s="38">
        <f>'Мед.реаб.(АПУ,ДС,КС)(10-26) '!D28</f>
        <v>51121284</v>
      </c>
      <c r="T28" s="38">
        <f t="shared" si="3"/>
        <v>2136204167</v>
      </c>
    </row>
    <row r="29" spans="1:20" s="1" customFormat="1" x14ac:dyDescent="0.2">
      <c r="A29" s="20">
        <v>18</v>
      </c>
      <c r="B29" s="12" t="s">
        <v>73</v>
      </c>
      <c r="C29" s="10" t="s">
        <v>11</v>
      </c>
      <c r="D29" s="38">
        <f>КС!D29</f>
        <v>40875645</v>
      </c>
      <c r="E29" s="38">
        <f>'ДС(10-26)'!D29</f>
        <v>10841803</v>
      </c>
      <c r="F29" s="38">
        <f t="shared" si="1"/>
        <v>145250737</v>
      </c>
      <c r="G29" s="38">
        <f>' Профилактика 10-26'!D31</f>
        <v>54578760</v>
      </c>
      <c r="H29" s="38">
        <f>'Диспан.набл.(КП)10-26'!D29</f>
        <v>9838388</v>
      </c>
      <c r="I29" s="38">
        <f>'Дистан.набл.(КП)(10-26)'!D30</f>
        <v>322327</v>
      </c>
      <c r="J29" s="38">
        <f>'Центры здоровья 9-26'!D29</f>
        <v>0</v>
      </c>
      <c r="K29" s="38">
        <f>'АПУ неотл.пом.(9-26)'!D29</f>
        <v>8698390</v>
      </c>
      <c r="L29" s="38">
        <f>'АПУ обращения  (10-26)'!D29</f>
        <v>33777766</v>
      </c>
      <c r="M29" s="38">
        <f>'ОДИ ПГГ(10-26)'!D29</f>
        <v>929482</v>
      </c>
      <c r="N29" s="38">
        <f>'Школа(10-26)'!D28</f>
        <v>2863820</v>
      </c>
      <c r="O29" s="38">
        <f>'ФАП(10-26)'!D29</f>
        <v>34241804</v>
      </c>
      <c r="P29" s="38"/>
      <c r="Q29" s="38">
        <f>'СМП (9-26)'!D29</f>
        <v>0</v>
      </c>
      <c r="R29" s="38">
        <f>'Гемодиализ по видам МП(9-26)'!D29</f>
        <v>0</v>
      </c>
      <c r="S29" s="38">
        <f>'Мед.реаб.(АПУ,ДС,КС)(10-26) '!D29</f>
        <v>0</v>
      </c>
      <c r="T29" s="38">
        <f t="shared" si="3"/>
        <v>196968185</v>
      </c>
    </row>
    <row r="30" spans="1:20" s="1" customFormat="1" x14ac:dyDescent="0.2">
      <c r="A30" s="20">
        <v>19</v>
      </c>
      <c r="B30" s="12" t="s">
        <v>74</v>
      </c>
      <c r="C30" s="10" t="s">
        <v>212</v>
      </c>
      <c r="D30" s="38">
        <f>КС!D30</f>
        <v>42367489</v>
      </c>
      <c r="E30" s="38">
        <f>'ДС(10-26)'!D30</f>
        <v>8521199</v>
      </c>
      <c r="F30" s="38">
        <f t="shared" si="1"/>
        <v>122084112.7</v>
      </c>
      <c r="G30" s="38">
        <f>' Профилактика 10-26'!D32</f>
        <v>42322658</v>
      </c>
      <c r="H30" s="38">
        <f>'Диспан.набл.(КП)10-26'!D30</f>
        <v>12600686.699999999</v>
      </c>
      <c r="I30" s="38">
        <f>'Дистан.набл.(КП)(10-26)'!D31</f>
        <v>419992</v>
      </c>
      <c r="J30" s="38">
        <f>'Центры здоровья 9-26'!D30</f>
        <v>0</v>
      </c>
      <c r="K30" s="38">
        <f>'АПУ неотл.пом.(9-26)'!D30</f>
        <v>7161530</v>
      </c>
      <c r="L30" s="38">
        <f>'АПУ обращения  (10-26)'!D30</f>
        <v>28130869</v>
      </c>
      <c r="M30" s="38">
        <f>'ОДИ ПГГ(10-26)'!D30</f>
        <v>551275</v>
      </c>
      <c r="N30" s="38">
        <f>'Школа(10-26)'!D29</f>
        <v>2377737</v>
      </c>
      <c r="O30" s="38">
        <f>'ФАП(10-26)'!D30</f>
        <v>28519365</v>
      </c>
      <c r="P30" s="38"/>
      <c r="Q30" s="38">
        <f>'СМП (9-26)'!D30</f>
        <v>0</v>
      </c>
      <c r="R30" s="38">
        <f>'Гемодиализ по видам МП(9-26)'!D30</f>
        <v>0</v>
      </c>
      <c r="S30" s="38">
        <f>'Мед.реаб.(АПУ,ДС,КС)(10-26) '!D30</f>
        <v>0</v>
      </c>
      <c r="T30" s="38">
        <f t="shared" si="3"/>
        <v>172972800.69999999</v>
      </c>
    </row>
    <row r="31" spans="1:20" x14ac:dyDescent="0.2">
      <c r="A31" s="20">
        <v>20</v>
      </c>
      <c r="B31" s="12" t="s">
        <v>75</v>
      </c>
      <c r="C31" s="10" t="s">
        <v>343</v>
      </c>
      <c r="D31" s="38">
        <f>КС!D31</f>
        <v>278426212</v>
      </c>
      <c r="E31" s="38">
        <f>'ДС(10-26)'!D31</f>
        <v>47887551</v>
      </c>
      <c r="F31" s="38">
        <f t="shared" si="1"/>
        <v>542336907</v>
      </c>
      <c r="G31" s="38">
        <f>' Профилактика 10-26'!D33</f>
        <v>217523024</v>
      </c>
      <c r="H31" s="38">
        <f>'Диспан.набл.(КП)10-26'!D31</f>
        <v>59144366</v>
      </c>
      <c r="I31" s="38">
        <f>'Дистан.набл.(КП)(10-26)'!D32</f>
        <v>2744798</v>
      </c>
      <c r="J31" s="38">
        <f>'Центры здоровья 9-26'!D31</f>
        <v>0</v>
      </c>
      <c r="K31" s="38">
        <f>'АПУ неотл.пом.(9-26)'!D31</f>
        <v>25369949</v>
      </c>
      <c r="L31" s="38">
        <f>'АПУ обращения  (10-26)'!D31</f>
        <v>138293888</v>
      </c>
      <c r="M31" s="38">
        <f>'ОДИ ПГГ(10-26)'!D31</f>
        <v>13908174</v>
      </c>
      <c r="N31" s="38">
        <f>'Школа(10-26)'!D30</f>
        <v>16883865</v>
      </c>
      <c r="O31" s="38">
        <f>'ФАП(10-26)'!D31</f>
        <v>68468843</v>
      </c>
      <c r="P31" s="40"/>
      <c r="Q31" s="38">
        <f>'СМП (9-26)'!D31</f>
        <v>0</v>
      </c>
      <c r="R31" s="38">
        <f>'Гемодиализ по видам МП(9-26)'!D31</f>
        <v>0</v>
      </c>
      <c r="S31" s="38">
        <f>'Мед.реаб.(АПУ,ДС,КС)(10-26) '!D31</f>
        <v>22042480</v>
      </c>
      <c r="T31" s="38">
        <f t="shared" si="3"/>
        <v>890693150</v>
      </c>
    </row>
    <row r="32" spans="1:20" s="19" customFormat="1" x14ac:dyDescent="0.2">
      <c r="A32" s="20">
        <v>21</v>
      </c>
      <c r="B32" s="12" t="s">
        <v>76</v>
      </c>
      <c r="C32" s="10" t="s">
        <v>38</v>
      </c>
      <c r="D32" s="38">
        <f>КС!D32</f>
        <v>538459611</v>
      </c>
      <c r="E32" s="38">
        <f>'ДС(10-26)'!D32</f>
        <v>63637385</v>
      </c>
      <c r="F32" s="38">
        <f t="shared" si="1"/>
        <v>425990217</v>
      </c>
      <c r="G32" s="38">
        <f>' Профилактика 10-26'!D34</f>
        <v>194140603</v>
      </c>
      <c r="H32" s="38">
        <f>'Диспан.набл.(КП)10-26'!D32</f>
        <v>32498932</v>
      </c>
      <c r="I32" s="38">
        <f>'Дистан.набл.(КП)(10-26)'!D33</f>
        <v>950969</v>
      </c>
      <c r="J32" s="38">
        <f>'Центры здоровья 9-26'!D32</f>
        <v>14251941</v>
      </c>
      <c r="K32" s="38">
        <f>'АПУ неотл.пом.(9-26)'!D32</f>
        <v>32414210</v>
      </c>
      <c r="L32" s="38">
        <f>'АПУ обращения  (10-26)'!D32</f>
        <v>114454878</v>
      </c>
      <c r="M32" s="38">
        <f>'ОДИ ПГГ(10-26)'!D32</f>
        <v>25916413</v>
      </c>
      <c r="N32" s="38">
        <f>'Школа(10-26)'!D31</f>
        <v>8644147</v>
      </c>
      <c r="O32" s="38">
        <f>'ФАП(10-26)'!D32</f>
        <v>2718124</v>
      </c>
      <c r="P32" s="39"/>
      <c r="Q32" s="38">
        <f>'СМП (9-26)'!D32</f>
        <v>196849774</v>
      </c>
      <c r="R32" s="38">
        <f>'Гемодиализ по видам МП(9-26)'!D32</f>
        <v>0</v>
      </c>
      <c r="S32" s="38">
        <f>'Мед.реаб.(АПУ,ДС,КС)(10-26) '!D32</f>
        <v>11710477</v>
      </c>
      <c r="T32" s="38">
        <f t="shared" si="3"/>
        <v>1236647464</v>
      </c>
    </row>
    <row r="33" spans="1:20" s="19" customFormat="1" x14ac:dyDescent="0.2">
      <c r="A33" s="20">
        <v>22</v>
      </c>
      <c r="B33" s="21" t="s">
        <v>77</v>
      </c>
      <c r="C33" s="10" t="s">
        <v>78</v>
      </c>
      <c r="D33" s="38">
        <f>КС!D33</f>
        <v>0</v>
      </c>
      <c r="E33" s="38">
        <f>'ДС(10-26)'!D33</f>
        <v>19126807</v>
      </c>
      <c r="F33" s="38">
        <f t="shared" si="1"/>
        <v>170010923</v>
      </c>
      <c r="G33" s="38">
        <f>' Профилактика 10-26'!D35</f>
        <v>79740810</v>
      </c>
      <c r="H33" s="38">
        <f>'Диспан.набл.(КП)10-26'!D33</f>
        <v>16719668</v>
      </c>
      <c r="I33" s="38">
        <f>'Дистан.набл.(КП)(10-26)'!D34</f>
        <v>405723</v>
      </c>
      <c r="J33" s="38">
        <f>'Центры здоровья 9-26'!D33</f>
        <v>0</v>
      </c>
      <c r="K33" s="38">
        <f>'АПУ неотл.пом.(9-26)'!D33</f>
        <v>12741016</v>
      </c>
      <c r="L33" s="38">
        <f>'АПУ обращения  (10-26)'!D33</f>
        <v>54032916</v>
      </c>
      <c r="M33" s="38">
        <f>'ОДИ ПГГ(10-26)'!D33</f>
        <v>2954166</v>
      </c>
      <c r="N33" s="38">
        <f>'Школа(10-26)'!D32</f>
        <v>3416624</v>
      </c>
      <c r="O33" s="38">
        <f>'ФАП(10-26)'!D33</f>
        <v>0</v>
      </c>
      <c r="P33" s="39"/>
      <c r="Q33" s="38">
        <f>'СМП (9-26)'!D33</f>
        <v>32307328</v>
      </c>
      <c r="R33" s="38">
        <f>'Гемодиализ по видам МП(9-26)'!D33</f>
        <v>0</v>
      </c>
      <c r="S33" s="38">
        <f>'Мед.реаб.(АПУ,ДС,КС)(10-26) '!D33</f>
        <v>1639047</v>
      </c>
      <c r="T33" s="38">
        <f t="shared" si="3"/>
        <v>223084105</v>
      </c>
    </row>
    <row r="34" spans="1:20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>КС!D34</f>
        <v>0</v>
      </c>
      <c r="E34" s="38">
        <f>'ДС(10-26)'!D34</f>
        <v>0</v>
      </c>
      <c r="F34" s="38">
        <f t="shared" si="1"/>
        <v>4732889</v>
      </c>
      <c r="G34" s="38">
        <f>' Профилактика 10-26'!D36</f>
        <v>0</v>
      </c>
      <c r="H34" s="38">
        <f>'Диспан.набл.(КП)10-26'!D34</f>
        <v>0</v>
      </c>
      <c r="I34" s="38">
        <f>'Дистан.набл.(КП)(10-26)'!D35</f>
        <v>0</v>
      </c>
      <c r="J34" s="38">
        <f>'Центры здоровья 9-26'!D34</f>
        <v>0</v>
      </c>
      <c r="K34" s="38">
        <f>'АПУ неотл.пом.(9-26)'!D34</f>
        <v>0</v>
      </c>
      <c r="L34" s="38">
        <f>'АПУ обращения  (10-26)'!D34</f>
        <v>0</v>
      </c>
      <c r="M34" s="38">
        <f>'ОДИ ПГГ(10-26)'!D34</f>
        <v>4732889</v>
      </c>
      <c r="N34" s="38">
        <f>'Школа(10-26)'!D33</f>
        <v>0</v>
      </c>
      <c r="O34" s="38">
        <f>'ФАП(10-26)'!D34</f>
        <v>0</v>
      </c>
      <c r="P34" s="38"/>
      <c r="Q34" s="38">
        <f>'СМП (9-26)'!D34</f>
        <v>0</v>
      </c>
      <c r="R34" s="38">
        <f>'Гемодиализ по видам МП(9-26)'!D34</f>
        <v>0</v>
      </c>
      <c r="S34" s="38">
        <f>'Мед.реаб.(АПУ,ДС,КС)(10-26)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81</v>
      </c>
      <c r="C35" s="10" t="s">
        <v>82</v>
      </c>
      <c r="D35" s="38">
        <f>КС!D35</f>
        <v>0</v>
      </c>
      <c r="E35" s="38">
        <f>'ДС(10-26)'!D35</f>
        <v>0</v>
      </c>
      <c r="F35" s="38">
        <f t="shared" si="1"/>
        <v>0</v>
      </c>
      <c r="G35" s="38">
        <f>' Профилактика 10-26'!D37</f>
        <v>0</v>
      </c>
      <c r="H35" s="38">
        <f>'Диспан.набл.(КП)10-26'!D35</f>
        <v>0</v>
      </c>
      <c r="I35" s="38">
        <f>'Дистан.набл.(КП)(10-26)'!D36</f>
        <v>0</v>
      </c>
      <c r="J35" s="38">
        <f>'Центры здоровья 9-26'!D35</f>
        <v>0</v>
      </c>
      <c r="K35" s="38">
        <f>'АПУ неотл.пом.(9-26)'!D35</f>
        <v>0</v>
      </c>
      <c r="L35" s="38">
        <f>'АПУ обращения  (10-26)'!D35</f>
        <v>0</v>
      </c>
      <c r="M35" s="38">
        <f>'ОДИ ПГГ(10-26)'!D35</f>
        <v>0</v>
      </c>
      <c r="N35" s="38">
        <f>'Школа(10-26)'!D34</f>
        <v>0</v>
      </c>
      <c r="O35" s="38">
        <f>'ФАП(10-26)'!D35</f>
        <v>0</v>
      </c>
      <c r="P35" s="38"/>
      <c r="Q35" s="38">
        <f>'СМП (9-26)'!D35</f>
        <v>0</v>
      </c>
      <c r="R35" s="38">
        <f>'Гемодиализ по видам МП(9-26)'!D35</f>
        <v>0</v>
      </c>
      <c r="S35" s="38">
        <f>'Мед.реаб.(АПУ,ДС,КС)(10-26) '!D35</f>
        <v>24392236</v>
      </c>
      <c r="T35" s="38">
        <f t="shared" si="3"/>
        <v>24392236</v>
      </c>
    </row>
    <row r="36" spans="1:20" s="1" customFormat="1" x14ac:dyDescent="0.2">
      <c r="A36" s="20">
        <v>25</v>
      </c>
      <c r="B36" s="12" t="s">
        <v>83</v>
      </c>
      <c r="C36" s="10" t="s">
        <v>84</v>
      </c>
      <c r="D36" s="38">
        <f>КС!D36</f>
        <v>2408821327</v>
      </c>
      <c r="E36" s="38">
        <f>'ДС(10-26)'!D36</f>
        <v>224352815</v>
      </c>
      <c r="F36" s="38">
        <f t="shared" si="1"/>
        <v>2177545549</v>
      </c>
      <c r="G36" s="38">
        <f>' Профилактика 10-26'!D38</f>
        <v>979145356</v>
      </c>
      <c r="H36" s="38">
        <f>'Диспан.набл.(КП)10-26'!D36</f>
        <v>249551377</v>
      </c>
      <c r="I36" s="38">
        <f>'Дистан.набл.(КП)(10-26)'!D37</f>
        <v>6416783</v>
      </c>
      <c r="J36" s="38">
        <f>'Центры здоровья 9-26'!D36</f>
        <v>38917367</v>
      </c>
      <c r="K36" s="38">
        <f>'АПУ неотл.пом.(9-26)'!D36</f>
        <v>131034217</v>
      </c>
      <c r="L36" s="38">
        <f>'АПУ обращения  (10-26)'!D36</f>
        <v>486072714</v>
      </c>
      <c r="M36" s="38">
        <f>'ОДИ ПГГ(10-26)'!D36</f>
        <v>130702235</v>
      </c>
      <c r="N36" s="38">
        <f>'Школа(10-26)'!D35</f>
        <v>65329899</v>
      </c>
      <c r="O36" s="38">
        <f>'ФАП(10-26)'!D36</f>
        <v>90375601</v>
      </c>
      <c r="P36" s="38"/>
      <c r="Q36" s="38">
        <f>'СМП (9-26)'!D36</f>
        <v>0</v>
      </c>
      <c r="R36" s="38">
        <f>'Гемодиализ по видам МП(9-26)'!D36</f>
        <v>1916750</v>
      </c>
      <c r="S36" s="38">
        <f>'Мед.реаб.(АПУ,ДС,КС)(10-26) '!D36</f>
        <v>96771244</v>
      </c>
      <c r="T36" s="38">
        <f t="shared" si="3"/>
        <v>4909407685</v>
      </c>
    </row>
    <row r="37" spans="1:20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>КС!D37</f>
        <v>0</v>
      </c>
      <c r="E37" s="38">
        <f>'ДС(10-26)'!D37</f>
        <v>0</v>
      </c>
      <c r="F37" s="38">
        <f t="shared" si="1"/>
        <v>0</v>
      </c>
      <c r="G37" s="38">
        <f>' Профилактика 10-26'!D39</f>
        <v>0</v>
      </c>
      <c r="H37" s="38">
        <f>'Диспан.набл.(КП)10-26'!D37</f>
        <v>0</v>
      </c>
      <c r="I37" s="38">
        <f>'Дистан.набл.(КП)(10-26)'!D38</f>
        <v>0</v>
      </c>
      <c r="J37" s="38">
        <f>'Центры здоровья 9-26'!D37</f>
        <v>0</v>
      </c>
      <c r="K37" s="38">
        <f>'АПУ неотл.пом.(9-26)'!D37</f>
        <v>0</v>
      </c>
      <c r="L37" s="38">
        <f>'АПУ обращения  (10-26)'!D37</f>
        <v>0</v>
      </c>
      <c r="M37" s="38">
        <f>'ОДИ ПГГ(10-26)'!D37</f>
        <v>0</v>
      </c>
      <c r="N37" s="38">
        <f>'Школа(10-26)'!D36</f>
        <v>0</v>
      </c>
      <c r="O37" s="38">
        <f>'ФАП(10-26)'!D37</f>
        <v>0</v>
      </c>
      <c r="P37" s="38"/>
      <c r="Q37" s="38">
        <f>'СМП (9-26)'!D37</f>
        <v>0</v>
      </c>
      <c r="R37" s="38">
        <f>'Гемодиализ по видам МП(9-26)'!D37</f>
        <v>0</v>
      </c>
      <c r="S37" s="38">
        <f>'Мед.реаб.(АПУ,ДС,КС)(10-26) '!D37</f>
        <v>0</v>
      </c>
      <c r="T37" s="38">
        <f t="shared" si="3"/>
        <v>0</v>
      </c>
    </row>
    <row r="38" spans="1:20" s="1" customFormat="1" x14ac:dyDescent="0.2">
      <c r="A38" s="20">
        <v>27</v>
      </c>
      <c r="B38" s="13" t="s">
        <v>87</v>
      </c>
      <c r="C38" s="10" t="s">
        <v>88</v>
      </c>
      <c r="D38" s="38">
        <f>КС!D38</f>
        <v>0</v>
      </c>
      <c r="E38" s="38">
        <f>'ДС(10-26)'!D38</f>
        <v>0</v>
      </c>
      <c r="F38" s="38">
        <f t="shared" si="1"/>
        <v>210418847</v>
      </c>
      <c r="G38" s="38">
        <f>' Профилактика 10-26'!D40</f>
        <v>45024681</v>
      </c>
      <c r="H38" s="38">
        <f>'Диспан.набл.(КП)10-26'!D38</f>
        <v>0</v>
      </c>
      <c r="I38" s="38">
        <f>'Дистан.набл.(КП)(10-26)'!D39</f>
        <v>0</v>
      </c>
      <c r="J38" s="38">
        <f>'Центры здоровья 9-26'!D38</f>
        <v>0</v>
      </c>
      <c r="K38" s="38">
        <f>'АПУ неотл.пом.(9-26)'!D38</f>
        <v>10968100</v>
      </c>
      <c r="L38" s="38">
        <f>'АПУ обращения  (10-26)'!D38</f>
        <v>154426066</v>
      </c>
      <c r="M38" s="38">
        <f>'ОДИ ПГГ(10-26)'!D38</f>
        <v>0</v>
      </c>
      <c r="N38" s="38">
        <f>'Школа(10-26)'!D37</f>
        <v>0</v>
      </c>
      <c r="O38" s="38">
        <f>'ФАП(10-26)'!D38</f>
        <v>0</v>
      </c>
      <c r="P38" s="38"/>
      <c r="Q38" s="38">
        <f>'СМП (9-26)'!D38</f>
        <v>0</v>
      </c>
      <c r="R38" s="38">
        <f>'Гемодиализ по видам МП(9-26)'!D38</f>
        <v>0</v>
      </c>
      <c r="S38" s="38">
        <f>'Мед.реаб.(АПУ,ДС,КС)(10-26) '!D38</f>
        <v>0</v>
      </c>
      <c r="T38" s="38">
        <f t="shared" si="3"/>
        <v>210418847</v>
      </c>
    </row>
    <row r="39" spans="1:20" s="19" customFormat="1" x14ac:dyDescent="0.2">
      <c r="A39" s="20">
        <v>28</v>
      </c>
      <c r="B39" s="13" t="s">
        <v>89</v>
      </c>
      <c r="C39" s="10" t="s">
        <v>39</v>
      </c>
      <c r="D39" s="38">
        <f>КС!D39</f>
        <v>642162867</v>
      </c>
      <c r="E39" s="38">
        <f>'ДС(10-26)'!D39</f>
        <v>59964114</v>
      </c>
      <c r="F39" s="38">
        <f t="shared" si="1"/>
        <v>622325499.84000003</v>
      </c>
      <c r="G39" s="38">
        <f>' Профилактика 10-26'!D41</f>
        <v>249010194</v>
      </c>
      <c r="H39" s="38">
        <f>'Диспан.набл.(КП)10-26'!D39</f>
        <v>52862276.840000004</v>
      </c>
      <c r="I39" s="38">
        <f>'Дистан.набл.(КП)(10-26)'!D40</f>
        <v>1234239</v>
      </c>
      <c r="J39" s="38">
        <f>'Центры здоровья 9-26'!D39</f>
        <v>12851114</v>
      </c>
      <c r="K39" s="38">
        <f>'АПУ неотл.пом.(9-26)'!D39</f>
        <v>43695270</v>
      </c>
      <c r="L39" s="38">
        <f>'АПУ обращения  (10-26)'!D39</f>
        <v>155189842</v>
      </c>
      <c r="M39" s="38">
        <f>'ОДИ ПГГ(10-26)'!D39</f>
        <v>38997979</v>
      </c>
      <c r="N39" s="38">
        <f>'Школа(10-26)'!D38</f>
        <v>16654634</v>
      </c>
      <c r="O39" s="38">
        <f>'ФАП(10-26)'!D39</f>
        <v>51829951</v>
      </c>
      <c r="P39" s="39"/>
      <c r="Q39" s="38">
        <f>'СМП (9-26)'!D39</f>
        <v>292068423</v>
      </c>
      <c r="R39" s="38">
        <f>'Гемодиализ по видам МП(9-26)'!D39</f>
        <v>0</v>
      </c>
      <c r="S39" s="38">
        <f>'Мед.реаб.(АПУ,ДС,КС)(10-26) '!D39</f>
        <v>23454157</v>
      </c>
      <c r="T39" s="38">
        <f t="shared" si="3"/>
        <v>1639975060.8400002</v>
      </c>
    </row>
    <row r="40" spans="1:20" x14ac:dyDescent="0.2">
      <c r="A40" s="20">
        <v>29</v>
      </c>
      <c r="B40" s="12" t="s">
        <v>90</v>
      </c>
      <c r="C40" s="10" t="s">
        <v>37</v>
      </c>
      <c r="D40" s="38">
        <f>КС!D40</f>
        <v>812190608</v>
      </c>
      <c r="E40" s="38">
        <f>'ДС(10-26)'!D40</f>
        <v>97852507</v>
      </c>
      <c r="F40" s="38">
        <f t="shared" si="1"/>
        <v>834904875</v>
      </c>
      <c r="G40" s="38">
        <f>' Профилактика 10-26'!D42</f>
        <v>384408398</v>
      </c>
      <c r="H40" s="38">
        <f>'Диспан.набл.(КП)10-26'!D40</f>
        <v>84154120</v>
      </c>
      <c r="I40" s="38">
        <f>'Дистан.набл.(КП)(10-26)'!D41</f>
        <v>2009796</v>
      </c>
      <c r="J40" s="38">
        <f>'Центры здоровья 9-26'!D40</f>
        <v>23001660</v>
      </c>
      <c r="K40" s="38">
        <f>'АПУ неотл.пом.(9-26)'!D40</f>
        <v>48073577</v>
      </c>
      <c r="L40" s="38">
        <f>'АПУ обращения  (10-26)'!D40</f>
        <v>227609351</v>
      </c>
      <c r="M40" s="38">
        <f>'ОДИ ПГГ(10-26)'!D40</f>
        <v>38955339</v>
      </c>
      <c r="N40" s="38">
        <f>'Школа(10-26)'!D39</f>
        <v>26692634</v>
      </c>
      <c r="O40" s="38">
        <f>'ФАП(10-26)'!D40</f>
        <v>0</v>
      </c>
      <c r="P40" s="40"/>
      <c r="Q40" s="38">
        <f>'СМП (9-26)'!D40</f>
        <v>0</v>
      </c>
      <c r="R40" s="38">
        <f>'Гемодиализ по видам МП(9-26)'!D40</f>
        <v>0</v>
      </c>
      <c r="S40" s="38">
        <f>'Мед.реаб.(АПУ,ДС,КС)(10-26) '!D40</f>
        <v>8070200</v>
      </c>
      <c r="T40" s="38">
        <f t="shared" si="3"/>
        <v>1753018190</v>
      </c>
    </row>
    <row r="41" spans="1:20" s="1" customFormat="1" x14ac:dyDescent="0.2">
      <c r="A41" s="20">
        <v>30</v>
      </c>
      <c r="B41" s="13" t="s">
        <v>91</v>
      </c>
      <c r="C41" s="10" t="s">
        <v>16</v>
      </c>
      <c r="D41" s="38">
        <f>КС!D41</f>
        <v>72739169</v>
      </c>
      <c r="E41" s="38">
        <f>'ДС(10-26)'!D41</f>
        <v>15402943</v>
      </c>
      <c r="F41" s="38">
        <f t="shared" si="1"/>
        <v>214849745</v>
      </c>
      <c r="G41" s="38">
        <f>' Профилактика 10-26'!D43</f>
        <v>72619332</v>
      </c>
      <c r="H41" s="38">
        <f>'Диспан.набл.(КП)10-26'!D41</f>
        <v>17549648</v>
      </c>
      <c r="I41" s="38">
        <f>'Дистан.набл.(КП)(10-26)'!D42</f>
        <v>458176</v>
      </c>
      <c r="J41" s="38">
        <f>'Центры здоровья 9-26'!D41</f>
        <v>0</v>
      </c>
      <c r="K41" s="38">
        <f>'АПУ неотл.пом.(9-26)'!D41</f>
        <v>12761651</v>
      </c>
      <c r="L41" s="38">
        <f>'АПУ обращения  (10-26)'!D41</f>
        <v>48366318</v>
      </c>
      <c r="M41" s="38">
        <f>'ОДИ ПГГ(10-26)'!D41</f>
        <v>2750516</v>
      </c>
      <c r="N41" s="38">
        <f>'Школа(10-26)'!D40</f>
        <v>3986874</v>
      </c>
      <c r="O41" s="38">
        <f>'ФАП(10-26)'!D41</f>
        <v>56357230</v>
      </c>
      <c r="P41" s="38"/>
      <c r="Q41" s="38">
        <f>'СМП (9-26)'!D41</f>
        <v>0</v>
      </c>
      <c r="R41" s="38">
        <f>'Гемодиализ по видам МП(9-26)'!D41</f>
        <v>0</v>
      </c>
      <c r="S41" s="38">
        <f>'Мед.реаб.(АПУ,ДС,КС)(10-26) '!D41</f>
        <v>0</v>
      </c>
      <c r="T41" s="38">
        <f t="shared" si="3"/>
        <v>302991857</v>
      </c>
    </row>
    <row r="42" spans="1:20" s="1" customFormat="1" x14ac:dyDescent="0.2">
      <c r="A42" s="20">
        <v>31</v>
      </c>
      <c r="B42" s="21" t="s">
        <v>92</v>
      </c>
      <c r="C42" s="10" t="s">
        <v>21</v>
      </c>
      <c r="D42" s="38">
        <f>КС!D42</f>
        <v>403348283</v>
      </c>
      <c r="E42" s="38">
        <f>'ДС(10-26)'!D42</f>
        <v>61128581</v>
      </c>
      <c r="F42" s="38">
        <f t="shared" si="1"/>
        <v>603654964</v>
      </c>
      <c r="G42" s="38">
        <f>' Профилактика 10-26'!D44</f>
        <v>262787767</v>
      </c>
      <c r="H42" s="38">
        <f>'Диспан.набл.(КП)10-26'!D42</f>
        <v>65837608</v>
      </c>
      <c r="I42" s="38">
        <f>'Дистан.набл.(КП)(10-26)'!D43</f>
        <v>1420874</v>
      </c>
      <c r="J42" s="38">
        <f>'Центры здоровья 9-26'!D42</f>
        <v>13058279</v>
      </c>
      <c r="K42" s="38">
        <f>'АПУ неотл.пом.(9-26)'!D42</f>
        <v>31899357</v>
      </c>
      <c r="L42" s="38">
        <f>'АПУ обращения  (10-26)'!D42</f>
        <v>155620808</v>
      </c>
      <c r="M42" s="38">
        <f>'ОДИ ПГГ(10-26)'!D42</f>
        <v>15800576</v>
      </c>
      <c r="N42" s="38">
        <f>'Школа(10-26)'!D41</f>
        <v>17096354</v>
      </c>
      <c r="O42" s="38">
        <f>'ФАП(10-26)'!D42</f>
        <v>40133341</v>
      </c>
      <c r="P42" s="38"/>
      <c r="Q42" s="38">
        <f>'СМП (9-26)'!D42</f>
        <v>0</v>
      </c>
      <c r="R42" s="38">
        <f>'Гемодиализ по видам МП(9-26)'!D42</f>
        <v>0</v>
      </c>
      <c r="S42" s="38">
        <f>'Мед.реаб.(АПУ,ДС,КС)(10-26) '!D42</f>
        <v>20443932</v>
      </c>
      <c r="T42" s="38">
        <f t="shared" si="3"/>
        <v>1088575760</v>
      </c>
    </row>
    <row r="43" spans="1:20" s="1" customFormat="1" x14ac:dyDescent="0.2">
      <c r="A43" s="20">
        <v>32</v>
      </c>
      <c r="B43" s="13" t="s">
        <v>93</v>
      </c>
      <c r="C43" s="10" t="s">
        <v>24</v>
      </c>
      <c r="D43" s="38">
        <f>КС!D43</f>
        <v>87288151</v>
      </c>
      <c r="E43" s="38">
        <f>'ДС(10-26)'!D43</f>
        <v>20017295</v>
      </c>
      <c r="F43" s="38">
        <f t="shared" si="1"/>
        <v>261181872</v>
      </c>
      <c r="G43" s="38">
        <f>' Профилактика 10-26'!D45</f>
        <v>95776584</v>
      </c>
      <c r="H43" s="38">
        <f>'Диспан.набл.(КП)10-26'!D43</f>
        <v>27451833</v>
      </c>
      <c r="I43" s="38">
        <f>'Дистан.набл.(КП)(10-26)'!D44</f>
        <v>566787</v>
      </c>
      <c r="J43" s="38">
        <f>'Центры здоровья 9-26'!D43</f>
        <v>0</v>
      </c>
      <c r="K43" s="38">
        <f>'АПУ неотл.пом.(9-26)'!D43</f>
        <v>12612472</v>
      </c>
      <c r="L43" s="38">
        <f>'АПУ обращения  (10-26)'!D43</f>
        <v>60688067</v>
      </c>
      <c r="M43" s="38">
        <f>'ОДИ ПГГ(10-26)'!D43</f>
        <v>3968063</v>
      </c>
      <c r="N43" s="38">
        <f>'Школа(10-26)'!D42</f>
        <v>6934406</v>
      </c>
      <c r="O43" s="38">
        <f>'ФАП(10-26)'!D43</f>
        <v>53183660</v>
      </c>
      <c r="P43" s="38"/>
      <c r="Q43" s="38">
        <f>'СМП (9-26)'!D43</f>
        <v>0</v>
      </c>
      <c r="R43" s="38">
        <f>'Гемодиализ по видам МП(9-26)'!D43</f>
        <v>0</v>
      </c>
      <c r="S43" s="38">
        <f>'Мед.реаб.(АПУ,ДС,КС)(10-26) '!D43</f>
        <v>0</v>
      </c>
      <c r="T43" s="38">
        <f t="shared" si="3"/>
        <v>368487318</v>
      </c>
    </row>
    <row r="44" spans="1:20" x14ac:dyDescent="0.2">
      <c r="A44" s="20">
        <v>33</v>
      </c>
      <c r="B44" s="12" t="s">
        <v>94</v>
      </c>
      <c r="C44" s="10" t="s">
        <v>213</v>
      </c>
      <c r="D44" s="38">
        <f>КС!D44</f>
        <v>293354935</v>
      </c>
      <c r="E44" s="38">
        <f>'ДС(10-26)'!D44</f>
        <v>56567168</v>
      </c>
      <c r="F44" s="38">
        <f t="shared" si="1"/>
        <v>598155431.06999993</v>
      </c>
      <c r="G44" s="38">
        <f>' Профилактика 10-26'!D46</f>
        <v>249834656</v>
      </c>
      <c r="H44" s="38">
        <f>'Диспан.набл.(КП)10-26'!D44</f>
        <v>63531288.07</v>
      </c>
      <c r="I44" s="38">
        <f>'Дистан.набл.(КП)(10-26)'!D45</f>
        <v>1744663</v>
      </c>
      <c r="J44" s="38">
        <f>'Центры здоровья 9-26'!D44</f>
        <v>0</v>
      </c>
      <c r="K44" s="38">
        <f>'АПУ неотл.пом.(9-26)'!D44</f>
        <v>41482342</v>
      </c>
      <c r="L44" s="38">
        <f>'АПУ обращения  (10-26)'!D44</f>
        <v>153381066</v>
      </c>
      <c r="M44" s="38">
        <f>'ОДИ ПГГ(10-26)'!D44</f>
        <v>10128587</v>
      </c>
      <c r="N44" s="38">
        <f>'Школа(10-26)'!D43</f>
        <v>14106195</v>
      </c>
      <c r="O44" s="38">
        <f>'ФАП(10-26)'!D44</f>
        <v>63946634</v>
      </c>
      <c r="P44" s="40"/>
      <c r="Q44" s="38">
        <f>'СМП (9-26)'!D44</f>
        <v>0</v>
      </c>
      <c r="R44" s="38">
        <f>'Гемодиализ по видам МП(9-26)'!D44</f>
        <v>0</v>
      </c>
      <c r="S44" s="38">
        <f>'Мед.реаб.(АПУ,ДС,КС)(10-26) '!D44</f>
        <v>5709288</v>
      </c>
      <c r="T44" s="38">
        <f t="shared" ref="T44:T75" si="4">D44+E44+F44+Q44+R44+S44</f>
        <v>953786822.06999993</v>
      </c>
    </row>
    <row r="45" spans="1:20" s="1" customFormat="1" x14ac:dyDescent="0.2">
      <c r="A45" s="20">
        <v>34</v>
      </c>
      <c r="B45" s="14" t="s">
        <v>95</v>
      </c>
      <c r="C45" s="15" t="s">
        <v>214</v>
      </c>
      <c r="D45" s="38">
        <f>КС!D45</f>
        <v>80681951</v>
      </c>
      <c r="E45" s="38">
        <f>'ДС(10-26)'!D45</f>
        <v>18038017</v>
      </c>
      <c r="F45" s="38">
        <f t="shared" si="1"/>
        <v>248630481</v>
      </c>
      <c r="G45" s="38">
        <f>' Профилактика 10-26'!D47</f>
        <v>83745187</v>
      </c>
      <c r="H45" s="38">
        <f>'Диспан.набл.(КП)10-26'!D45</f>
        <v>22167074</v>
      </c>
      <c r="I45" s="38">
        <f>'Дистан.набл.(КП)(10-26)'!D46</f>
        <v>577428</v>
      </c>
      <c r="J45" s="38">
        <f>'Центры здоровья 9-26'!D45</f>
        <v>0</v>
      </c>
      <c r="K45" s="38">
        <f>'АПУ неотл.пом.(9-26)'!D45</f>
        <v>12482110</v>
      </c>
      <c r="L45" s="38">
        <f>'АПУ обращения  (10-26)'!D45</f>
        <v>54013110</v>
      </c>
      <c r="M45" s="38">
        <f>'ОДИ ПГГ(10-26)'!D45</f>
        <v>3275112</v>
      </c>
      <c r="N45" s="38">
        <f>'Школа(10-26)'!D44</f>
        <v>5823842</v>
      </c>
      <c r="O45" s="38">
        <f>'ФАП(10-26)'!D45</f>
        <v>66546618</v>
      </c>
      <c r="P45" s="38"/>
      <c r="Q45" s="38">
        <f>'СМП (9-26)'!D45</f>
        <v>0</v>
      </c>
      <c r="R45" s="38">
        <f>'Гемодиализ по видам МП(9-26)'!D45</f>
        <v>0</v>
      </c>
      <c r="S45" s="38">
        <f>'Мед.реаб.(АПУ,ДС,КС)(10-26) '!D45</f>
        <v>0</v>
      </c>
      <c r="T45" s="38">
        <f t="shared" si="4"/>
        <v>347350449</v>
      </c>
    </row>
    <row r="46" spans="1:20" s="1" customFormat="1" x14ac:dyDescent="0.2">
      <c r="A46" s="20">
        <v>35</v>
      </c>
      <c r="B46" s="12" t="s">
        <v>96</v>
      </c>
      <c r="C46" s="10" t="s">
        <v>215</v>
      </c>
      <c r="D46" s="38">
        <f>КС!D46</f>
        <v>52147821</v>
      </c>
      <c r="E46" s="38">
        <f>'ДС(10-26)'!D46</f>
        <v>10799370</v>
      </c>
      <c r="F46" s="38">
        <f t="shared" si="1"/>
        <v>169916076</v>
      </c>
      <c r="G46" s="38">
        <f>' Профилактика 10-26'!D48</f>
        <v>51806017</v>
      </c>
      <c r="H46" s="38">
        <f>'Диспан.набл.(КП)10-26'!D46</f>
        <v>18667286</v>
      </c>
      <c r="I46" s="38">
        <f>'Дистан.набл.(КП)(10-26)'!D47</f>
        <v>379465</v>
      </c>
      <c r="J46" s="38">
        <f>'Центры здоровья 9-26'!D46</f>
        <v>0</v>
      </c>
      <c r="K46" s="38">
        <f>'АПУ неотл.пом.(9-26)'!D46</f>
        <v>9198987</v>
      </c>
      <c r="L46" s="38">
        <f>'АПУ обращения  (10-26)'!D46</f>
        <v>34182753</v>
      </c>
      <c r="M46" s="38">
        <f>'ОДИ ПГГ(10-26)'!D46</f>
        <v>918192</v>
      </c>
      <c r="N46" s="38">
        <f>'Школа(10-26)'!D45</f>
        <v>4484322</v>
      </c>
      <c r="O46" s="38">
        <f>'ФАП(10-26)'!D46</f>
        <v>50279054</v>
      </c>
      <c r="P46" s="38"/>
      <c r="Q46" s="38">
        <f>'СМП (9-26)'!D46</f>
        <v>0</v>
      </c>
      <c r="R46" s="38">
        <f>'Гемодиализ по видам МП(9-26)'!D46</f>
        <v>0</v>
      </c>
      <c r="S46" s="38">
        <f>'Мед.реаб.(АПУ,ДС,КС)(10-26) '!D46</f>
        <v>0</v>
      </c>
      <c r="T46" s="38">
        <f t="shared" si="4"/>
        <v>232863267</v>
      </c>
    </row>
    <row r="47" spans="1:20" s="1" customFormat="1" x14ac:dyDescent="0.2">
      <c r="A47" s="20">
        <v>36</v>
      </c>
      <c r="B47" s="12" t="s">
        <v>97</v>
      </c>
      <c r="C47" s="10" t="s">
        <v>23</v>
      </c>
      <c r="D47" s="38">
        <f>КС!D47</f>
        <v>78209448</v>
      </c>
      <c r="E47" s="38">
        <f>'ДС(10-26)'!D47</f>
        <v>21144509</v>
      </c>
      <c r="F47" s="38">
        <f t="shared" si="1"/>
        <v>274467048</v>
      </c>
      <c r="G47" s="38">
        <f>' Профилактика 10-26'!D49</f>
        <v>91578553</v>
      </c>
      <c r="H47" s="38">
        <f>'Диспан.набл.(КП)10-26'!D47</f>
        <v>32600720</v>
      </c>
      <c r="I47" s="38">
        <f>'Дистан.набл.(КП)(10-26)'!D48</f>
        <v>819822</v>
      </c>
      <c r="J47" s="38">
        <f>'Центры здоровья 9-26'!D47</f>
        <v>0</v>
      </c>
      <c r="K47" s="38">
        <f>'АПУ неотл.пом.(9-26)'!D47</f>
        <v>16213457</v>
      </c>
      <c r="L47" s="38">
        <f>'АПУ обращения  (10-26)'!D47</f>
        <v>61836622</v>
      </c>
      <c r="M47" s="38">
        <f>'ОДИ ПГГ(10-26)'!D47</f>
        <v>5770254</v>
      </c>
      <c r="N47" s="38">
        <f>'Школа(10-26)'!D46</f>
        <v>8406470</v>
      </c>
      <c r="O47" s="38">
        <f>'ФАП(10-26)'!D47</f>
        <v>57241150</v>
      </c>
      <c r="P47" s="38"/>
      <c r="Q47" s="38">
        <f>'СМП (9-26)'!D47</f>
        <v>0</v>
      </c>
      <c r="R47" s="38">
        <f>'Гемодиализ по видам МП(9-26)'!D47</f>
        <v>0</v>
      </c>
      <c r="S47" s="38">
        <f>'Мед.реаб.(АПУ,ДС,КС)(10-26) '!D47</f>
        <v>1870929</v>
      </c>
      <c r="T47" s="38">
        <f t="shared" si="4"/>
        <v>375691934</v>
      </c>
    </row>
    <row r="48" spans="1:20" s="1" customFormat="1" x14ac:dyDescent="0.2">
      <c r="A48" s="20">
        <v>37</v>
      </c>
      <c r="B48" s="21" t="s">
        <v>98</v>
      </c>
      <c r="C48" s="10" t="s">
        <v>20</v>
      </c>
      <c r="D48" s="38">
        <f>КС!D48</f>
        <v>40673715</v>
      </c>
      <c r="E48" s="38">
        <f>'ДС(10-26)'!D48</f>
        <v>8660603</v>
      </c>
      <c r="F48" s="38">
        <f t="shared" si="1"/>
        <v>134452153</v>
      </c>
      <c r="G48" s="38">
        <f>' Профилактика 10-26'!D50</f>
        <v>40220190</v>
      </c>
      <c r="H48" s="38">
        <f>'Диспан.набл.(КП)10-26'!D48</f>
        <v>11900186</v>
      </c>
      <c r="I48" s="38">
        <f>'Дистан.набл.(КП)(10-26)'!D49</f>
        <v>349833</v>
      </c>
      <c r="J48" s="38">
        <f>'Центры здоровья 9-26'!D48</f>
        <v>0</v>
      </c>
      <c r="K48" s="38">
        <f>'АПУ неотл.пом.(9-26)'!D48</f>
        <v>6440112</v>
      </c>
      <c r="L48" s="38">
        <f>'АПУ обращения  (10-26)'!D48</f>
        <v>28987311</v>
      </c>
      <c r="M48" s="38">
        <f>'ОДИ ПГГ(10-26)'!D48</f>
        <v>1593259</v>
      </c>
      <c r="N48" s="38">
        <f>'Школа(10-26)'!D47</f>
        <v>3103582</v>
      </c>
      <c r="O48" s="38">
        <f>'ФАП(10-26)'!D48</f>
        <v>41857680</v>
      </c>
      <c r="P48" s="38"/>
      <c r="Q48" s="38">
        <f>'СМП (9-26)'!D48</f>
        <v>0</v>
      </c>
      <c r="R48" s="38">
        <f>'Гемодиализ по видам МП(9-26)'!D48</f>
        <v>0</v>
      </c>
      <c r="S48" s="38">
        <f>'Мед.реаб.(АПУ,ДС,КС)(10-26) '!D48</f>
        <v>0</v>
      </c>
      <c r="T48" s="38">
        <f t="shared" si="4"/>
        <v>183786471</v>
      </c>
    </row>
    <row r="49" spans="1:20" s="1" customFormat="1" x14ac:dyDescent="0.2">
      <c r="A49" s="20">
        <v>38</v>
      </c>
      <c r="B49" s="13" t="s">
        <v>99</v>
      </c>
      <c r="C49" s="10" t="s">
        <v>100</v>
      </c>
      <c r="D49" s="38">
        <f>КС!D49</f>
        <v>64989336</v>
      </c>
      <c r="E49" s="38">
        <f>'ДС(10-26)'!D49</f>
        <v>39161568</v>
      </c>
      <c r="F49" s="38">
        <f t="shared" si="1"/>
        <v>93479833</v>
      </c>
      <c r="G49" s="38">
        <f>' Профилактика 10-26'!D51</f>
        <v>40584230</v>
      </c>
      <c r="H49" s="38">
        <f>'Диспан.набл.(КП)10-26'!D49</f>
        <v>17789277</v>
      </c>
      <c r="I49" s="38">
        <f>'Дистан.набл.(КП)(10-26)'!D50</f>
        <v>372508</v>
      </c>
      <c r="J49" s="38">
        <f>'Центры здоровья 9-26'!D49</f>
        <v>0</v>
      </c>
      <c r="K49" s="38">
        <f>'АПУ неотл.пом.(9-26)'!D49</f>
        <v>5366082</v>
      </c>
      <c r="L49" s="38">
        <f>'АПУ обращения  (10-26)'!D49</f>
        <v>20783474</v>
      </c>
      <c r="M49" s="38">
        <f>'ОДИ ПГГ(10-26)'!D49</f>
        <v>6206386</v>
      </c>
      <c r="N49" s="38">
        <f>'Школа(10-26)'!D48</f>
        <v>2377876</v>
      </c>
      <c r="O49" s="38">
        <f>'ФАП(10-26)'!D49</f>
        <v>0</v>
      </c>
      <c r="P49" s="38"/>
      <c r="Q49" s="38">
        <f>'СМП (9-26)'!D49</f>
        <v>0</v>
      </c>
      <c r="R49" s="38">
        <f>'Гемодиализ по видам МП(9-26)'!D49</f>
        <v>0</v>
      </c>
      <c r="S49" s="38">
        <f>'Мед.реаб.(АПУ,ДС,КС)(10-26) '!D49</f>
        <v>0</v>
      </c>
      <c r="T49" s="38">
        <f t="shared" si="4"/>
        <v>197630737</v>
      </c>
    </row>
    <row r="50" spans="1:20" s="19" customFormat="1" x14ac:dyDescent="0.2">
      <c r="A50" s="20">
        <v>39</v>
      </c>
      <c r="B50" s="21" t="s">
        <v>101</v>
      </c>
      <c r="C50" s="10" t="s">
        <v>102</v>
      </c>
      <c r="D50" s="38">
        <f>КС!D50</f>
        <v>633243514</v>
      </c>
      <c r="E50" s="38">
        <f>'ДС(10-26)'!D50</f>
        <v>83785935</v>
      </c>
      <c r="F50" s="38">
        <f t="shared" si="1"/>
        <v>833681981</v>
      </c>
      <c r="G50" s="38">
        <f>' Профилактика 10-26'!D52</f>
        <v>348048970</v>
      </c>
      <c r="H50" s="38">
        <f>'Диспан.набл.(КП)10-26'!D50</f>
        <v>83216925</v>
      </c>
      <c r="I50" s="38">
        <f>'Дистан.набл.(КП)(10-26)'!D51</f>
        <v>2232047</v>
      </c>
      <c r="J50" s="38">
        <f>'Центры здоровья 9-26'!D50</f>
        <v>40965202</v>
      </c>
      <c r="K50" s="38">
        <f>'АПУ неотл.пом.(9-26)'!D50</f>
        <v>58433569</v>
      </c>
      <c r="L50" s="38">
        <f>'АПУ обращения  (10-26)'!D50</f>
        <v>230970837</v>
      </c>
      <c r="M50" s="38">
        <f>'ОДИ ПГГ(10-26)'!D50</f>
        <v>47149448</v>
      </c>
      <c r="N50" s="38">
        <f>'Школа(10-26)'!D49</f>
        <v>22664983</v>
      </c>
      <c r="O50" s="38">
        <f>'ФАП(10-26)'!D50</f>
        <v>0</v>
      </c>
      <c r="P50" s="39"/>
      <c r="Q50" s="38">
        <f>'СМП (9-26)'!D50</f>
        <v>523861372</v>
      </c>
      <c r="R50" s="38">
        <f>'Гемодиализ по видам МП(9-26)'!D50</f>
        <v>0</v>
      </c>
      <c r="S50" s="38">
        <f>'Мед.реаб.(АПУ,ДС,КС)(10-26) '!D50</f>
        <v>38781723</v>
      </c>
      <c r="T50" s="38">
        <f t="shared" si="4"/>
        <v>2113354525</v>
      </c>
    </row>
    <row r="51" spans="1:20" s="1" customFormat="1" x14ac:dyDescent="0.2">
      <c r="A51" s="20">
        <v>40</v>
      </c>
      <c r="B51" s="12" t="s">
        <v>103</v>
      </c>
      <c r="C51" s="10" t="s">
        <v>220</v>
      </c>
      <c r="D51" s="38">
        <f>КС!D51</f>
        <v>80410384</v>
      </c>
      <c r="E51" s="38">
        <f>'ДС(10-26)'!D51</f>
        <v>16447234</v>
      </c>
      <c r="F51" s="38">
        <f t="shared" si="1"/>
        <v>226564568</v>
      </c>
      <c r="G51" s="38">
        <f>' Профилактика 10-26'!D53</f>
        <v>73275433</v>
      </c>
      <c r="H51" s="38">
        <f>'Диспан.набл.(КП)10-26'!D51</f>
        <v>26725795</v>
      </c>
      <c r="I51" s="38">
        <f>'Дистан.набл.(КП)(10-26)'!D52</f>
        <v>642424</v>
      </c>
      <c r="J51" s="38">
        <f>'Центры здоровья 9-26'!D51</f>
        <v>0</v>
      </c>
      <c r="K51" s="38">
        <f>'АПУ неотл.пом.(9-26)'!D51</f>
        <v>12939305</v>
      </c>
      <c r="L51" s="38">
        <f>'АПУ обращения  (10-26)'!D51</f>
        <v>49269177</v>
      </c>
      <c r="M51" s="38">
        <f>'ОДИ ПГГ(10-26)'!D51</f>
        <v>2839526</v>
      </c>
      <c r="N51" s="38">
        <f>'Школа(10-26)'!D50</f>
        <v>4646700</v>
      </c>
      <c r="O51" s="38">
        <f>'ФАП(10-26)'!D51</f>
        <v>56226208</v>
      </c>
      <c r="P51" s="38"/>
      <c r="Q51" s="38">
        <f>'СМП (9-26)'!D51</f>
        <v>0</v>
      </c>
      <c r="R51" s="38">
        <f>'Гемодиализ по видам МП(9-26)'!D51</f>
        <v>0</v>
      </c>
      <c r="S51" s="38">
        <f>'Мед.реаб.(АПУ,ДС,КС)(10-26) '!D51</f>
        <v>1811635</v>
      </c>
      <c r="T51" s="38">
        <f t="shared" si="4"/>
        <v>325233821</v>
      </c>
    </row>
    <row r="52" spans="1:20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>КС!D52</f>
        <v>382118307</v>
      </c>
      <c r="E52" s="38">
        <f>'ДС(10-26)'!D52</f>
        <v>56605396</v>
      </c>
      <c r="F52" s="38">
        <f t="shared" si="1"/>
        <v>590165762.35000002</v>
      </c>
      <c r="G52" s="38">
        <f>' Профилактика 10-26'!D54</f>
        <v>264097074</v>
      </c>
      <c r="H52" s="38">
        <f>'Диспан.набл.(КП)10-26'!D52</f>
        <v>49315673.350000001</v>
      </c>
      <c r="I52" s="38">
        <f>'Дистан.набл.(КП)(10-26)'!D53</f>
        <v>1317590</v>
      </c>
      <c r="J52" s="38">
        <f>'Центры здоровья 9-26'!D52</f>
        <v>0</v>
      </c>
      <c r="K52" s="38">
        <f>'АПУ неотл.пом.(9-26)'!D52</f>
        <v>35801755</v>
      </c>
      <c r="L52" s="38">
        <f>'АПУ обращения  (10-26)'!D52</f>
        <v>166734868</v>
      </c>
      <c r="M52" s="38">
        <f>'ОДИ ПГГ(10-26)'!D52</f>
        <v>18358975</v>
      </c>
      <c r="N52" s="38">
        <f>'Школа(10-26)'!D51</f>
        <v>20108479</v>
      </c>
      <c r="O52" s="38">
        <f>'ФАП(10-26)'!D52</f>
        <v>34431348</v>
      </c>
      <c r="P52" s="38"/>
      <c r="Q52" s="38">
        <f>'СМП (9-26)'!D52</f>
        <v>0</v>
      </c>
      <c r="R52" s="38">
        <f>'Гемодиализ по видам МП(9-26)'!D52</f>
        <v>0</v>
      </c>
      <c r="S52" s="38">
        <f>'Мед.реаб.(АПУ,ДС,КС)(10-26) '!D52</f>
        <v>0</v>
      </c>
      <c r="T52" s="38">
        <f t="shared" si="4"/>
        <v>1028889465.35</v>
      </c>
    </row>
    <row r="53" spans="1:20" s="1" customFormat="1" x14ac:dyDescent="0.2">
      <c r="A53" s="20">
        <v>42</v>
      </c>
      <c r="B53" s="21" t="s">
        <v>105</v>
      </c>
      <c r="C53" s="10" t="s">
        <v>3</v>
      </c>
      <c r="D53" s="38">
        <f>КС!D53</f>
        <v>59262871</v>
      </c>
      <c r="E53" s="38">
        <f>'ДС(10-26)'!D53</f>
        <v>12028809</v>
      </c>
      <c r="F53" s="38">
        <f t="shared" si="1"/>
        <v>173834650</v>
      </c>
      <c r="G53" s="38">
        <f>' Профилактика 10-26'!D55</f>
        <v>56437125</v>
      </c>
      <c r="H53" s="38">
        <f>'Диспан.набл.(КП)10-26'!D53</f>
        <v>19879641</v>
      </c>
      <c r="I53" s="38">
        <f>'Дистан.набл.(КП)(10-26)'!D54</f>
        <v>523706</v>
      </c>
      <c r="J53" s="38">
        <f>'Центры здоровья 9-26'!D53</f>
        <v>0</v>
      </c>
      <c r="K53" s="38">
        <f>'АПУ неотл.пом.(9-26)'!D53</f>
        <v>9874799</v>
      </c>
      <c r="L53" s="38">
        <f>'АПУ обращения  (10-26)'!D53</f>
        <v>37803225</v>
      </c>
      <c r="M53" s="38">
        <f>'ОДИ ПГГ(10-26)'!D53</f>
        <v>2226248</v>
      </c>
      <c r="N53" s="38">
        <f>'Школа(10-26)'!D52</f>
        <v>4116325</v>
      </c>
      <c r="O53" s="38">
        <f>'ФАП(10-26)'!D53</f>
        <v>42973581</v>
      </c>
      <c r="P53" s="38"/>
      <c r="Q53" s="38">
        <f>'СМП (9-26)'!D53</f>
        <v>0</v>
      </c>
      <c r="R53" s="38">
        <f>'Гемодиализ по видам МП(9-26)'!D53</f>
        <v>0</v>
      </c>
      <c r="S53" s="38">
        <f>'Мед.реаб.(АПУ,ДС,КС)(10-26) '!D53</f>
        <v>0</v>
      </c>
      <c r="T53" s="38">
        <f t="shared" si="4"/>
        <v>245126330</v>
      </c>
    </row>
    <row r="54" spans="1:20" s="1" customFormat="1" x14ac:dyDescent="0.2">
      <c r="A54" s="20">
        <v>43</v>
      </c>
      <c r="B54" s="13" t="s">
        <v>151</v>
      </c>
      <c r="C54" s="10" t="s">
        <v>32</v>
      </c>
      <c r="D54" s="38">
        <f>КС!D54</f>
        <v>111551296</v>
      </c>
      <c r="E54" s="38">
        <f>'ДС(10-26)'!D54</f>
        <v>16189429</v>
      </c>
      <c r="F54" s="38">
        <f t="shared" si="1"/>
        <v>235382610</v>
      </c>
      <c r="G54" s="38">
        <f>' Профилактика 10-26'!D56</f>
        <v>77233833</v>
      </c>
      <c r="H54" s="38">
        <f>'Диспан.набл.(КП)10-26'!D54</f>
        <v>23301866</v>
      </c>
      <c r="I54" s="38">
        <f>'Дистан.набл.(КП)(10-26)'!D55</f>
        <v>1910224</v>
      </c>
      <c r="J54" s="38">
        <f>'Центры здоровья 9-26'!D54</f>
        <v>0</v>
      </c>
      <c r="K54" s="38">
        <f>'АПУ неотл.пом.(9-26)'!D54</f>
        <v>13350269</v>
      </c>
      <c r="L54" s="38">
        <f>'АПУ обращения  (10-26)'!D54</f>
        <v>51390112</v>
      </c>
      <c r="M54" s="38">
        <f>'ОДИ ПГГ(10-26)'!D54</f>
        <v>5926559</v>
      </c>
      <c r="N54" s="38">
        <f>'Школа(10-26)'!D53</f>
        <v>5036625</v>
      </c>
      <c r="O54" s="38">
        <f>'ФАП(10-26)'!D54</f>
        <v>57233122</v>
      </c>
      <c r="P54" s="38"/>
      <c r="Q54" s="38">
        <f>'СМП (9-26)'!D54</f>
        <v>0</v>
      </c>
      <c r="R54" s="38">
        <f>'Гемодиализ по видам МП(9-26)'!D54</f>
        <v>0</v>
      </c>
      <c r="S54" s="38">
        <f>'Мед.реаб.(АПУ,ДС,КС)(10-26) '!D54</f>
        <v>1929052</v>
      </c>
      <c r="T54" s="38">
        <f t="shared" si="4"/>
        <v>365052387</v>
      </c>
    </row>
    <row r="55" spans="1:20" s="1" customFormat="1" x14ac:dyDescent="0.2">
      <c r="A55" s="20">
        <v>44</v>
      </c>
      <c r="B55" s="21" t="s">
        <v>106</v>
      </c>
      <c r="C55" s="10" t="s">
        <v>216</v>
      </c>
      <c r="D55" s="38">
        <f>КС!D55</f>
        <v>95012853</v>
      </c>
      <c r="E55" s="38">
        <f>'ДС(10-26)'!D55</f>
        <v>19690079</v>
      </c>
      <c r="F55" s="38">
        <f t="shared" si="1"/>
        <v>274087260</v>
      </c>
      <c r="G55" s="38">
        <f>' Профилактика 10-26'!D57</f>
        <v>90450508</v>
      </c>
      <c r="H55" s="38">
        <f>'Диспан.набл.(КП)10-26'!D55</f>
        <v>31067065</v>
      </c>
      <c r="I55" s="38">
        <f>'Дистан.набл.(КП)(10-26)'!D56</f>
        <v>723273</v>
      </c>
      <c r="J55" s="38">
        <f>'Центры здоровья 9-26'!D55</f>
        <v>0</v>
      </c>
      <c r="K55" s="38">
        <f>'АПУ неотл.пом.(9-26)'!D55</f>
        <v>15211194</v>
      </c>
      <c r="L55" s="38">
        <f>'АПУ обращения  (10-26)'!D55</f>
        <v>57481698</v>
      </c>
      <c r="M55" s="38">
        <f>'ОДИ ПГГ(10-26)'!D55</f>
        <v>3736111</v>
      </c>
      <c r="N55" s="38">
        <f>'Школа(10-26)'!D54</f>
        <v>6048890</v>
      </c>
      <c r="O55" s="38">
        <f>'ФАП(10-26)'!D55</f>
        <v>69368521</v>
      </c>
      <c r="P55" s="38"/>
      <c r="Q55" s="38">
        <f>'СМП (9-26)'!D55</f>
        <v>0</v>
      </c>
      <c r="R55" s="38">
        <f>'Гемодиализ по видам МП(9-26)'!D55</f>
        <v>0</v>
      </c>
      <c r="S55" s="38">
        <f>'Мед.реаб.(АПУ,ДС,КС)(10-26) '!D55</f>
        <v>3180996</v>
      </c>
      <c r="T55" s="38">
        <f t="shared" si="4"/>
        <v>391971188</v>
      </c>
    </row>
    <row r="56" spans="1:20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>КС!D56</f>
        <v>129783893</v>
      </c>
      <c r="E56" s="38">
        <f>'ДС(10-26)'!D56</f>
        <v>22581883</v>
      </c>
      <c r="F56" s="38">
        <f t="shared" si="1"/>
        <v>308225605</v>
      </c>
      <c r="G56" s="38">
        <f>' Профилактика 10-26'!D58</f>
        <v>110467058</v>
      </c>
      <c r="H56" s="38">
        <f>'Диспан.набл.(КП)10-26'!D56</f>
        <v>28744856</v>
      </c>
      <c r="I56" s="38">
        <f>'Дистан.набл.(КП)(10-26)'!D57</f>
        <v>980542</v>
      </c>
      <c r="J56" s="38">
        <f>'Центры здоровья 9-26'!D56</f>
        <v>0</v>
      </c>
      <c r="K56" s="38">
        <f>'АПУ неотл.пом.(9-26)'!D56</f>
        <v>18682366</v>
      </c>
      <c r="L56" s="38">
        <f>'АПУ обращения  (10-26)'!D56</f>
        <v>72950178</v>
      </c>
      <c r="M56" s="38">
        <f>'ОДИ ПГГ(10-26)'!D56</f>
        <v>12244281</v>
      </c>
      <c r="N56" s="38">
        <f>'Школа(10-26)'!D55</f>
        <v>8157588</v>
      </c>
      <c r="O56" s="38">
        <f>'ФАП(10-26)'!D56</f>
        <v>55998736</v>
      </c>
      <c r="P56" s="38"/>
      <c r="Q56" s="38">
        <f>'СМП (9-26)'!D56</f>
        <v>0</v>
      </c>
      <c r="R56" s="38">
        <f>'Гемодиализ по видам МП(9-26)'!D56</f>
        <v>0</v>
      </c>
      <c r="S56" s="38">
        <f>'Мед.реаб.(АПУ,ДС,КС)(10-26) '!D56</f>
        <v>2986415</v>
      </c>
      <c r="T56" s="38">
        <f t="shared" si="4"/>
        <v>463577796</v>
      </c>
    </row>
    <row r="57" spans="1:20" s="1" customFormat="1" x14ac:dyDescent="0.2">
      <c r="A57" s="20">
        <v>46</v>
      </c>
      <c r="B57" s="21" t="s">
        <v>108</v>
      </c>
      <c r="C57" s="10" t="s">
        <v>4</v>
      </c>
      <c r="D57" s="38">
        <f>КС!D57</f>
        <v>42038664</v>
      </c>
      <c r="E57" s="38">
        <f>'ДС(10-26)'!D57</f>
        <v>7646543</v>
      </c>
      <c r="F57" s="38">
        <f t="shared" si="1"/>
        <v>119813923</v>
      </c>
      <c r="G57" s="38">
        <f>' Профилактика 10-26'!D59</f>
        <v>35453818</v>
      </c>
      <c r="H57" s="38">
        <f>'Диспан.набл.(КП)10-26'!D57</f>
        <v>12703082</v>
      </c>
      <c r="I57" s="38">
        <f>'Дистан.набл.(КП)(10-26)'!D58</f>
        <v>301824</v>
      </c>
      <c r="J57" s="38">
        <f>'Центры здоровья 9-26'!D57</f>
        <v>0</v>
      </c>
      <c r="K57" s="38">
        <f>'АПУ неотл.пом.(9-26)'!D57</f>
        <v>6197652</v>
      </c>
      <c r="L57" s="38">
        <f>'АПУ обращения  (10-26)'!D57</f>
        <v>25844232</v>
      </c>
      <c r="M57" s="38">
        <f>'ОДИ ПГГ(10-26)'!D57</f>
        <v>1089634</v>
      </c>
      <c r="N57" s="38">
        <f>'Школа(10-26)'!D56</f>
        <v>2876922</v>
      </c>
      <c r="O57" s="38">
        <f>'ФАП(10-26)'!D57</f>
        <v>35346759</v>
      </c>
      <c r="P57" s="38"/>
      <c r="Q57" s="38">
        <f>'СМП (9-26)'!D57</f>
        <v>0</v>
      </c>
      <c r="R57" s="38">
        <f>'Гемодиализ по видам МП(9-26)'!D57</f>
        <v>0</v>
      </c>
      <c r="S57" s="38">
        <f>'Мед.реаб.(АПУ,ДС,КС)(10-26) '!D57</f>
        <v>0</v>
      </c>
      <c r="T57" s="38">
        <f t="shared" si="4"/>
        <v>169499130</v>
      </c>
    </row>
    <row r="58" spans="1:20" s="1" customFormat="1" x14ac:dyDescent="0.2">
      <c r="A58" s="20">
        <v>47</v>
      </c>
      <c r="B58" s="13" t="s">
        <v>109</v>
      </c>
      <c r="C58" s="10" t="s">
        <v>1</v>
      </c>
      <c r="D58" s="38">
        <f>КС!D58</f>
        <v>80336549</v>
      </c>
      <c r="E58" s="38">
        <f>'ДС(10-26)'!D58</f>
        <v>14933530</v>
      </c>
      <c r="F58" s="38">
        <f t="shared" si="1"/>
        <v>210851123</v>
      </c>
      <c r="G58" s="38">
        <f>' Профилактика 10-26'!D60</f>
        <v>70566026</v>
      </c>
      <c r="H58" s="38">
        <f>'Диспан.набл.(КП)10-26'!D58</f>
        <v>21316937</v>
      </c>
      <c r="I58" s="38">
        <f>'Дистан.набл.(КП)(10-26)'!D59</f>
        <v>555209</v>
      </c>
      <c r="J58" s="38">
        <f>'Центры здоровья 9-26'!D58</f>
        <v>0</v>
      </c>
      <c r="K58" s="38">
        <f>'АПУ неотл.пом.(9-26)'!D58</f>
        <v>12031951</v>
      </c>
      <c r="L58" s="38">
        <f>'АПУ обращения  (10-26)'!D58</f>
        <v>47575089</v>
      </c>
      <c r="M58" s="38">
        <f>'ОДИ ПГГ(10-26)'!D58</f>
        <v>2554261</v>
      </c>
      <c r="N58" s="38">
        <f>'Школа(10-26)'!D57</f>
        <v>5623406</v>
      </c>
      <c r="O58" s="38">
        <f>'ФАП(10-26)'!D58</f>
        <v>50628244</v>
      </c>
      <c r="P58" s="38"/>
      <c r="Q58" s="38">
        <f>'СМП (9-26)'!D58</f>
        <v>0</v>
      </c>
      <c r="R58" s="38">
        <f>'Гемодиализ по видам МП(9-26)'!D58</f>
        <v>0</v>
      </c>
      <c r="S58" s="38">
        <f>'Мед.реаб.(АПУ,ДС,КС)(10-26) '!D58</f>
        <v>0</v>
      </c>
      <c r="T58" s="38">
        <f t="shared" si="4"/>
        <v>306121202</v>
      </c>
    </row>
    <row r="59" spans="1:20" s="1" customFormat="1" x14ac:dyDescent="0.2">
      <c r="A59" s="20">
        <v>48</v>
      </c>
      <c r="B59" s="21" t="s">
        <v>110</v>
      </c>
      <c r="C59" s="10" t="s">
        <v>217</v>
      </c>
      <c r="D59" s="38">
        <f>КС!D59</f>
        <v>111555678</v>
      </c>
      <c r="E59" s="38">
        <f>'ДС(10-26)'!D59</f>
        <v>22954677</v>
      </c>
      <c r="F59" s="38">
        <f t="shared" si="1"/>
        <v>302603529</v>
      </c>
      <c r="G59" s="38">
        <f>' Профилактика 10-26'!D61</f>
        <v>108673090</v>
      </c>
      <c r="H59" s="38">
        <f>'Диспан.набл.(КП)10-26'!D59</f>
        <v>39045399</v>
      </c>
      <c r="I59" s="38">
        <f>'Дистан.набл.(КП)(10-26)'!D60</f>
        <v>1077469</v>
      </c>
      <c r="J59" s="38">
        <f>'Центры здоровья 9-26'!D59</f>
        <v>0</v>
      </c>
      <c r="K59" s="38">
        <f>'АПУ неотл.пом.(9-26)'!D59</f>
        <v>18369945</v>
      </c>
      <c r="L59" s="38">
        <f>'АПУ обращения  (10-26)'!D59</f>
        <v>69264138</v>
      </c>
      <c r="M59" s="38">
        <f>'ОДИ ПГГ(10-26)'!D59</f>
        <v>4343204</v>
      </c>
      <c r="N59" s="38">
        <f>'Школа(10-26)'!D58</f>
        <v>9985187</v>
      </c>
      <c r="O59" s="38">
        <f>'ФАП(10-26)'!D59</f>
        <v>51845097</v>
      </c>
      <c r="P59" s="38"/>
      <c r="Q59" s="38">
        <f>'СМП (9-26)'!D59</f>
        <v>0</v>
      </c>
      <c r="R59" s="38">
        <f>'Гемодиализ по видам МП(9-26)'!D59</f>
        <v>0</v>
      </c>
      <c r="S59" s="38">
        <f>'Мед.реаб.(АПУ,ДС,КС)(10-26) '!D59</f>
        <v>0</v>
      </c>
      <c r="T59" s="38">
        <f t="shared" si="4"/>
        <v>437113884</v>
      </c>
    </row>
    <row r="60" spans="1:20" s="1" customFormat="1" x14ac:dyDescent="0.2">
      <c r="A60" s="20">
        <v>49</v>
      </c>
      <c r="B60" s="21" t="s">
        <v>111</v>
      </c>
      <c r="C60" s="10" t="s">
        <v>25</v>
      </c>
      <c r="D60" s="38">
        <f>КС!D60</f>
        <v>756891395</v>
      </c>
      <c r="E60" s="38">
        <f>'ДС(10-26)'!D60</f>
        <v>101018582</v>
      </c>
      <c r="F60" s="38">
        <f t="shared" si="1"/>
        <v>1002298964.9200001</v>
      </c>
      <c r="G60" s="38">
        <f>' Профилактика 10-26'!D62</f>
        <v>412409062</v>
      </c>
      <c r="H60" s="38">
        <f>'Диспан.набл.(КП)10-26'!D60</f>
        <v>111675946.92</v>
      </c>
      <c r="I60" s="38">
        <f>'Дистан.набл.(КП)(10-26)'!D61</f>
        <v>2650910</v>
      </c>
      <c r="J60" s="38">
        <f>'Центры здоровья 9-26'!D60</f>
        <v>0</v>
      </c>
      <c r="K60" s="38">
        <f>'АПУ неотл.пом.(9-26)'!D60</f>
        <v>67901909</v>
      </c>
      <c r="L60" s="38">
        <f>'АПУ обращения  (10-26)'!D60</f>
        <v>262636932</v>
      </c>
      <c r="M60" s="38">
        <f>'ОДИ ПГГ(10-26)'!D60</f>
        <v>31581892</v>
      </c>
      <c r="N60" s="38">
        <f>'Школа(10-26)'!D59</f>
        <v>26180890</v>
      </c>
      <c r="O60" s="38">
        <f>'ФАП(10-26)'!D60</f>
        <v>87261423</v>
      </c>
      <c r="P60" s="38"/>
      <c r="Q60" s="38">
        <f>'СМП (9-26)'!D60</f>
        <v>0</v>
      </c>
      <c r="R60" s="38">
        <f>'Гемодиализ по видам МП(9-26)'!D60</f>
        <v>0</v>
      </c>
      <c r="S60" s="38">
        <f>'Мед.реаб.(АПУ,ДС,КС)(10-26) '!D60</f>
        <v>0</v>
      </c>
      <c r="T60" s="38">
        <f t="shared" si="4"/>
        <v>1860208941.9200001</v>
      </c>
    </row>
    <row r="61" spans="1:20" s="1" customFormat="1" x14ac:dyDescent="0.2">
      <c r="A61" s="20">
        <v>50</v>
      </c>
      <c r="B61" s="21" t="s">
        <v>159</v>
      </c>
      <c r="C61" s="10" t="s">
        <v>52</v>
      </c>
      <c r="D61" s="38">
        <f>КС!D61</f>
        <v>83959177</v>
      </c>
      <c r="E61" s="38">
        <f>'ДС(10-26)'!D61</f>
        <v>17379704</v>
      </c>
      <c r="F61" s="38">
        <f t="shared" si="1"/>
        <v>230690715</v>
      </c>
      <c r="G61" s="38">
        <f>' Профилактика 10-26'!D63</f>
        <v>78501181</v>
      </c>
      <c r="H61" s="38">
        <f>'Диспан.набл.(КП)10-26'!D61</f>
        <v>25521535</v>
      </c>
      <c r="I61" s="38">
        <f>'Дистан.набл.(КП)(10-26)'!D62</f>
        <v>710969</v>
      </c>
      <c r="J61" s="38">
        <f>'Центры здоровья 9-26'!D61</f>
        <v>0</v>
      </c>
      <c r="K61" s="38">
        <f>'АПУ неотл.пом.(9-26)'!D61</f>
        <v>13645372</v>
      </c>
      <c r="L61" s="38">
        <f>'АПУ обращения  (10-26)'!D61</f>
        <v>52606507</v>
      </c>
      <c r="M61" s="38">
        <f>'ОДИ ПГГ(10-26)'!D61</f>
        <v>3278723</v>
      </c>
      <c r="N61" s="38">
        <f>'Школа(10-26)'!D60</f>
        <v>5379735</v>
      </c>
      <c r="O61" s="38">
        <f>'ФАП(10-26)'!D61</f>
        <v>51046693</v>
      </c>
      <c r="P61" s="38"/>
      <c r="Q61" s="38">
        <f>'СМП (9-26)'!D61</f>
        <v>0</v>
      </c>
      <c r="R61" s="38">
        <f>'Гемодиализ по видам МП(9-26)'!D61</f>
        <v>0</v>
      </c>
      <c r="S61" s="38">
        <f>'Мед.реаб.(АПУ,ДС,КС)(10-26) '!D61</f>
        <v>0</v>
      </c>
      <c r="T61" s="38">
        <f t="shared" si="4"/>
        <v>332029596</v>
      </c>
    </row>
    <row r="62" spans="1:20" s="1" customFormat="1" x14ac:dyDescent="0.2">
      <c r="A62" s="20">
        <v>51</v>
      </c>
      <c r="B62" s="21" t="s">
        <v>112</v>
      </c>
      <c r="C62" s="10" t="s">
        <v>218</v>
      </c>
      <c r="D62" s="38">
        <f>КС!D62</f>
        <v>63535393</v>
      </c>
      <c r="E62" s="38">
        <f>'ДС(10-26)'!D62</f>
        <v>13380010</v>
      </c>
      <c r="F62" s="38">
        <f t="shared" si="1"/>
        <v>185857173</v>
      </c>
      <c r="G62" s="38">
        <f>' Профилактика 10-26'!D64</f>
        <v>57219446</v>
      </c>
      <c r="H62" s="38">
        <f>'Диспан.набл.(КП)10-26'!D62</f>
        <v>18620265</v>
      </c>
      <c r="I62" s="38">
        <f>'Дистан.набл.(КП)(10-26)'!D63</f>
        <v>627497</v>
      </c>
      <c r="J62" s="38">
        <f>'Центры здоровья 9-26'!D62</f>
        <v>0</v>
      </c>
      <c r="K62" s="38">
        <f>'АПУ неотл.пом.(9-26)'!D62</f>
        <v>10145996</v>
      </c>
      <c r="L62" s="38">
        <f>'АПУ обращения  (10-26)'!D62</f>
        <v>38796450</v>
      </c>
      <c r="M62" s="38">
        <f>'ОДИ ПГГ(10-26)'!D62</f>
        <v>2286054</v>
      </c>
      <c r="N62" s="38">
        <f>'Школа(10-26)'!D61</f>
        <v>3485834</v>
      </c>
      <c r="O62" s="38">
        <f>'ФАП(10-26)'!D62</f>
        <v>54675631</v>
      </c>
      <c r="P62" s="38"/>
      <c r="Q62" s="38">
        <f>'СМП (9-26)'!D62</f>
        <v>0</v>
      </c>
      <c r="R62" s="38">
        <f>'Гемодиализ по видам МП(9-26)'!D62</f>
        <v>0</v>
      </c>
      <c r="S62" s="38">
        <f>'Мед.реаб.(АПУ,ДС,КС)(10-26) '!D62</f>
        <v>0</v>
      </c>
      <c r="T62" s="38">
        <f t="shared" si="4"/>
        <v>262772576</v>
      </c>
    </row>
    <row r="63" spans="1:20" s="1" customFormat="1" x14ac:dyDescent="0.2">
      <c r="A63" s="20">
        <v>52</v>
      </c>
      <c r="B63" s="13" t="s">
        <v>161</v>
      </c>
      <c r="C63" s="10" t="s">
        <v>219</v>
      </c>
      <c r="D63" s="38">
        <f>КС!D63</f>
        <v>67380661</v>
      </c>
      <c r="E63" s="38">
        <f>'ДС(10-26)'!D63</f>
        <v>13249198</v>
      </c>
      <c r="F63" s="38">
        <f t="shared" si="1"/>
        <v>191835070</v>
      </c>
      <c r="G63" s="38">
        <f>' Профилактика 10-26'!D65</f>
        <v>64999705</v>
      </c>
      <c r="H63" s="38">
        <f>'Диспан.набл.(КП)10-26'!D63</f>
        <v>22637175</v>
      </c>
      <c r="I63" s="38">
        <f>'Дистан.набл.(КП)(10-26)'!D64</f>
        <v>1021389</v>
      </c>
      <c r="J63" s="38">
        <f>'Центры здоровья 9-26'!D63</f>
        <v>0</v>
      </c>
      <c r="K63" s="38">
        <f>'АПУ неотл.пом.(9-26)'!D63</f>
        <v>11344191</v>
      </c>
      <c r="L63" s="38">
        <f>'АПУ обращения  (10-26)'!D63</f>
        <v>43377536</v>
      </c>
      <c r="M63" s="38">
        <f>'ОДИ ПГГ(10-26)'!D63</f>
        <v>4204369</v>
      </c>
      <c r="N63" s="38">
        <f>'Школа(10-26)'!D62</f>
        <v>5933885</v>
      </c>
      <c r="O63" s="38">
        <f>'ФАП(10-26)'!D63</f>
        <v>38316820</v>
      </c>
      <c r="P63" s="38"/>
      <c r="Q63" s="38">
        <f>'СМП (9-26)'!D63</f>
        <v>0</v>
      </c>
      <c r="R63" s="38">
        <f>'Гемодиализ по видам МП(9-26)'!D63</f>
        <v>0</v>
      </c>
      <c r="S63" s="38">
        <f>'Мед.реаб.(АПУ,ДС,КС)(10-26) '!D63</f>
        <v>4969874</v>
      </c>
      <c r="T63" s="38">
        <f t="shared" si="4"/>
        <v>277434803</v>
      </c>
    </row>
    <row r="64" spans="1:20" s="1" customFormat="1" x14ac:dyDescent="0.2">
      <c r="A64" s="20">
        <v>53</v>
      </c>
      <c r="B64" s="21" t="s">
        <v>222</v>
      </c>
      <c r="C64" s="10" t="s">
        <v>221</v>
      </c>
      <c r="D64" s="38">
        <f>КС!D64</f>
        <v>434492138</v>
      </c>
      <c r="E64" s="38">
        <f>'ДС(10-26)'!D64</f>
        <v>0</v>
      </c>
      <c r="F64" s="38">
        <f t="shared" si="1"/>
        <v>433480</v>
      </c>
      <c r="G64" s="38">
        <f>' Профилактика 10-26'!D66</f>
        <v>0</v>
      </c>
      <c r="H64" s="38">
        <f>'Диспан.набл.(КП)10-26'!D64</f>
        <v>0</v>
      </c>
      <c r="I64" s="38">
        <f>'Дистан.набл.(КП)(10-26)'!D65</f>
        <v>0</v>
      </c>
      <c r="J64" s="38">
        <f>'Центры здоровья 9-26'!D64</f>
        <v>0</v>
      </c>
      <c r="K64" s="38">
        <f>'АПУ неотл.пом.(9-26)'!D64</f>
        <v>433480</v>
      </c>
      <c r="L64" s="38">
        <f>'АПУ обращения  (10-26)'!D64</f>
        <v>0</v>
      </c>
      <c r="M64" s="38">
        <f>'ОДИ ПГГ(10-26)'!D64</f>
        <v>0</v>
      </c>
      <c r="N64" s="38">
        <f>'Школа(10-26)'!D63</f>
        <v>0</v>
      </c>
      <c r="O64" s="38">
        <f>'ФАП(10-26)'!D64</f>
        <v>0</v>
      </c>
      <c r="P64" s="38"/>
      <c r="Q64" s="38">
        <f>'СМП (9-26)'!D64</f>
        <v>0</v>
      </c>
      <c r="R64" s="38">
        <f>'Гемодиализ по видам МП(9-26)'!D64</f>
        <v>0</v>
      </c>
      <c r="S64" s="38">
        <f>'Мед.реаб.(АПУ,ДС,КС)(10-26) '!D64</f>
        <v>0</v>
      </c>
      <c r="T64" s="38">
        <f t="shared" si="4"/>
        <v>434925618</v>
      </c>
    </row>
    <row r="65" spans="1:20" s="1" customFormat="1" x14ac:dyDescent="0.2">
      <c r="A65" s="20">
        <v>54</v>
      </c>
      <c r="B65" s="21" t="s">
        <v>232</v>
      </c>
      <c r="C65" s="10" t="s">
        <v>233</v>
      </c>
      <c r="D65" s="38">
        <f>КС!D65</f>
        <v>0</v>
      </c>
      <c r="E65" s="38">
        <f>'ДС(10-26)'!D65</f>
        <v>0</v>
      </c>
      <c r="F65" s="38">
        <f t="shared" si="1"/>
        <v>0</v>
      </c>
      <c r="G65" s="38">
        <f>' Профилактика 10-26'!D67</f>
        <v>0</v>
      </c>
      <c r="H65" s="38">
        <f>'Диспан.набл.(КП)10-26'!D65</f>
        <v>0</v>
      </c>
      <c r="I65" s="38">
        <f>'Дистан.набл.(КП)(10-26)'!D66</f>
        <v>0</v>
      </c>
      <c r="J65" s="38">
        <f>'Центры здоровья 9-26'!D65</f>
        <v>0</v>
      </c>
      <c r="K65" s="38">
        <f>'АПУ неотл.пом.(9-26)'!D65</f>
        <v>0</v>
      </c>
      <c r="L65" s="38">
        <f>'АПУ обращения  (10-26)'!D65</f>
        <v>0</v>
      </c>
      <c r="M65" s="38">
        <f>'ОДИ ПГГ(10-26)'!D65</f>
        <v>0</v>
      </c>
      <c r="N65" s="38">
        <f>'Школа(10-26)'!D64</f>
        <v>0</v>
      </c>
      <c r="O65" s="38">
        <f>'ФАП(10-26)'!D65</f>
        <v>0</v>
      </c>
      <c r="P65" s="38"/>
      <c r="Q65" s="38">
        <f>'СМП (9-26)'!D65</f>
        <v>0</v>
      </c>
      <c r="R65" s="38">
        <f>'Гемодиализ по видам МП(9-26)'!D65</f>
        <v>0</v>
      </c>
      <c r="S65" s="38">
        <f>'Мед.реаб.(АПУ,ДС,КС)(10-26) '!D65</f>
        <v>9787186</v>
      </c>
      <c r="T65" s="38">
        <f t="shared" si="4"/>
        <v>9787186</v>
      </c>
    </row>
    <row r="66" spans="1:20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>КС!D66</f>
        <v>0</v>
      </c>
      <c r="E66" s="38">
        <f>'ДС(10-26)'!D66</f>
        <v>28379425</v>
      </c>
      <c r="F66" s="38">
        <f t="shared" si="1"/>
        <v>227908213.5</v>
      </c>
      <c r="G66" s="38">
        <f>' Профилактика 10-26'!D68</f>
        <v>156961300</v>
      </c>
      <c r="H66" s="38">
        <f>'Диспан.набл.(КП)10-26'!D66</f>
        <v>114373.5</v>
      </c>
      <c r="I66" s="38">
        <f>'Дистан.набл.(КП)(10-26)'!D67</f>
        <v>0</v>
      </c>
      <c r="J66" s="38">
        <f>'Центры здоровья 9-26'!D66</f>
        <v>0</v>
      </c>
      <c r="K66" s="38">
        <f>'АПУ неотл.пом.(9-26)'!D66</f>
        <v>11196789</v>
      </c>
      <c r="L66" s="38">
        <f>'АПУ обращения  (10-26)'!D66</f>
        <v>55916367</v>
      </c>
      <c r="M66" s="38">
        <f>'ОДИ ПГГ(10-26)'!D66</f>
        <v>2272035</v>
      </c>
      <c r="N66" s="38">
        <f>'Школа(10-26)'!D65</f>
        <v>1447349</v>
      </c>
      <c r="O66" s="38">
        <f>'ФАП(10-26)'!D66</f>
        <v>0</v>
      </c>
      <c r="P66" s="38"/>
      <c r="Q66" s="38">
        <f>'СМП (9-26)'!D66</f>
        <v>0</v>
      </c>
      <c r="R66" s="38">
        <f>'Гемодиализ по видам МП(9-26)'!D66</f>
        <v>0</v>
      </c>
      <c r="S66" s="38">
        <f>'Мед.реаб.(АПУ,ДС,КС)(10-26) '!D66</f>
        <v>9575656</v>
      </c>
      <c r="T66" s="38">
        <f t="shared" si="4"/>
        <v>265863294.5</v>
      </c>
    </row>
    <row r="67" spans="1:20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>КС!D67</f>
        <v>0</v>
      </c>
      <c r="E67" s="38">
        <f>'ДС(10-26)'!D67</f>
        <v>22254255</v>
      </c>
      <c r="F67" s="38">
        <f t="shared" si="1"/>
        <v>175871437</v>
      </c>
      <c r="G67" s="38">
        <f>' Профилактика 10-26'!D69</f>
        <v>120117410</v>
      </c>
      <c r="H67" s="38">
        <f>'Диспан.набл.(КП)10-26'!D67</f>
        <v>261041</v>
      </c>
      <c r="I67" s="38">
        <f>'Дистан.набл.(КП)(10-26)'!D68</f>
        <v>0</v>
      </c>
      <c r="J67" s="38">
        <f>'Центры здоровья 9-26'!D67</f>
        <v>0</v>
      </c>
      <c r="K67" s="38">
        <f>'АПУ неотл.пом.(9-26)'!D67</f>
        <v>8605662</v>
      </c>
      <c r="L67" s="38">
        <f>'АПУ обращения  (10-26)'!D67</f>
        <v>43528859</v>
      </c>
      <c r="M67" s="38">
        <f>'ОДИ ПГГ(10-26)'!D67</f>
        <v>2489834</v>
      </c>
      <c r="N67" s="38">
        <f>'Школа(10-26)'!D66</f>
        <v>868631</v>
      </c>
      <c r="O67" s="38">
        <f>'ФАП(10-26)'!D67</f>
        <v>0</v>
      </c>
      <c r="P67" s="38"/>
      <c r="Q67" s="38">
        <f>'СМП (9-26)'!D67</f>
        <v>0</v>
      </c>
      <c r="R67" s="38">
        <f>'Гемодиализ по видам МП(9-26)'!D67</f>
        <v>0</v>
      </c>
      <c r="S67" s="38">
        <f>'Мед.реаб.(АПУ,ДС,КС)(10-26) '!D67</f>
        <v>9255451</v>
      </c>
      <c r="T67" s="38">
        <f t="shared" si="4"/>
        <v>207381143</v>
      </c>
    </row>
    <row r="68" spans="1:20" s="1" customFormat="1" ht="24" x14ac:dyDescent="0.2">
      <c r="A68" s="20">
        <v>57</v>
      </c>
      <c r="B68" s="12" t="s">
        <v>115</v>
      </c>
      <c r="C68" s="10" t="s">
        <v>116</v>
      </c>
      <c r="D68" s="38">
        <f>КС!D68</f>
        <v>0</v>
      </c>
      <c r="E68" s="38">
        <f>'ДС(10-26)'!D68</f>
        <v>0</v>
      </c>
      <c r="F68" s="38">
        <f t="shared" si="1"/>
        <v>0</v>
      </c>
      <c r="G68" s="38">
        <f>' Профилактика 10-26'!D70</f>
        <v>0</v>
      </c>
      <c r="H68" s="38">
        <f>'Диспан.набл.(КП)10-26'!D68</f>
        <v>0</v>
      </c>
      <c r="I68" s="38">
        <f>'Дистан.набл.(КП)(10-26)'!D69</f>
        <v>0</v>
      </c>
      <c r="J68" s="38">
        <f>'Центры здоровья 9-26'!D68</f>
        <v>0</v>
      </c>
      <c r="K68" s="38">
        <f>'АПУ неотл.пом.(9-26)'!D68</f>
        <v>0</v>
      </c>
      <c r="L68" s="38">
        <f>'АПУ обращения  (10-26)'!D68</f>
        <v>0</v>
      </c>
      <c r="M68" s="38">
        <f>'ОДИ ПГГ(10-26)'!D68</f>
        <v>0</v>
      </c>
      <c r="N68" s="38">
        <f>'Школа(10-26)'!D67</f>
        <v>0</v>
      </c>
      <c r="O68" s="38">
        <f>'ФАП(10-26)'!D68</f>
        <v>0</v>
      </c>
      <c r="P68" s="38"/>
      <c r="Q68" s="38">
        <f>'СМП (9-26)'!D68</f>
        <v>0</v>
      </c>
      <c r="R68" s="38">
        <f>'Гемодиализ по видам МП(9-26)'!D68</f>
        <v>0</v>
      </c>
      <c r="S68" s="38">
        <f>'Мед.реаб.(АПУ,ДС,КС)(10-26) '!D68</f>
        <v>0</v>
      </c>
      <c r="T68" s="38">
        <f t="shared" si="4"/>
        <v>0</v>
      </c>
    </row>
    <row r="69" spans="1:20" s="1" customFormat="1" x14ac:dyDescent="0.2">
      <c r="A69" s="20">
        <v>58</v>
      </c>
      <c r="B69" s="13" t="s">
        <v>117</v>
      </c>
      <c r="C69" s="10" t="s">
        <v>235</v>
      </c>
      <c r="D69" s="38">
        <f>КС!D69</f>
        <v>0</v>
      </c>
      <c r="E69" s="38">
        <f>'ДС(10-26)'!D69</f>
        <v>41787327</v>
      </c>
      <c r="F69" s="38">
        <f t="shared" si="1"/>
        <v>380462173.31999999</v>
      </c>
      <c r="G69" s="38">
        <f>' Профилактика 10-26'!D71</f>
        <v>247332589</v>
      </c>
      <c r="H69" s="38">
        <f>'Диспан.набл.(КП)10-26'!D69</f>
        <v>52644.32</v>
      </c>
      <c r="I69" s="38">
        <f>'Дистан.набл.(КП)(10-26)'!D70</f>
        <v>0</v>
      </c>
      <c r="J69" s="38">
        <f>'Центры здоровья 9-26'!D69</f>
        <v>0</v>
      </c>
      <c r="K69" s="38">
        <f>'АПУ неотл.пом.(9-26)'!D69</f>
        <v>33654304</v>
      </c>
      <c r="L69" s="38">
        <f>'АПУ обращения  (10-26)'!D69</f>
        <v>92693085</v>
      </c>
      <c r="M69" s="38">
        <f>'ОДИ ПГГ(10-26)'!D69</f>
        <v>4770153</v>
      </c>
      <c r="N69" s="38">
        <f>'Школа(10-26)'!D68</f>
        <v>1959398</v>
      </c>
      <c r="O69" s="38">
        <f>'ФАП(10-26)'!D69</f>
        <v>0</v>
      </c>
      <c r="P69" s="38"/>
      <c r="Q69" s="38">
        <f>'СМП (9-26)'!D69</f>
        <v>0</v>
      </c>
      <c r="R69" s="38">
        <f>'Гемодиализ по видам МП(9-26)'!D69</f>
        <v>0</v>
      </c>
      <c r="S69" s="38">
        <f>'Мед.реаб.(АПУ,ДС,КС)(10-26) '!D69</f>
        <v>10404298</v>
      </c>
      <c r="T69" s="38">
        <f t="shared" si="4"/>
        <v>432653798.31999999</v>
      </c>
    </row>
    <row r="70" spans="1:20" s="1" customFormat="1" x14ac:dyDescent="0.2">
      <c r="A70" s="20">
        <v>59</v>
      </c>
      <c r="B70" s="21" t="s">
        <v>118</v>
      </c>
      <c r="C70" s="10" t="s">
        <v>325</v>
      </c>
      <c r="D70" s="38">
        <f>КС!D70</f>
        <v>0</v>
      </c>
      <c r="E70" s="38">
        <f>'ДС(10-26)'!D70</f>
        <v>0</v>
      </c>
      <c r="F70" s="38">
        <f t="shared" si="1"/>
        <v>0</v>
      </c>
      <c r="G70" s="38">
        <f>' Профилактика 10-26'!D72</f>
        <v>0</v>
      </c>
      <c r="H70" s="38">
        <f>'Диспан.набл.(КП)10-26'!D70</f>
        <v>0</v>
      </c>
      <c r="I70" s="38">
        <f>'Дистан.набл.(КП)(10-26)'!D71</f>
        <v>0</v>
      </c>
      <c r="J70" s="38">
        <f>'Центры здоровья 9-26'!D70</f>
        <v>0</v>
      </c>
      <c r="K70" s="38">
        <f>'АПУ неотл.пом.(9-26)'!D70</f>
        <v>0</v>
      </c>
      <c r="L70" s="38">
        <f>'АПУ обращения  (10-26)'!D70</f>
        <v>0</v>
      </c>
      <c r="M70" s="38">
        <f>'ОДИ ПГГ(10-26)'!D70</f>
        <v>0</v>
      </c>
      <c r="N70" s="38">
        <f>'Школа(10-26)'!D69</f>
        <v>0</v>
      </c>
      <c r="O70" s="38">
        <f>'ФАП(10-26)'!D70</f>
        <v>0</v>
      </c>
      <c r="P70" s="38"/>
      <c r="Q70" s="38">
        <f>'СМП (9-26)'!D70</f>
        <v>0</v>
      </c>
      <c r="R70" s="38">
        <f>'Гемодиализ по видам МП(9-26)'!D70</f>
        <v>0</v>
      </c>
      <c r="S70" s="38">
        <f>'Мед.реаб.(АПУ,ДС,КС)(10-26) '!D70</f>
        <v>0</v>
      </c>
      <c r="T70" s="38">
        <f t="shared" si="4"/>
        <v>0</v>
      </c>
    </row>
    <row r="71" spans="1:20" s="1" customFormat="1" ht="24" x14ac:dyDescent="0.2">
      <c r="A71" s="20">
        <v>60</v>
      </c>
      <c r="B71" s="12" t="s">
        <v>119</v>
      </c>
      <c r="C71" s="10" t="s">
        <v>236</v>
      </c>
      <c r="D71" s="38">
        <f>КС!D71</f>
        <v>0</v>
      </c>
      <c r="E71" s="38">
        <f>'ДС(10-26)'!D71</f>
        <v>0</v>
      </c>
      <c r="F71" s="38">
        <f t="shared" si="1"/>
        <v>136573663</v>
      </c>
      <c r="G71" s="38">
        <f>' Профилактика 10-26'!D73</f>
        <v>32395780</v>
      </c>
      <c r="H71" s="38">
        <f>'Диспан.набл.(КП)10-26'!D71</f>
        <v>0</v>
      </c>
      <c r="I71" s="38">
        <f>'Дистан.набл.(КП)(10-26)'!D72</f>
        <v>0</v>
      </c>
      <c r="J71" s="38">
        <f>'Центры здоровья 9-26'!D71</f>
        <v>0</v>
      </c>
      <c r="K71" s="38">
        <f>'АПУ неотл.пом.(9-26)'!D71</f>
        <v>0</v>
      </c>
      <c r="L71" s="38">
        <f>'АПУ обращения  (10-26)'!D71</f>
        <v>104177883</v>
      </c>
      <c r="M71" s="38">
        <f>'ОДИ ПГГ(10-26)'!D71</f>
        <v>0</v>
      </c>
      <c r="N71" s="38">
        <f>'Школа(10-26)'!D70</f>
        <v>0</v>
      </c>
      <c r="O71" s="38">
        <f>'ФАП(10-26)'!D71</f>
        <v>0</v>
      </c>
      <c r="P71" s="38"/>
      <c r="Q71" s="38">
        <f>'СМП (9-26)'!D71</f>
        <v>0</v>
      </c>
      <c r="R71" s="38">
        <f>'Гемодиализ по видам МП(9-26)'!D71</f>
        <v>0</v>
      </c>
      <c r="S71" s="38">
        <f>'Мед.реаб.(АПУ,ДС,КС)(10-26) '!D71</f>
        <v>0</v>
      </c>
      <c r="T71" s="38">
        <f t="shared" si="4"/>
        <v>136573663</v>
      </c>
    </row>
    <row r="72" spans="1:20" s="1" customFormat="1" ht="24" x14ac:dyDescent="0.2">
      <c r="A72" s="20">
        <v>61</v>
      </c>
      <c r="B72" s="12" t="s">
        <v>120</v>
      </c>
      <c r="C72" s="10" t="s">
        <v>237</v>
      </c>
      <c r="D72" s="38">
        <f>КС!D72</f>
        <v>0</v>
      </c>
      <c r="E72" s="38">
        <f>'ДС(10-26)'!D72</f>
        <v>0</v>
      </c>
      <c r="F72" s="38">
        <f t="shared" ref="F72:F135" si="5">G72+H72+I72+J72+K72+L72+M72+N72+O72+P72</f>
        <v>139378662</v>
      </c>
      <c r="G72" s="38">
        <f>' Профилактика 10-26'!D74</f>
        <v>29605335</v>
      </c>
      <c r="H72" s="38">
        <f>'Диспан.набл.(КП)10-26'!D72</f>
        <v>0</v>
      </c>
      <c r="I72" s="38">
        <f>'Дистан.набл.(КП)(10-26)'!D73</f>
        <v>0</v>
      </c>
      <c r="J72" s="38">
        <f>'Центры здоровья 9-26'!D72</f>
        <v>0</v>
      </c>
      <c r="K72" s="38">
        <f>'АПУ неотл.пом.(9-26)'!D72</f>
        <v>9696798</v>
      </c>
      <c r="L72" s="38">
        <f>'АПУ обращения  (10-26)'!D72</f>
        <v>100076529</v>
      </c>
      <c r="M72" s="38">
        <f>'ОДИ ПГГ(10-26)'!D72</f>
        <v>0</v>
      </c>
      <c r="N72" s="38">
        <f>'Школа(10-26)'!D71</f>
        <v>0</v>
      </c>
      <c r="O72" s="38">
        <f>'ФАП(10-26)'!D72</f>
        <v>0</v>
      </c>
      <c r="P72" s="38"/>
      <c r="Q72" s="38">
        <f>'СМП (9-26)'!D72</f>
        <v>0</v>
      </c>
      <c r="R72" s="38">
        <f>'Гемодиализ по видам МП(9-26)'!D72</f>
        <v>0</v>
      </c>
      <c r="S72" s="38">
        <f>'Мед.реаб.(АПУ,ДС,КС)(10-26) '!D72</f>
        <v>0</v>
      </c>
      <c r="T72" s="38">
        <f t="shared" si="4"/>
        <v>139378662</v>
      </c>
    </row>
    <row r="73" spans="1:20" s="1" customFormat="1" x14ac:dyDescent="0.2">
      <c r="A73" s="20">
        <v>62</v>
      </c>
      <c r="B73" s="13" t="s">
        <v>121</v>
      </c>
      <c r="C73" s="10" t="s">
        <v>238</v>
      </c>
      <c r="D73" s="38">
        <f>КС!D73</f>
        <v>0</v>
      </c>
      <c r="E73" s="38">
        <f>'ДС(10-26)'!D73</f>
        <v>54892199</v>
      </c>
      <c r="F73" s="38">
        <f t="shared" si="5"/>
        <v>528877848</v>
      </c>
      <c r="G73" s="38">
        <f>' Профилактика 10-26'!D75</f>
        <v>250847534</v>
      </c>
      <c r="H73" s="38">
        <f>'Диспан.набл.(КП)10-26'!D73</f>
        <v>83207468</v>
      </c>
      <c r="I73" s="38">
        <f>'Дистан.набл.(КП)(10-26)'!D74</f>
        <v>1878796</v>
      </c>
      <c r="J73" s="38">
        <f>'Центры здоровья 9-26'!D73</f>
        <v>0</v>
      </c>
      <c r="K73" s="38">
        <f>'АПУ неотл.пом.(9-26)'!D73</f>
        <v>26121505</v>
      </c>
      <c r="L73" s="38">
        <f>'АПУ обращения  (10-26)'!D73</f>
        <v>133918586</v>
      </c>
      <c r="M73" s="38">
        <f>'ОДИ ПГГ(10-26)'!D73</f>
        <v>12073827</v>
      </c>
      <c r="N73" s="38">
        <f>'Школа(10-26)'!D72</f>
        <v>20830132</v>
      </c>
      <c r="O73" s="38">
        <f>'ФАП(10-26)'!D73</f>
        <v>0</v>
      </c>
      <c r="P73" s="38"/>
      <c r="Q73" s="38">
        <f>'СМП (9-26)'!D73</f>
        <v>0</v>
      </c>
      <c r="R73" s="38">
        <f>'Гемодиализ по видам МП(9-26)'!D73</f>
        <v>0</v>
      </c>
      <c r="S73" s="38">
        <f>'Мед.реаб.(АПУ,ДС,КС)(10-26) '!D73</f>
        <v>4351897</v>
      </c>
      <c r="T73" s="38">
        <f t="shared" si="4"/>
        <v>588121944</v>
      </c>
    </row>
    <row r="74" spans="1:20" s="1" customFormat="1" x14ac:dyDescent="0.2">
      <c r="A74" s="20">
        <v>63</v>
      </c>
      <c r="B74" s="13" t="s">
        <v>122</v>
      </c>
      <c r="C74" s="10" t="s">
        <v>50</v>
      </c>
      <c r="D74" s="38">
        <f>КС!D74</f>
        <v>0</v>
      </c>
      <c r="E74" s="38">
        <f>'ДС(10-26)'!D74</f>
        <v>29497982</v>
      </c>
      <c r="F74" s="38">
        <f t="shared" si="5"/>
        <v>329746773</v>
      </c>
      <c r="G74" s="38">
        <f>' Профилактика 10-26'!D76</f>
        <v>142689014</v>
      </c>
      <c r="H74" s="38">
        <f>'Диспан.набл.(КП)10-26'!D74</f>
        <v>57598322</v>
      </c>
      <c r="I74" s="38">
        <f>'Дистан.набл.(КП)(10-26)'!D75</f>
        <v>1319894</v>
      </c>
      <c r="J74" s="38">
        <f>'Центры здоровья 9-26'!D74</f>
        <v>16292867</v>
      </c>
      <c r="K74" s="38">
        <f>'АПУ неотл.пом.(9-26)'!D74</f>
        <v>17810610</v>
      </c>
      <c r="L74" s="38">
        <f>'АПУ обращения  (10-26)'!D74</f>
        <v>70234805</v>
      </c>
      <c r="M74" s="38">
        <f>'ОДИ ПГГ(10-26)'!D74</f>
        <v>10883595</v>
      </c>
      <c r="N74" s="38">
        <f>'Школа(10-26)'!D73</f>
        <v>12917666</v>
      </c>
      <c r="O74" s="38">
        <f>'ФАП(10-26)'!D74</f>
        <v>0</v>
      </c>
      <c r="P74" s="38"/>
      <c r="Q74" s="38">
        <f>'СМП (9-26)'!D74</f>
        <v>0</v>
      </c>
      <c r="R74" s="38">
        <f>'Гемодиализ по видам МП(9-26)'!D74</f>
        <v>0</v>
      </c>
      <c r="S74" s="38">
        <f>'Мед.реаб.(АПУ,ДС,КС)(10-26) '!D74</f>
        <v>15156122</v>
      </c>
      <c r="T74" s="38">
        <f t="shared" si="4"/>
        <v>374400877</v>
      </c>
    </row>
    <row r="75" spans="1:20" s="1" customFormat="1" x14ac:dyDescent="0.2">
      <c r="A75" s="20">
        <v>64</v>
      </c>
      <c r="B75" s="13" t="s">
        <v>123</v>
      </c>
      <c r="C75" s="10" t="s">
        <v>239</v>
      </c>
      <c r="D75" s="38">
        <f>КС!D75</f>
        <v>0</v>
      </c>
      <c r="E75" s="38">
        <f>'ДС(10-26)'!D75</f>
        <v>77801628</v>
      </c>
      <c r="F75" s="38">
        <f t="shared" si="5"/>
        <v>697013241</v>
      </c>
      <c r="G75" s="38">
        <f>' Профилактика 10-26'!D77</f>
        <v>325950224</v>
      </c>
      <c r="H75" s="38">
        <f>'Диспан.набл.(КП)10-26'!D75</f>
        <v>110301004</v>
      </c>
      <c r="I75" s="38">
        <f>'Дистан.набл.(КП)(10-26)'!D76</f>
        <v>2548221</v>
      </c>
      <c r="J75" s="38">
        <f>'Центры здоровья 9-26'!D75</f>
        <v>0</v>
      </c>
      <c r="K75" s="38">
        <f>'АПУ неотл.пом.(9-26)'!D75</f>
        <v>40886917</v>
      </c>
      <c r="L75" s="38">
        <f>'АПУ обращения  (10-26)'!D75</f>
        <v>172015640</v>
      </c>
      <c r="M75" s="38">
        <f>'ОДИ ПГГ(10-26)'!D75</f>
        <v>16052924</v>
      </c>
      <c r="N75" s="38">
        <f>'Школа(10-26)'!D74</f>
        <v>29258311</v>
      </c>
      <c r="O75" s="38">
        <f>'ФАП(10-26)'!D75</f>
        <v>0</v>
      </c>
      <c r="P75" s="38"/>
      <c r="Q75" s="38">
        <f>'СМП (9-26)'!D75</f>
        <v>0</v>
      </c>
      <c r="R75" s="38">
        <f>'Гемодиализ по видам МП(9-26)'!D75</f>
        <v>0</v>
      </c>
      <c r="S75" s="38">
        <f>'Мед.реаб.(АПУ,ДС,КС)(10-26) '!D75</f>
        <v>8215129</v>
      </c>
      <c r="T75" s="38">
        <f t="shared" si="4"/>
        <v>783029998</v>
      </c>
    </row>
    <row r="76" spans="1:20" s="1" customFormat="1" ht="24" x14ac:dyDescent="0.2">
      <c r="A76" s="20">
        <v>65</v>
      </c>
      <c r="B76" s="13" t="s">
        <v>124</v>
      </c>
      <c r="C76" s="10" t="s">
        <v>240</v>
      </c>
      <c r="D76" s="38">
        <f>КС!D76</f>
        <v>0</v>
      </c>
      <c r="E76" s="38">
        <f>'ДС(10-26)'!D76</f>
        <v>0</v>
      </c>
      <c r="F76" s="38">
        <f t="shared" si="5"/>
        <v>0</v>
      </c>
      <c r="G76" s="38">
        <f>' Профилактика 10-26'!D78</f>
        <v>0</v>
      </c>
      <c r="H76" s="38">
        <f>'Диспан.набл.(КП)10-26'!D76</f>
        <v>0</v>
      </c>
      <c r="I76" s="38">
        <f>'Дистан.набл.(КП)(10-26)'!D77</f>
        <v>0</v>
      </c>
      <c r="J76" s="38">
        <f>'Центры здоровья 9-26'!D76</f>
        <v>0</v>
      </c>
      <c r="K76" s="38">
        <f>'АПУ неотл.пом.(9-26)'!D76</f>
        <v>0</v>
      </c>
      <c r="L76" s="38">
        <f>'АПУ обращения  (10-26)'!D76</f>
        <v>0</v>
      </c>
      <c r="M76" s="38">
        <f>'ОДИ ПГГ(10-26)'!D76</f>
        <v>0</v>
      </c>
      <c r="N76" s="38">
        <f>'Школа(10-26)'!D75</f>
        <v>0</v>
      </c>
      <c r="O76" s="38">
        <f>'ФАП(10-26)'!D76</f>
        <v>0</v>
      </c>
      <c r="P76" s="38"/>
      <c r="Q76" s="38">
        <f>'СМП (9-26)'!D76</f>
        <v>0</v>
      </c>
      <c r="R76" s="38">
        <f>'Гемодиализ по видам МП(9-26)'!D76</f>
        <v>0</v>
      </c>
      <c r="S76" s="38">
        <f>'Мед.реаб.(АПУ,ДС,КС)(10-26) '!D76</f>
        <v>0</v>
      </c>
      <c r="T76" s="38">
        <f t="shared" ref="T76:T107" si="6">D76+E76+F76+Q76+R76+S76</f>
        <v>0</v>
      </c>
    </row>
    <row r="77" spans="1:20" s="1" customFormat="1" ht="24" x14ac:dyDescent="0.2">
      <c r="A77" s="20">
        <v>66</v>
      </c>
      <c r="B77" s="12" t="s">
        <v>125</v>
      </c>
      <c r="C77" s="10" t="s">
        <v>241</v>
      </c>
      <c r="D77" s="38">
        <f>КС!D77</f>
        <v>0</v>
      </c>
      <c r="E77" s="38">
        <f>'ДС(10-26)'!D77</f>
        <v>0</v>
      </c>
      <c r="F77" s="38">
        <f t="shared" si="5"/>
        <v>218430652</v>
      </c>
      <c r="G77" s="38">
        <f>' Профилактика 10-26'!D79</f>
        <v>44586724</v>
      </c>
      <c r="H77" s="38">
        <f>'Диспан.набл.(КП)10-26'!D77</f>
        <v>60550</v>
      </c>
      <c r="I77" s="38">
        <f>'Дистан.набл.(КП)(10-26)'!D78</f>
        <v>0</v>
      </c>
      <c r="J77" s="38">
        <f>'Центры здоровья 9-26'!D77</f>
        <v>0</v>
      </c>
      <c r="K77" s="38">
        <f>'АПУ неотл.пом.(9-26)'!D77</f>
        <v>22934297</v>
      </c>
      <c r="L77" s="38">
        <f>'АПУ обращения  (10-26)'!D77</f>
        <v>150849081</v>
      </c>
      <c r="M77" s="38">
        <f>'ОДИ ПГГ(10-26)'!D77</f>
        <v>0</v>
      </c>
      <c r="N77" s="38">
        <f>'Школа(10-26)'!D76</f>
        <v>0</v>
      </c>
      <c r="O77" s="38">
        <f>'ФАП(10-26)'!D77</f>
        <v>0</v>
      </c>
      <c r="P77" s="38"/>
      <c r="Q77" s="38">
        <f>'СМП (9-26)'!D77</f>
        <v>0</v>
      </c>
      <c r="R77" s="38">
        <f>'Гемодиализ по видам МП(9-26)'!D77</f>
        <v>0</v>
      </c>
      <c r="S77" s="38">
        <f>'Мед.реаб.(АПУ,ДС,КС)(10-26) '!D77</f>
        <v>0</v>
      </c>
      <c r="T77" s="38">
        <f t="shared" si="6"/>
        <v>218430652</v>
      </c>
    </row>
    <row r="78" spans="1:20" s="1" customFormat="1" ht="24" x14ac:dyDescent="0.2">
      <c r="A78" s="20">
        <v>67</v>
      </c>
      <c r="B78" s="13" t="s">
        <v>126</v>
      </c>
      <c r="C78" s="10" t="s">
        <v>242</v>
      </c>
      <c r="D78" s="38">
        <f>КС!D78</f>
        <v>0</v>
      </c>
      <c r="E78" s="38">
        <f>'ДС(10-26)'!D78</f>
        <v>0</v>
      </c>
      <c r="F78" s="38">
        <f t="shared" si="5"/>
        <v>0</v>
      </c>
      <c r="G78" s="38">
        <f>' Профилактика 10-26'!D80</f>
        <v>0</v>
      </c>
      <c r="H78" s="38">
        <f>'Диспан.набл.(КП)10-26'!D78</f>
        <v>0</v>
      </c>
      <c r="I78" s="38">
        <f>'Дистан.набл.(КП)(10-26)'!D79</f>
        <v>0</v>
      </c>
      <c r="J78" s="38">
        <f>'Центры здоровья 9-26'!D78</f>
        <v>0</v>
      </c>
      <c r="K78" s="38">
        <f>'АПУ неотл.пом.(9-26)'!D78</f>
        <v>0</v>
      </c>
      <c r="L78" s="38">
        <f>'АПУ обращения  (10-26)'!D78</f>
        <v>0</v>
      </c>
      <c r="M78" s="38">
        <f>'ОДИ ПГГ(10-26)'!D78</f>
        <v>0</v>
      </c>
      <c r="N78" s="38">
        <f>'Школа(10-26)'!D77</f>
        <v>0</v>
      </c>
      <c r="O78" s="38">
        <f>'ФАП(10-26)'!D78</f>
        <v>0</v>
      </c>
      <c r="P78" s="38"/>
      <c r="Q78" s="38">
        <f>'СМП (9-26)'!D78</f>
        <v>0</v>
      </c>
      <c r="R78" s="38">
        <f>'Гемодиализ по видам МП(9-26)'!D78</f>
        <v>0</v>
      </c>
      <c r="S78" s="38">
        <f>'Мед.реаб.(АПУ,ДС,КС)(10-26) '!D78</f>
        <v>0</v>
      </c>
      <c r="T78" s="38">
        <f t="shared" si="6"/>
        <v>0</v>
      </c>
    </row>
    <row r="79" spans="1:20" s="1" customFormat="1" ht="24" x14ac:dyDescent="0.2">
      <c r="A79" s="20">
        <v>68</v>
      </c>
      <c r="B79" s="13" t="s">
        <v>127</v>
      </c>
      <c r="C79" s="10" t="s">
        <v>243</v>
      </c>
      <c r="D79" s="38">
        <f>КС!D79</f>
        <v>0</v>
      </c>
      <c r="E79" s="38">
        <f>'ДС(10-26)'!D79</f>
        <v>0</v>
      </c>
      <c r="F79" s="38">
        <f t="shared" si="5"/>
        <v>0</v>
      </c>
      <c r="G79" s="38">
        <f>' Профилактика 10-26'!D81</f>
        <v>0</v>
      </c>
      <c r="H79" s="38">
        <f>'Диспан.набл.(КП)10-26'!D79</f>
        <v>0</v>
      </c>
      <c r="I79" s="38">
        <f>'Дистан.набл.(КП)(10-26)'!D80</f>
        <v>0</v>
      </c>
      <c r="J79" s="38">
        <f>'Центры здоровья 9-26'!D79</f>
        <v>0</v>
      </c>
      <c r="K79" s="38">
        <f>'АПУ неотл.пом.(9-26)'!D79</f>
        <v>0</v>
      </c>
      <c r="L79" s="38">
        <f>'АПУ обращения  (10-26)'!D79</f>
        <v>0</v>
      </c>
      <c r="M79" s="38">
        <f>'ОДИ ПГГ(10-26)'!D79</f>
        <v>0</v>
      </c>
      <c r="N79" s="38">
        <f>'Школа(10-26)'!D78</f>
        <v>0</v>
      </c>
      <c r="O79" s="38">
        <f>'ФАП(10-26)'!D79</f>
        <v>0</v>
      </c>
      <c r="P79" s="38"/>
      <c r="Q79" s="38">
        <f>'СМП (9-26)'!D79</f>
        <v>0</v>
      </c>
      <c r="R79" s="38">
        <f>'Гемодиализ по видам МП(9-26)'!D79</f>
        <v>0</v>
      </c>
      <c r="S79" s="38">
        <f>'Мед.реаб.(АПУ,ДС,КС)(10-26) '!D79</f>
        <v>0</v>
      </c>
      <c r="T79" s="38">
        <f t="shared" si="6"/>
        <v>0</v>
      </c>
    </row>
    <row r="80" spans="1:20" s="1" customFormat="1" ht="24" x14ac:dyDescent="0.2">
      <c r="A80" s="20">
        <v>69</v>
      </c>
      <c r="B80" s="12" t="s">
        <v>128</v>
      </c>
      <c r="C80" s="10" t="s">
        <v>244</v>
      </c>
      <c r="D80" s="38">
        <f>КС!D80</f>
        <v>0</v>
      </c>
      <c r="E80" s="38">
        <f>'ДС(10-26)'!D80</f>
        <v>0</v>
      </c>
      <c r="F80" s="38">
        <f t="shared" si="5"/>
        <v>308202001</v>
      </c>
      <c r="G80" s="38">
        <f>' Профилактика 10-26'!D82</f>
        <v>71643518</v>
      </c>
      <c r="H80" s="38">
        <f>'Диспан.набл.(КП)10-26'!D80</f>
        <v>13456</v>
      </c>
      <c r="I80" s="38">
        <f>'Дистан.набл.(КП)(10-26)'!D81</f>
        <v>0</v>
      </c>
      <c r="J80" s="38">
        <f>'Центры здоровья 9-26'!D80</f>
        <v>0</v>
      </c>
      <c r="K80" s="38">
        <f>'АПУ неотл.пом.(9-26)'!D80</f>
        <v>0</v>
      </c>
      <c r="L80" s="38">
        <f>'АПУ обращения  (10-26)'!D80</f>
        <v>236545027</v>
      </c>
      <c r="M80" s="38">
        <f>'ОДИ ПГГ(10-26)'!D80</f>
        <v>0</v>
      </c>
      <c r="N80" s="38">
        <f>'Школа(10-26)'!D79</f>
        <v>0</v>
      </c>
      <c r="O80" s="38">
        <f>'ФАП(10-26)'!D80</f>
        <v>0</v>
      </c>
      <c r="P80" s="38"/>
      <c r="Q80" s="38">
        <f>'СМП (9-26)'!D80</f>
        <v>0</v>
      </c>
      <c r="R80" s="38">
        <f>'Гемодиализ по видам МП(9-26)'!D80</f>
        <v>0</v>
      </c>
      <c r="S80" s="38">
        <f>'Мед.реаб.(АПУ,ДС,КС)(10-26) '!D80</f>
        <v>0</v>
      </c>
      <c r="T80" s="38">
        <f t="shared" si="6"/>
        <v>308202001</v>
      </c>
    </row>
    <row r="81" spans="1:20" s="1" customFormat="1" ht="24" x14ac:dyDescent="0.2">
      <c r="A81" s="20">
        <v>70</v>
      </c>
      <c r="B81" s="12" t="s">
        <v>129</v>
      </c>
      <c r="C81" s="10" t="s">
        <v>245</v>
      </c>
      <c r="D81" s="38">
        <f>КС!D81</f>
        <v>0</v>
      </c>
      <c r="E81" s="38">
        <f>'ДС(10-26)'!D81</f>
        <v>0</v>
      </c>
      <c r="F81" s="38">
        <f t="shared" si="5"/>
        <v>0</v>
      </c>
      <c r="G81" s="38">
        <f>' Профилактика 10-26'!D83</f>
        <v>0</v>
      </c>
      <c r="H81" s="38">
        <f>'Диспан.набл.(КП)10-26'!D81</f>
        <v>0</v>
      </c>
      <c r="I81" s="38">
        <f>'Дистан.набл.(КП)(10-26)'!D82</f>
        <v>0</v>
      </c>
      <c r="J81" s="38">
        <f>'Центры здоровья 9-26'!D81</f>
        <v>0</v>
      </c>
      <c r="K81" s="38">
        <f>'АПУ неотл.пом.(9-26)'!D81</f>
        <v>0</v>
      </c>
      <c r="L81" s="38">
        <f>'АПУ обращения  (10-26)'!D81</f>
        <v>0</v>
      </c>
      <c r="M81" s="38">
        <f>'ОДИ ПГГ(10-26)'!D81</f>
        <v>0</v>
      </c>
      <c r="N81" s="38">
        <f>'Школа(10-26)'!D80</f>
        <v>0</v>
      </c>
      <c r="O81" s="38">
        <f>'ФАП(10-26)'!D81</f>
        <v>0</v>
      </c>
      <c r="P81" s="38"/>
      <c r="Q81" s="38">
        <f>'СМП (9-26)'!D81</f>
        <v>0</v>
      </c>
      <c r="R81" s="38">
        <f>'Гемодиализ по видам МП(9-26)'!D81</f>
        <v>0</v>
      </c>
      <c r="S81" s="38">
        <f>'Мед.реаб.(АПУ,ДС,КС)(10-26) '!D81</f>
        <v>0</v>
      </c>
      <c r="T81" s="38">
        <f t="shared" si="6"/>
        <v>0</v>
      </c>
    </row>
    <row r="82" spans="1:20" s="1" customFormat="1" ht="24" x14ac:dyDescent="0.2">
      <c r="A82" s="20">
        <v>71</v>
      </c>
      <c r="B82" s="12" t="s">
        <v>130</v>
      </c>
      <c r="C82" s="10" t="s">
        <v>246</v>
      </c>
      <c r="D82" s="38">
        <f>КС!D82</f>
        <v>0</v>
      </c>
      <c r="E82" s="38">
        <f>'ДС(10-26)'!D82</f>
        <v>0</v>
      </c>
      <c r="F82" s="38">
        <f t="shared" si="5"/>
        <v>0</v>
      </c>
      <c r="G82" s="38">
        <f>' Профилактика 10-26'!D84</f>
        <v>0</v>
      </c>
      <c r="H82" s="38">
        <f>'Диспан.набл.(КП)10-26'!D82</f>
        <v>0</v>
      </c>
      <c r="I82" s="38">
        <f>'Дистан.набл.(КП)(10-26)'!D83</f>
        <v>0</v>
      </c>
      <c r="J82" s="38">
        <f>'Центры здоровья 9-26'!D82</f>
        <v>0</v>
      </c>
      <c r="K82" s="38">
        <f>'АПУ неотл.пом.(9-26)'!D82</f>
        <v>0</v>
      </c>
      <c r="L82" s="38">
        <f>'АПУ обращения  (10-26)'!D82</f>
        <v>0</v>
      </c>
      <c r="M82" s="38">
        <f>'ОДИ ПГГ(10-26)'!D82</f>
        <v>0</v>
      </c>
      <c r="N82" s="38">
        <f>'Школа(10-26)'!D81</f>
        <v>0</v>
      </c>
      <c r="O82" s="38">
        <f>'ФАП(10-26)'!D82</f>
        <v>0</v>
      </c>
      <c r="P82" s="38"/>
      <c r="Q82" s="38">
        <f>'СМП (9-26)'!D82</f>
        <v>0</v>
      </c>
      <c r="R82" s="38">
        <f>'Гемодиализ по видам МП(9-26)'!D82</f>
        <v>0</v>
      </c>
      <c r="S82" s="38">
        <f>'Мед.реаб.(АПУ,ДС,КС)(10-26) '!D82</f>
        <v>0</v>
      </c>
      <c r="T82" s="38">
        <f t="shared" si="6"/>
        <v>0</v>
      </c>
    </row>
    <row r="83" spans="1:20" s="1" customFormat="1" x14ac:dyDescent="0.2">
      <c r="A83" s="20">
        <v>72</v>
      </c>
      <c r="B83" s="21" t="s">
        <v>131</v>
      </c>
      <c r="C83" s="10" t="s">
        <v>132</v>
      </c>
      <c r="D83" s="38">
        <f>КС!D83</f>
        <v>436076863</v>
      </c>
      <c r="E83" s="38">
        <f>'ДС(10-26)'!D83</f>
        <v>63898020</v>
      </c>
      <c r="F83" s="38">
        <f t="shared" si="5"/>
        <v>662151068</v>
      </c>
      <c r="G83" s="38">
        <f>' Профилактика 10-26'!D85</f>
        <v>305736260</v>
      </c>
      <c r="H83" s="38">
        <f>'Диспан.набл.(КП)10-26'!D83</f>
        <v>71008127</v>
      </c>
      <c r="I83" s="38">
        <f>'Дистан.набл.(КП)(10-26)'!D84</f>
        <v>1451450</v>
      </c>
      <c r="J83" s="38">
        <f>'Центры здоровья 9-26'!D83</f>
        <v>18635005</v>
      </c>
      <c r="K83" s="38">
        <f>'АПУ неотл.пом.(9-26)'!D83</f>
        <v>47389582</v>
      </c>
      <c r="L83" s="38">
        <f>'АПУ обращения  (10-26)'!D83</f>
        <v>178724994</v>
      </c>
      <c r="M83" s="38">
        <f>'ОДИ ПГГ(10-26)'!D83</f>
        <v>16729985</v>
      </c>
      <c r="N83" s="38">
        <f>'Школа(10-26)'!D82</f>
        <v>19712486</v>
      </c>
      <c r="O83" s="38">
        <f>'ФАП(10-26)'!D83</f>
        <v>2763179</v>
      </c>
      <c r="P83" s="38"/>
      <c r="Q83" s="38">
        <f>'СМП (9-26)'!D83</f>
        <v>0</v>
      </c>
      <c r="R83" s="38">
        <f>'Гемодиализ по видам МП(9-26)'!D83</f>
        <v>0</v>
      </c>
      <c r="S83" s="38">
        <f>'Мед.реаб.(АПУ,ДС,КС)(10-26) '!D83</f>
        <v>9463419</v>
      </c>
      <c r="T83" s="38">
        <f t="shared" si="6"/>
        <v>1171589370</v>
      </c>
    </row>
    <row r="84" spans="1:20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>КС!D84</f>
        <v>141459061</v>
      </c>
      <c r="E84" s="38">
        <f>'ДС(10-26)'!D84</f>
        <v>106908259</v>
      </c>
      <c r="F84" s="38">
        <f t="shared" si="5"/>
        <v>1077787183</v>
      </c>
      <c r="G84" s="38">
        <f>' Профилактика 10-26'!D86</f>
        <v>496019654</v>
      </c>
      <c r="H84" s="38">
        <f>'Диспан.набл.(КП)10-26'!D84</f>
        <v>137520098</v>
      </c>
      <c r="I84" s="38">
        <f>'Дистан.набл.(КП)(10-26)'!D85</f>
        <v>2978045</v>
      </c>
      <c r="J84" s="38">
        <f>'Центры здоровья 9-26'!D84</f>
        <v>18882356</v>
      </c>
      <c r="K84" s="38">
        <f>'АПУ неотл.пом.(9-26)'!D84</f>
        <v>80728065</v>
      </c>
      <c r="L84" s="38">
        <f>'АПУ обращения  (10-26)'!D84</f>
        <v>246675698</v>
      </c>
      <c r="M84" s="38">
        <f>'ОДИ ПГГ(10-26)'!D84</f>
        <v>51156691</v>
      </c>
      <c r="N84" s="38">
        <f>'Школа(10-26)'!D83</f>
        <v>38316671</v>
      </c>
      <c r="O84" s="38">
        <f>'ФАП(10-26)'!D84</f>
        <v>5509905</v>
      </c>
      <c r="P84" s="38"/>
      <c r="Q84" s="38">
        <f>'СМП (9-26)'!D84</f>
        <v>0</v>
      </c>
      <c r="R84" s="38">
        <f>'Гемодиализ по видам МП(9-26)'!D84</f>
        <v>0</v>
      </c>
      <c r="S84" s="38">
        <f>'Мед.реаб.(АПУ,ДС,КС)(10-26) '!D84</f>
        <v>87794593</v>
      </c>
      <c r="T84" s="38">
        <f t="shared" si="6"/>
        <v>1413949096</v>
      </c>
    </row>
    <row r="85" spans="1:20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>КС!D85</f>
        <v>1249452692</v>
      </c>
      <c r="E85" s="38">
        <f>'ДС(10-26)'!D85</f>
        <v>169577408</v>
      </c>
      <c r="F85" s="38">
        <f t="shared" si="5"/>
        <v>692214223</v>
      </c>
      <c r="G85" s="38">
        <f>' Профилактика 10-26'!D87</f>
        <v>254159640</v>
      </c>
      <c r="H85" s="38">
        <f>'Диспан.набл.(КП)10-26'!D85</f>
        <v>93347406</v>
      </c>
      <c r="I85" s="38">
        <f>'Дистан.набл.(КП)(10-26)'!D86</f>
        <v>2110538</v>
      </c>
      <c r="J85" s="38">
        <f>'Центры здоровья 9-26'!D85</f>
        <v>18327241</v>
      </c>
      <c r="K85" s="38">
        <f>'АПУ неотл.пом.(9-26)'!D85</f>
        <v>78736368</v>
      </c>
      <c r="L85" s="38">
        <f>'АПУ обращения  (10-26)'!D85</f>
        <v>174401478</v>
      </c>
      <c r="M85" s="38">
        <f>'ОДИ ПГГ(10-26)'!D85</f>
        <v>47483993</v>
      </c>
      <c r="N85" s="38">
        <f>'Школа(10-26)'!D84</f>
        <v>20889384</v>
      </c>
      <c r="O85" s="38">
        <f>'ФАП(10-26)'!D85</f>
        <v>2758175</v>
      </c>
      <c r="P85" s="38"/>
      <c r="Q85" s="38">
        <f>'СМП (9-26)'!D85</f>
        <v>0</v>
      </c>
      <c r="R85" s="38">
        <f>'Гемодиализ по видам МП(9-26)'!D85</f>
        <v>0</v>
      </c>
      <c r="S85" s="38">
        <f>'Мед.реаб.(АПУ,ДС,КС)(10-26) '!D85</f>
        <v>72365840</v>
      </c>
      <c r="T85" s="38">
        <f t="shared" si="6"/>
        <v>2183610163</v>
      </c>
    </row>
    <row r="86" spans="1:20" s="1" customFormat="1" x14ac:dyDescent="0.2">
      <c r="A86" s="20">
        <v>75</v>
      </c>
      <c r="B86" s="12" t="s">
        <v>135</v>
      </c>
      <c r="C86" s="10" t="s">
        <v>413</v>
      </c>
      <c r="D86" s="38">
        <f>КС!D86</f>
        <v>42088097</v>
      </c>
      <c r="E86" s="38">
        <f>'ДС(10-26)'!D86</f>
        <v>62303792</v>
      </c>
      <c r="F86" s="38">
        <f t="shared" si="5"/>
        <v>654522699</v>
      </c>
      <c r="G86" s="38">
        <f>' Профилактика 10-26'!D88</f>
        <v>330532747</v>
      </c>
      <c r="H86" s="38">
        <f>'Диспан.набл.(КП)10-26'!D86</f>
        <v>53832296</v>
      </c>
      <c r="I86" s="38">
        <f>'Дистан.набл.(КП)(10-26)'!D87</f>
        <v>1203067</v>
      </c>
      <c r="J86" s="38">
        <f>'Центры здоровья 9-26'!D86</f>
        <v>0</v>
      </c>
      <c r="K86" s="38">
        <f>'АПУ неотл.пом.(9-26)'!D86</f>
        <v>30438966</v>
      </c>
      <c r="L86" s="38">
        <f>'АПУ обращения  (10-26)'!D86</f>
        <v>193033493</v>
      </c>
      <c r="M86" s="38">
        <f>'ОДИ ПГГ(10-26)'!D86</f>
        <v>17427338</v>
      </c>
      <c r="N86" s="38">
        <f>'Школа(10-26)'!D85</f>
        <v>15677682</v>
      </c>
      <c r="O86" s="38">
        <f>'ФАП(10-26)'!D86</f>
        <v>12377110</v>
      </c>
      <c r="P86" s="38"/>
      <c r="Q86" s="38">
        <f>'СМП (9-26)'!D86</f>
        <v>0</v>
      </c>
      <c r="R86" s="38">
        <f>'Гемодиализ по видам МП(9-26)'!D86</f>
        <v>0</v>
      </c>
      <c r="S86" s="38">
        <f>'Мед.реаб.(АПУ,ДС,КС)(10-26) '!D86</f>
        <v>19161825</v>
      </c>
      <c r="T86" s="38">
        <f t="shared" si="6"/>
        <v>778076413</v>
      </c>
    </row>
    <row r="87" spans="1:20" s="1" customFormat="1" x14ac:dyDescent="0.2">
      <c r="A87" s="20">
        <v>76</v>
      </c>
      <c r="B87" s="12" t="s">
        <v>136</v>
      </c>
      <c r="C87" s="10" t="s">
        <v>36</v>
      </c>
      <c r="D87" s="38">
        <f>КС!D87</f>
        <v>876963969</v>
      </c>
      <c r="E87" s="38">
        <f>'ДС(10-26)'!D87</f>
        <v>137942251</v>
      </c>
      <c r="F87" s="38">
        <f t="shared" si="5"/>
        <v>1117312926</v>
      </c>
      <c r="G87" s="38">
        <f>' Профилактика 10-26'!D89</f>
        <v>462916122</v>
      </c>
      <c r="H87" s="38">
        <f>'Диспан.набл.(КП)10-26'!D87</f>
        <v>146800608</v>
      </c>
      <c r="I87" s="38">
        <f>'Дистан.набл.(КП)(10-26)'!D88</f>
        <v>3421764</v>
      </c>
      <c r="J87" s="38">
        <f>'Центры здоровья 9-26'!D87</f>
        <v>24300032</v>
      </c>
      <c r="K87" s="38">
        <f>'АПУ неотл.пом.(9-26)'!D87</f>
        <v>44600757</v>
      </c>
      <c r="L87" s="38">
        <f>'АПУ обращения  (10-26)'!D87</f>
        <v>277130842</v>
      </c>
      <c r="M87" s="38">
        <f>'ОДИ ПГГ(10-26)'!D87</f>
        <v>109646501</v>
      </c>
      <c r="N87" s="38">
        <f>'Школа(10-26)'!D86</f>
        <v>42225520</v>
      </c>
      <c r="O87" s="38">
        <f>'ФАП(10-26)'!D87</f>
        <v>6270780</v>
      </c>
      <c r="P87" s="38"/>
      <c r="Q87" s="38">
        <f>'СМП (9-26)'!D87</f>
        <v>0</v>
      </c>
      <c r="R87" s="38">
        <f>'Гемодиализ по видам МП(9-26)'!D87</f>
        <v>0</v>
      </c>
      <c r="S87" s="38">
        <f>'Мед.реаб.(АПУ,ДС,КС)(10-26) '!D87</f>
        <v>76041799</v>
      </c>
      <c r="T87" s="38">
        <f t="shared" si="6"/>
        <v>2208260945</v>
      </c>
    </row>
    <row r="88" spans="1:20" s="1" customFormat="1" x14ac:dyDescent="0.2">
      <c r="A88" s="20">
        <v>77</v>
      </c>
      <c r="B88" s="12" t="s">
        <v>137</v>
      </c>
      <c r="C88" s="10" t="s">
        <v>49</v>
      </c>
      <c r="D88" s="38">
        <f>КС!D88</f>
        <v>703453162</v>
      </c>
      <c r="E88" s="38">
        <f>'ДС(10-26)'!D88</f>
        <v>98227594</v>
      </c>
      <c r="F88" s="38">
        <f t="shared" si="5"/>
        <v>561680323</v>
      </c>
      <c r="G88" s="38">
        <f>' Профилактика 10-26'!D90</f>
        <v>312251274</v>
      </c>
      <c r="H88" s="38">
        <f>'Диспан.набл.(КП)10-26'!D88</f>
        <v>185689</v>
      </c>
      <c r="I88" s="38">
        <f>'Дистан.набл.(КП)(10-26)'!D89</f>
        <v>0</v>
      </c>
      <c r="J88" s="38">
        <f>'Центры здоровья 9-26'!D88</f>
        <v>0</v>
      </c>
      <c r="K88" s="38">
        <f>'АПУ неотл.пом.(9-26)'!D88</f>
        <v>59078989.999999993</v>
      </c>
      <c r="L88" s="38">
        <f>'АПУ обращения  (10-26)'!D88</f>
        <v>158720200</v>
      </c>
      <c r="M88" s="38">
        <f>'ОДИ ПГГ(10-26)'!D88</f>
        <v>29360597</v>
      </c>
      <c r="N88" s="38">
        <f>'Школа(10-26)'!D87</f>
        <v>2083573</v>
      </c>
      <c r="O88" s="38">
        <f>'ФАП(10-26)'!D88</f>
        <v>0</v>
      </c>
      <c r="P88" s="38"/>
      <c r="Q88" s="38">
        <f>'СМП (9-26)'!D88</f>
        <v>0</v>
      </c>
      <c r="R88" s="38">
        <f>'Гемодиализ по видам МП(9-26)'!D88</f>
        <v>0</v>
      </c>
      <c r="S88" s="38">
        <f>'Мед.реаб.(АПУ,ДС,КС)(10-26) '!D88</f>
        <v>239163008</v>
      </c>
      <c r="T88" s="38">
        <f t="shared" si="6"/>
        <v>1602524087</v>
      </c>
    </row>
    <row r="89" spans="1:20" s="1" customFormat="1" x14ac:dyDescent="0.2">
      <c r="A89" s="20">
        <v>78</v>
      </c>
      <c r="B89" s="12" t="s">
        <v>138</v>
      </c>
      <c r="C89" s="10" t="s">
        <v>228</v>
      </c>
      <c r="D89" s="38">
        <f>КС!D89</f>
        <v>1431697679</v>
      </c>
      <c r="E89" s="38">
        <f>'ДС(10-26)'!D89</f>
        <v>78072667</v>
      </c>
      <c r="F89" s="38">
        <f t="shared" si="5"/>
        <v>849936806</v>
      </c>
      <c r="G89" s="38">
        <f>' Профилактика 10-26'!D91</f>
        <v>348101912</v>
      </c>
      <c r="H89" s="38">
        <f>'Диспан.набл.(КП)10-26'!D89</f>
        <v>114952879</v>
      </c>
      <c r="I89" s="38">
        <f>'Дистан.набл.(КП)(10-26)'!D90</f>
        <v>4008726</v>
      </c>
      <c r="J89" s="38">
        <f>'Центры здоровья 9-26'!D89</f>
        <v>82858259</v>
      </c>
      <c r="K89" s="38">
        <f>'АПУ неотл.пом.(9-26)'!D89</f>
        <v>42105387</v>
      </c>
      <c r="L89" s="38">
        <f>'АПУ обращения  (10-26)'!D89</f>
        <v>186946357</v>
      </c>
      <c r="M89" s="38">
        <f>'ОДИ ПГГ(10-26)'!D89</f>
        <v>39844069</v>
      </c>
      <c r="N89" s="38">
        <f>'Школа(10-26)'!D88</f>
        <v>28334484</v>
      </c>
      <c r="O89" s="38">
        <f>'ФАП(10-26)'!D89</f>
        <v>2784733</v>
      </c>
      <c r="P89" s="38"/>
      <c r="Q89" s="38">
        <f>'СМП (9-26)'!D89</f>
        <v>0</v>
      </c>
      <c r="R89" s="38">
        <f>'Гемодиализ по видам МП(9-26)'!D89</f>
        <v>6111790</v>
      </c>
      <c r="S89" s="38">
        <f>'Мед.реаб.(АПУ,ДС,КС)(10-26) '!D89</f>
        <v>135558110</v>
      </c>
      <c r="T89" s="38">
        <f t="shared" si="6"/>
        <v>2501377052</v>
      </c>
    </row>
    <row r="90" spans="1:20" s="1" customFormat="1" x14ac:dyDescent="0.2">
      <c r="A90" s="20">
        <v>79</v>
      </c>
      <c r="B90" s="12" t="s">
        <v>139</v>
      </c>
      <c r="C90" s="10" t="s">
        <v>309</v>
      </c>
      <c r="D90" s="38">
        <f>КС!D90</f>
        <v>525181745</v>
      </c>
      <c r="E90" s="38">
        <f>'ДС(10-26)'!D90</f>
        <v>11452320</v>
      </c>
      <c r="F90" s="38">
        <f t="shared" si="5"/>
        <v>78201097</v>
      </c>
      <c r="G90" s="38">
        <f>' Профилактика 10-26'!D92</f>
        <v>23476112</v>
      </c>
      <c r="H90" s="38">
        <f>'Диспан.набл.(КП)10-26'!D90</f>
        <v>0</v>
      </c>
      <c r="I90" s="38">
        <f>'Дистан.набл.(КП)(10-26)'!D91</f>
        <v>0</v>
      </c>
      <c r="J90" s="38">
        <f>'Центры здоровья 9-26'!D90</f>
        <v>0</v>
      </c>
      <c r="K90" s="38">
        <f>'АПУ неотл.пом.(9-26)'!D90</f>
        <v>0</v>
      </c>
      <c r="L90" s="38">
        <f>'АПУ обращения  (10-26)'!D90</f>
        <v>53867017</v>
      </c>
      <c r="M90" s="38">
        <f>'ОДИ ПГГ(10-26)'!D90</f>
        <v>0</v>
      </c>
      <c r="N90" s="38">
        <f>'Школа(10-26)'!D89</f>
        <v>857968</v>
      </c>
      <c r="O90" s="38">
        <f>'ФАП(10-26)'!D90</f>
        <v>0</v>
      </c>
      <c r="P90" s="38"/>
      <c r="Q90" s="38">
        <f>'СМП (9-26)'!D90</f>
        <v>0</v>
      </c>
      <c r="R90" s="38">
        <f>'Гемодиализ по видам МП(9-26)'!D90</f>
        <v>0</v>
      </c>
      <c r="S90" s="38">
        <f>'Мед.реаб.(АПУ,ДС,КС)(10-26) '!D90</f>
        <v>0</v>
      </c>
      <c r="T90" s="38">
        <f t="shared" si="6"/>
        <v>614835162</v>
      </c>
    </row>
    <row r="91" spans="1:20" s="1" customFormat="1" x14ac:dyDescent="0.2">
      <c r="A91" s="20">
        <v>80</v>
      </c>
      <c r="B91" s="13" t="s">
        <v>140</v>
      </c>
      <c r="C91" s="10" t="s">
        <v>258</v>
      </c>
      <c r="D91" s="38">
        <f>КС!D91</f>
        <v>0</v>
      </c>
      <c r="E91" s="38">
        <f>'ДС(10-26)'!D91</f>
        <v>0</v>
      </c>
      <c r="F91" s="38">
        <f t="shared" si="5"/>
        <v>0</v>
      </c>
      <c r="G91" s="38">
        <f>' Профилактика 10-26'!D93</f>
        <v>0</v>
      </c>
      <c r="H91" s="38">
        <f>'Диспан.набл.(КП)10-26'!D91</f>
        <v>0</v>
      </c>
      <c r="I91" s="38">
        <f>'Дистан.набл.(КП)(10-26)'!D92</f>
        <v>0</v>
      </c>
      <c r="J91" s="38">
        <f>'Центры здоровья 9-26'!D91</f>
        <v>0</v>
      </c>
      <c r="K91" s="38">
        <f>'АПУ неотл.пом.(9-26)'!D91</f>
        <v>0</v>
      </c>
      <c r="L91" s="38">
        <f>'АПУ обращения  (10-26)'!D91</f>
        <v>0</v>
      </c>
      <c r="M91" s="38">
        <f>'ОДИ ПГГ(10-26)'!D91</f>
        <v>0</v>
      </c>
      <c r="N91" s="38">
        <f>'Школа(10-26)'!D90</f>
        <v>0</v>
      </c>
      <c r="O91" s="38">
        <f>'ФАП(10-26)'!D91</f>
        <v>0</v>
      </c>
      <c r="P91" s="38"/>
      <c r="Q91" s="38">
        <f>'СМП (9-26)'!D91</f>
        <v>3433822207</v>
      </c>
      <c r="R91" s="38">
        <f>'Гемодиализ по видам МП(9-26)'!D91</f>
        <v>0</v>
      </c>
      <c r="S91" s="38">
        <f>'Мед.реаб.(АПУ,ДС,КС)(10-26) '!D91</f>
        <v>0</v>
      </c>
      <c r="T91" s="38">
        <f t="shared" si="6"/>
        <v>3433822207</v>
      </c>
    </row>
    <row r="92" spans="1:20" s="1" customFormat="1" ht="24" x14ac:dyDescent="0.2">
      <c r="A92" s="263">
        <v>81</v>
      </c>
      <c r="B92" s="266" t="s">
        <v>141</v>
      </c>
      <c r="C92" s="16" t="s">
        <v>248</v>
      </c>
      <c r="D92" s="38">
        <f>КС!D92</f>
        <v>46525133</v>
      </c>
      <c r="E92" s="38">
        <f>'ДС(10-26)'!D92</f>
        <v>140557061</v>
      </c>
      <c r="F92" s="38">
        <f t="shared" si="5"/>
        <v>85993868</v>
      </c>
      <c r="G92" s="38">
        <f>' Профилактика 10-26'!D94</f>
        <v>32783666</v>
      </c>
      <c r="H92" s="38">
        <f>'Диспан.набл.(КП)10-26'!D92</f>
        <v>1158597</v>
      </c>
      <c r="I92" s="38">
        <f>'Дистан.набл.(КП)(10-26)'!D93</f>
        <v>16003</v>
      </c>
      <c r="J92" s="38">
        <f>'Центры здоровья 9-26'!D92</f>
        <v>0</v>
      </c>
      <c r="K92" s="38">
        <f>'АПУ неотл.пом.(9-26)'!D92</f>
        <v>10939957</v>
      </c>
      <c r="L92" s="38">
        <f>'АПУ обращения  (10-26)'!D92</f>
        <v>38665690</v>
      </c>
      <c r="M92" s="38">
        <f>'ОДИ ПГГ(10-26)'!D92</f>
        <v>2346064</v>
      </c>
      <c r="N92" s="38">
        <f>'Школа(10-26)'!D91</f>
        <v>83891</v>
      </c>
      <c r="O92" s="38">
        <f>'ФАП(10-26)'!D92</f>
        <v>0</v>
      </c>
      <c r="P92" s="38"/>
      <c r="Q92" s="38">
        <f>'СМП (9-26)'!D92</f>
        <v>0</v>
      </c>
      <c r="R92" s="38">
        <f>'Гемодиализ по видам МП(9-26)'!D92</f>
        <v>0</v>
      </c>
      <c r="S92" s="38">
        <f>'Мед.реаб.(АПУ,ДС,КС)(10-26) '!D92</f>
        <v>0</v>
      </c>
      <c r="T92" s="38">
        <f t="shared" si="6"/>
        <v>273076062</v>
      </c>
    </row>
    <row r="93" spans="1:20" s="1" customFormat="1" ht="36" x14ac:dyDescent="0.2">
      <c r="A93" s="264"/>
      <c r="B93" s="267"/>
      <c r="C93" s="10" t="s">
        <v>307</v>
      </c>
      <c r="D93" s="38">
        <f>КС!D93</f>
        <v>0</v>
      </c>
      <c r="E93" s="38">
        <f>'ДС(10-26)'!D93</f>
        <v>0</v>
      </c>
      <c r="F93" s="38">
        <f t="shared" si="5"/>
        <v>42168430</v>
      </c>
      <c r="G93" s="38">
        <f>' Профилактика 10-26'!D95</f>
        <v>24502151</v>
      </c>
      <c r="H93" s="38">
        <f>'Диспан.набл.(КП)10-26'!D93</f>
        <v>1158597</v>
      </c>
      <c r="I93" s="38">
        <f>'Дистан.набл.(КП)(10-26)'!D94</f>
        <v>16003</v>
      </c>
      <c r="J93" s="38">
        <f>'Центры здоровья 9-26'!D93</f>
        <v>0</v>
      </c>
      <c r="K93" s="38">
        <f>'АПУ неотл.пом.(9-26)'!D93</f>
        <v>3432083</v>
      </c>
      <c r="L93" s="38">
        <f>'АПУ обращения  (10-26)'!D93</f>
        <v>10629641</v>
      </c>
      <c r="M93" s="38">
        <f>'ОДИ ПГГ(10-26)'!D93</f>
        <v>2346064</v>
      </c>
      <c r="N93" s="38">
        <f>'Школа(10-26)'!D92</f>
        <v>83891</v>
      </c>
      <c r="O93" s="38">
        <f>'ФАП(10-26)'!D93</f>
        <v>0</v>
      </c>
      <c r="P93" s="38"/>
      <c r="Q93" s="38">
        <f>'СМП (9-26)'!D93</f>
        <v>0</v>
      </c>
      <c r="R93" s="38">
        <f>'Гемодиализ по видам МП(9-26)'!D93</f>
        <v>0</v>
      </c>
      <c r="S93" s="38">
        <f>'Мед.реаб.(АПУ,ДС,КС)(10-26) '!D93</f>
        <v>0</v>
      </c>
      <c r="T93" s="38">
        <f t="shared" si="6"/>
        <v>42168430</v>
      </c>
    </row>
    <row r="94" spans="1:20" s="1" customFormat="1" ht="24" x14ac:dyDescent="0.2">
      <c r="A94" s="264"/>
      <c r="B94" s="267"/>
      <c r="C94" s="10" t="s">
        <v>249</v>
      </c>
      <c r="D94" s="38">
        <f>КС!D94</f>
        <v>0</v>
      </c>
      <c r="E94" s="38">
        <f>'ДС(10-26)'!D94</f>
        <v>0</v>
      </c>
      <c r="F94" s="38">
        <f t="shared" si="5"/>
        <v>13595210</v>
      </c>
      <c r="G94" s="38">
        <f>' Профилактика 10-26'!D96</f>
        <v>5176302</v>
      </c>
      <c r="H94" s="38">
        <f>'Диспан.набл.(КП)10-26'!D94</f>
        <v>0</v>
      </c>
      <c r="I94" s="38">
        <f>'Дистан.набл.(КП)(10-26)'!D95</f>
        <v>0</v>
      </c>
      <c r="J94" s="38">
        <f>'Центры здоровья 9-26'!D94</f>
        <v>0</v>
      </c>
      <c r="K94" s="38">
        <f>'АПУ неотл.пом.(9-26)'!D94</f>
        <v>0</v>
      </c>
      <c r="L94" s="38">
        <f>'АПУ обращения  (10-26)'!D94</f>
        <v>8418908</v>
      </c>
      <c r="M94" s="38">
        <f>'ОДИ ПГГ(10-26)'!D94</f>
        <v>0</v>
      </c>
      <c r="N94" s="38">
        <f>'Школа(10-26)'!D93</f>
        <v>0</v>
      </c>
      <c r="O94" s="38">
        <f>'ФАП(10-26)'!D94</f>
        <v>0</v>
      </c>
      <c r="P94" s="38"/>
      <c r="Q94" s="38">
        <f>'СМП (9-26)'!D94</f>
        <v>0</v>
      </c>
      <c r="R94" s="38">
        <f>'Гемодиализ по видам МП(9-26)'!D94</f>
        <v>0</v>
      </c>
      <c r="S94" s="38">
        <f>'Мед.реаб.(АПУ,ДС,КС)(10-26) '!D94</f>
        <v>0</v>
      </c>
      <c r="T94" s="38">
        <f t="shared" si="6"/>
        <v>13595210</v>
      </c>
    </row>
    <row r="95" spans="1:20" s="1" customFormat="1" ht="36" x14ac:dyDescent="0.2">
      <c r="A95" s="265"/>
      <c r="B95" s="268"/>
      <c r="C95" s="22" t="s">
        <v>308</v>
      </c>
      <c r="D95" s="38">
        <f>КС!D95</f>
        <v>46525133</v>
      </c>
      <c r="E95" s="38">
        <f>'ДС(10-26)'!D95</f>
        <v>140557061</v>
      </c>
      <c r="F95" s="38">
        <f t="shared" si="5"/>
        <v>30230228</v>
      </c>
      <c r="G95" s="38">
        <f>' Профилактика 10-26'!D97</f>
        <v>3105213</v>
      </c>
      <c r="H95" s="38">
        <f>'Диспан.набл.(КП)10-26'!D95</f>
        <v>0</v>
      </c>
      <c r="I95" s="38">
        <f>'Дистан.набл.(КП)(10-26)'!D96</f>
        <v>0</v>
      </c>
      <c r="J95" s="38">
        <f>'Центры здоровья 9-26'!D95</f>
        <v>0</v>
      </c>
      <c r="K95" s="38">
        <f>'АПУ неотл.пом.(9-26)'!D95</f>
        <v>7507874</v>
      </c>
      <c r="L95" s="38">
        <f>'АПУ обращения  (10-26)'!D95</f>
        <v>19617141</v>
      </c>
      <c r="M95" s="38">
        <f>'ОДИ ПГГ(10-26)'!D95</f>
        <v>0</v>
      </c>
      <c r="N95" s="38">
        <f>'Школа(10-26)'!D94</f>
        <v>0</v>
      </c>
      <c r="O95" s="38">
        <f>'ФАП(10-26)'!D95</f>
        <v>0</v>
      </c>
      <c r="P95" s="38"/>
      <c r="Q95" s="38">
        <f>'СМП (9-26)'!D95</f>
        <v>0</v>
      </c>
      <c r="R95" s="38">
        <f>'Гемодиализ по видам МП(9-26)'!D95</f>
        <v>0</v>
      </c>
      <c r="S95" s="38">
        <f>'Мед.реаб.(АПУ,ДС,КС)(10-26) '!D95</f>
        <v>0</v>
      </c>
      <c r="T95" s="38">
        <f t="shared" si="6"/>
        <v>217312422</v>
      </c>
    </row>
    <row r="96" spans="1:20" s="1" customFormat="1" ht="24" x14ac:dyDescent="0.2">
      <c r="A96" s="20">
        <v>82</v>
      </c>
      <c r="B96" s="13" t="s">
        <v>142</v>
      </c>
      <c r="C96" s="10" t="s">
        <v>48</v>
      </c>
      <c r="D96" s="38">
        <f>КС!D96</f>
        <v>0</v>
      </c>
      <c r="E96" s="38">
        <f>'ДС(10-26)'!D96</f>
        <v>0</v>
      </c>
      <c r="F96" s="38">
        <f t="shared" si="5"/>
        <v>4921326</v>
      </c>
      <c r="G96" s="38">
        <f>' Профилактика 10-26'!D98</f>
        <v>3450696</v>
      </c>
      <c r="H96" s="38">
        <f>'Диспан.набл.(КП)10-26'!D96</f>
        <v>0</v>
      </c>
      <c r="I96" s="38">
        <f>'Дистан.набл.(КП)(10-26)'!D97</f>
        <v>0</v>
      </c>
      <c r="J96" s="38">
        <f>'Центры здоровья 9-26'!D96</f>
        <v>0</v>
      </c>
      <c r="K96" s="38">
        <f>'АПУ неотл.пом.(9-26)'!D96</f>
        <v>0</v>
      </c>
      <c r="L96" s="38">
        <f>'АПУ обращения  (10-26)'!D96</f>
        <v>1470630</v>
      </c>
      <c r="M96" s="38">
        <f>'ОДИ ПГГ(10-26)'!D96</f>
        <v>0</v>
      </c>
      <c r="N96" s="38">
        <f>'Школа(10-26)'!D95</f>
        <v>0</v>
      </c>
      <c r="O96" s="38">
        <f>'ФАП(10-26)'!D96</f>
        <v>0</v>
      </c>
      <c r="P96" s="38"/>
      <c r="Q96" s="38">
        <f>'СМП (9-26)'!D96</f>
        <v>0</v>
      </c>
      <c r="R96" s="38">
        <f>'Гемодиализ по видам МП(9-26)'!D96</f>
        <v>0</v>
      </c>
      <c r="S96" s="38">
        <f>'Мед.реаб.(АПУ,ДС,КС)(10-26)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143</v>
      </c>
      <c r="C97" s="10" t="s">
        <v>144</v>
      </c>
      <c r="D97" s="38">
        <f>КС!D97</f>
        <v>0</v>
      </c>
      <c r="E97" s="38">
        <f>'ДС(10-26)'!D97</f>
        <v>3223837</v>
      </c>
      <c r="F97" s="38">
        <f t="shared" si="5"/>
        <v>34352248</v>
      </c>
      <c r="G97" s="38">
        <f>' Профилактика 10-26'!D99</f>
        <v>14615264</v>
      </c>
      <c r="H97" s="38">
        <f>'Диспан.набл.(КП)10-26'!D97</f>
        <v>5504932</v>
      </c>
      <c r="I97" s="38">
        <f>'Дистан.набл.(КП)(10-26)'!D98</f>
        <v>126432</v>
      </c>
      <c r="J97" s="38">
        <f>'Центры здоровья 9-26'!D97</f>
        <v>0</v>
      </c>
      <c r="K97" s="38">
        <f>'АПУ неотл.пом.(9-26)'!D97</f>
        <v>2850131</v>
      </c>
      <c r="L97" s="38">
        <f>'АПУ обращения  (10-26)'!D97</f>
        <v>9495288</v>
      </c>
      <c r="M97" s="38">
        <f>'ОДИ ПГГ(10-26)'!D97</f>
        <v>685467</v>
      </c>
      <c r="N97" s="38">
        <f>'Школа(10-26)'!D96</f>
        <v>1074734</v>
      </c>
      <c r="O97" s="38">
        <f>'ФАП(10-26)'!D97</f>
        <v>0</v>
      </c>
      <c r="P97" s="38"/>
      <c r="Q97" s="38">
        <f>'СМП (9-26)'!D97</f>
        <v>0</v>
      </c>
      <c r="R97" s="38">
        <f>'Гемодиализ по видам МП(9-26)'!D97</f>
        <v>0</v>
      </c>
      <c r="S97" s="38">
        <f>'Мед.реаб.(АПУ,ДС,КС)(10-26) '!D97</f>
        <v>0</v>
      </c>
      <c r="T97" s="38">
        <f t="shared" si="6"/>
        <v>37576085</v>
      </c>
    </row>
    <row r="98" spans="1:20" s="1" customFormat="1" x14ac:dyDescent="0.2">
      <c r="A98" s="20">
        <v>84</v>
      </c>
      <c r="B98" s="21" t="s">
        <v>145</v>
      </c>
      <c r="C98" s="10" t="s">
        <v>146</v>
      </c>
      <c r="D98" s="38">
        <f>КС!D98</f>
        <v>307607296</v>
      </c>
      <c r="E98" s="38">
        <f>'ДС(10-26)'!D98</f>
        <v>20482942</v>
      </c>
      <c r="F98" s="38">
        <f t="shared" si="5"/>
        <v>225066887</v>
      </c>
      <c r="G98" s="38">
        <f>' Профилактика 10-26'!D100</f>
        <v>96552528</v>
      </c>
      <c r="H98" s="38">
        <f>'Диспан.набл.(КП)10-26'!D98</f>
        <v>33973658</v>
      </c>
      <c r="I98" s="38">
        <f>'Дистан.набл.(КП)(10-26)'!D99</f>
        <v>876311</v>
      </c>
      <c r="J98" s="38">
        <f>'Центры здоровья 9-26'!D98</f>
        <v>0</v>
      </c>
      <c r="K98" s="38">
        <f>'АПУ неотл.пом.(9-26)'!D98</f>
        <v>11351546</v>
      </c>
      <c r="L98" s="38">
        <f>'АПУ обращения  (10-26)'!D98</f>
        <v>61508674</v>
      </c>
      <c r="M98" s="38">
        <f>'ОДИ ПГГ(10-26)'!D98</f>
        <v>13111529</v>
      </c>
      <c r="N98" s="38">
        <f>'Школа(10-26)'!D97</f>
        <v>7692641</v>
      </c>
      <c r="O98" s="38">
        <f>'ФАП(10-26)'!D98</f>
        <v>0</v>
      </c>
      <c r="P98" s="38"/>
      <c r="Q98" s="38">
        <f>'СМП (9-26)'!D98</f>
        <v>0</v>
      </c>
      <c r="R98" s="38">
        <f>'Гемодиализ по видам МП(9-26)'!D98</f>
        <v>0</v>
      </c>
      <c r="S98" s="38">
        <f>'Мед.реаб.(АПУ,ДС,КС)(10-26) '!D98</f>
        <v>69045068</v>
      </c>
      <c r="T98" s="38">
        <f t="shared" si="6"/>
        <v>622202193</v>
      </c>
    </row>
    <row r="99" spans="1:20" s="1" customFormat="1" x14ac:dyDescent="0.2">
      <c r="A99" s="20">
        <v>85</v>
      </c>
      <c r="B99" s="13" t="s">
        <v>147</v>
      </c>
      <c r="C99" s="10" t="s">
        <v>27</v>
      </c>
      <c r="D99" s="38">
        <f>КС!D99</f>
        <v>48644273</v>
      </c>
      <c r="E99" s="38">
        <f>'ДС(10-26)'!D99</f>
        <v>10702765</v>
      </c>
      <c r="F99" s="38">
        <f t="shared" si="5"/>
        <v>158088009</v>
      </c>
      <c r="G99" s="38">
        <f>' Профилактика 10-26'!D101</f>
        <v>49567019</v>
      </c>
      <c r="H99" s="38">
        <f>'Диспан.набл.(КП)10-26'!D99</f>
        <v>13043432</v>
      </c>
      <c r="I99" s="38">
        <f>'Дистан.набл.(КП)(10-26)'!D100</f>
        <v>372237</v>
      </c>
      <c r="J99" s="38">
        <f>'Центры здоровья 9-26'!D99</f>
        <v>0</v>
      </c>
      <c r="K99" s="38">
        <f>'АПУ неотл.пом.(9-26)'!D99</f>
        <v>8526125</v>
      </c>
      <c r="L99" s="38">
        <f>'АПУ обращения  (10-26)'!D99</f>
        <v>33303211</v>
      </c>
      <c r="M99" s="38">
        <f>'ОДИ ПГГ(10-26)'!D99</f>
        <v>1698182</v>
      </c>
      <c r="N99" s="38">
        <f>'Школа(10-26)'!D98</f>
        <v>3237987</v>
      </c>
      <c r="O99" s="38">
        <f>'ФАП(10-26)'!D99</f>
        <v>48339816</v>
      </c>
      <c r="P99" s="38"/>
      <c r="Q99" s="38">
        <f>'СМП (9-26)'!D99</f>
        <v>0</v>
      </c>
      <c r="R99" s="38">
        <f>'Гемодиализ по видам МП(9-26)'!D99</f>
        <v>0</v>
      </c>
      <c r="S99" s="38">
        <f>'Мед.реаб.(АПУ,ДС,КС)(10-26) '!D99</f>
        <v>0</v>
      </c>
      <c r="T99" s="38">
        <f t="shared" si="6"/>
        <v>217435047</v>
      </c>
    </row>
    <row r="100" spans="1:20" s="1" customFormat="1" x14ac:dyDescent="0.2">
      <c r="A100" s="20">
        <v>86</v>
      </c>
      <c r="B100" s="21" t="s">
        <v>148</v>
      </c>
      <c r="C100" s="10" t="s">
        <v>12</v>
      </c>
      <c r="D100" s="38">
        <f>КС!D100</f>
        <v>53400800</v>
      </c>
      <c r="E100" s="38">
        <f>'ДС(10-26)'!D100</f>
        <v>10806842</v>
      </c>
      <c r="F100" s="38">
        <f t="shared" si="5"/>
        <v>146426063</v>
      </c>
      <c r="G100" s="38">
        <f>' Профилактика 10-26'!D102</f>
        <v>51865289</v>
      </c>
      <c r="H100" s="38">
        <f>'Диспан.набл.(КП)10-26'!D100</f>
        <v>13194502</v>
      </c>
      <c r="I100" s="38">
        <f>'Дистан.набл.(КП)(10-26)'!D101</f>
        <v>399742</v>
      </c>
      <c r="J100" s="38">
        <f>'Центры здоровья 9-26'!D100</f>
        <v>0</v>
      </c>
      <c r="K100" s="38">
        <f>'АПУ неотл.пом.(9-26)'!D100</f>
        <v>9281726</v>
      </c>
      <c r="L100" s="38">
        <f>'АПУ обращения  (10-26)'!D100</f>
        <v>34413332</v>
      </c>
      <c r="M100" s="38">
        <f>'ОДИ ПГГ(10-26)'!D100</f>
        <v>1307912</v>
      </c>
      <c r="N100" s="38">
        <f>'Школа(10-26)'!D99</f>
        <v>3647347</v>
      </c>
      <c r="O100" s="38">
        <f>'ФАП(10-26)'!D100</f>
        <v>32316213</v>
      </c>
      <c r="P100" s="38"/>
      <c r="Q100" s="38">
        <f>'СМП (9-26)'!D100</f>
        <v>0</v>
      </c>
      <c r="R100" s="38">
        <f>'Гемодиализ по видам МП(9-26)'!D100</f>
        <v>0</v>
      </c>
      <c r="S100" s="38">
        <f>'Мед.реаб.(АПУ,ДС,КС)(10-26) '!D100</f>
        <v>1559191</v>
      </c>
      <c r="T100" s="38">
        <f t="shared" si="6"/>
        <v>212192896</v>
      </c>
    </row>
    <row r="101" spans="1:20" s="1" customFormat="1" x14ac:dyDescent="0.2">
      <c r="A101" s="20">
        <v>87</v>
      </c>
      <c r="B101" s="21" t="s">
        <v>149</v>
      </c>
      <c r="C101" s="10" t="s">
        <v>26</v>
      </c>
      <c r="D101" s="38">
        <f>КС!D101</f>
        <v>143252547</v>
      </c>
      <c r="E101" s="38">
        <f>'ДС(10-26)'!D101</f>
        <v>30507999</v>
      </c>
      <c r="F101" s="38">
        <f t="shared" si="5"/>
        <v>358730761</v>
      </c>
      <c r="G101" s="38">
        <f>' Профилактика 10-26'!D103</f>
        <v>151612063</v>
      </c>
      <c r="H101" s="38">
        <f>'Диспан.набл.(КП)10-26'!D101</f>
        <v>39153754</v>
      </c>
      <c r="I101" s="38">
        <f>'Дистан.набл.(КП)(10-26)'!D102</f>
        <v>881509</v>
      </c>
      <c r="J101" s="38">
        <f>'Центры здоровья 9-26'!D101</f>
        <v>0</v>
      </c>
      <c r="K101" s="38">
        <f>'АПУ неотл.пом.(9-26)'!D101</f>
        <v>25636298</v>
      </c>
      <c r="L101" s="38">
        <f>'АПУ обращения  (10-26)'!D101</f>
        <v>93320412</v>
      </c>
      <c r="M101" s="38">
        <f>'ОДИ ПГГ(10-26)'!D101</f>
        <v>9074096</v>
      </c>
      <c r="N101" s="38">
        <f>'Школа(10-26)'!D100</f>
        <v>9431682</v>
      </c>
      <c r="O101" s="38">
        <f>'ФАП(10-26)'!D101</f>
        <v>29620947</v>
      </c>
      <c r="P101" s="38"/>
      <c r="Q101" s="38">
        <f>'СМП (9-26)'!D101</f>
        <v>0</v>
      </c>
      <c r="R101" s="38">
        <f>'Гемодиализ по видам МП(9-26)'!D101</f>
        <v>0</v>
      </c>
      <c r="S101" s="38">
        <f>'Мед.реаб.(АПУ,ДС,КС)(10-26) '!D101</f>
        <v>0</v>
      </c>
      <c r="T101" s="38">
        <f t="shared" si="6"/>
        <v>532491307</v>
      </c>
    </row>
    <row r="102" spans="1:20" s="1" customFormat="1" x14ac:dyDescent="0.2">
      <c r="A102" s="20">
        <v>88</v>
      </c>
      <c r="B102" s="13" t="s">
        <v>150</v>
      </c>
      <c r="C102" s="10" t="s">
        <v>42</v>
      </c>
      <c r="D102" s="38">
        <f>КС!D102</f>
        <v>67025309</v>
      </c>
      <c r="E102" s="38">
        <f>'ДС(10-26)'!D102</f>
        <v>13007738</v>
      </c>
      <c r="F102" s="38">
        <f t="shared" si="5"/>
        <v>179357257</v>
      </c>
      <c r="G102" s="38">
        <f>' Профилактика 10-26'!D104</f>
        <v>62455137</v>
      </c>
      <c r="H102" s="38">
        <f>'Диспан.набл.(КП)10-26'!D102</f>
        <v>17745847</v>
      </c>
      <c r="I102" s="38">
        <f>'Дистан.набл.(КП)(10-26)'!D103</f>
        <v>543941</v>
      </c>
      <c r="J102" s="38">
        <f>'Центры здоровья 9-26'!D102</f>
        <v>0</v>
      </c>
      <c r="K102" s="38">
        <f>'АПУ неотл.пом.(9-26)'!D102</f>
        <v>8638993</v>
      </c>
      <c r="L102" s="38">
        <f>'АПУ обращения  (10-26)'!D102</f>
        <v>41067876</v>
      </c>
      <c r="M102" s="38">
        <f>'ОДИ ПГГ(10-26)'!D102</f>
        <v>3629958</v>
      </c>
      <c r="N102" s="38">
        <f>'Школа(10-26)'!D101</f>
        <v>4516183</v>
      </c>
      <c r="O102" s="38">
        <f>'ФАП(10-26)'!D102</f>
        <v>40759322</v>
      </c>
      <c r="P102" s="38"/>
      <c r="Q102" s="38">
        <f>'СМП (9-26)'!D102</f>
        <v>0</v>
      </c>
      <c r="R102" s="38">
        <f>'Гемодиализ по видам МП(9-26)'!D102</f>
        <v>0</v>
      </c>
      <c r="S102" s="38">
        <f>'Мед.реаб.(АПУ,ДС,КС)(10-26) '!D102</f>
        <v>0</v>
      </c>
      <c r="T102" s="38">
        <f t="shared" si="6"/>
        <v>259390304</v>
      </c>
    </row>
    <row r="103" spans="1:20" s="1" customFormat="1" x14ac:dyDescent="0.2">
      <c r="A103" s="20">
        <v>89</v>
      </c>
      <c r="B103" s="12" t="s">
        <v>152</v>
      </c>
      <c r="C103" s="10" t="s">
        <v>28</v>
      </c>
      <c r="D103" s="38">
        <f>КС!D103</f>
        <v>94337171</v>
      </c>
      <c r="E103" s="38">
        <f>'ДС(10-26)'!D103</f>
        <v>38239973</v>
      </c>
      <c r="F103" s="38">
        <f t="shared" si="5"/>
        <v>472071794.75</v>
      </c>
      <c r="G103" s="38">
        <f>' Профилактика 10-26'!D105</f>
        <v>202405861</v>
      </c>
      <c r="H103" s="38">
        <f>'Диспан.набл.(КП)10-26'!D103</f>
        <v>39584425.75</v>
      </c>
      <c r="I103" s="38">
        <f>'Дистан.набл.(КП)(10-26)'!D104</f>
        <v>1971505</v>
      </c>
      <c r="J103" s="38">
        <f>'Центры здоровья 9-26'!D103</f>
        <v>0</v>
      </c>
      <c r="K103" s="38">
        <f>'АПУ неотл.пом.(9-26)'!D103</f>
        <v>31027674</v>
      </c>
      <c r="L103" s="38">
        <f>'АПУ обращения  (10-26)'!D103</f>
        <v>133108527</v>
      </c>
      <c r="M103" s="38">
        <f>'ОДИ ПГГ(10-26)'!D103</f>
        <v>1699385</v>
      </c>
      <c r="N103" s="38">
        <f>'Школа(10-26)'!D102</f>
        <v>10697588</v>
      </c>
      <c r="O103" s="38">
        <f>'ФАП(10-26)'!D103</f>
        <v>51576829</v>
      </c>
      <c r="P103" s="38"/>
      <c r="Q103" s="38">
        <f>'СМП (9-26)'!D103</f>
        <v>0</v>
      </c>
      <c r="R103" s="38">
        <f>'Гемодиализ по видам МП(9-26)'!D103</f>
        <v>0</v>
      </c>
      <c r="S103" s="38">
        <f>'Мед.реаб.(АПУ,ДС,КС)(10-26) '!D103</f>
        <v>0</v>
      </c>
      <c r="T103" s="38">
        <f t="shared" si="6"/>
        <v>604648938.75</v>
      </c>
    </row>
    <row r="104" spans="1:20" s="1" customFormat="1" x14ac:dyDescent="0.2">
      <c r="A104" s="20">
        <v>90</v>
      </c>
      <c r="B104" s="12" t="s">
        <v>153</v>
      </c>
      <c r="C104" s="10" t="s">
        <v>29</v>
      </c>
      <c r="D104" s="38">
        <f>КС!D104</f>
        <v>138178764</v>
      </c>
      <c r="E104" s="38">
        <f>'ДС(10-26)'!D104</f>
        <v>30141890</v>
      </c>
      <c r="F104" s="38">
        <f t="shared" si="5"/>
        <v>383448691</v>
      </c>
      <c r="G104" s="38">
        <f>' Профилактика 10-26'!D106</f>
        <v>143884415</v>
      </c>
      <c r="H104" s="38">
        <f>'Диспан.набл.(КП)10-26'!D104</f>
        <v>36859740</v>
      </c>
      <c r="I104" s="38">
        <f>'Дистан.набл.(КП)(10-26)'!D105</f>
        <v>759400</v>
      </c>
      <c r="J104" s="38">
        <f>'Центры здоровья 9-26'!D104</f>
        <v>0</v>
      </c>
      <c r="K104" s="38">
        <f>'АПУ неотл.пом.(9-26)'!D104</f>
        <v>22588677</v>
      </c>
      <c r="L104" s="38">
        <f>'АПУ обращения  (10-26)'!D104</f>
        <v>90525740</v>
      </c>
      <c r="M104" s="38">
        <f>'ОДИ ПГГ(10-26)'!D104</f>
        <v>5427852</v>
      </c>
      <c r="N104" s="38">
        <f>'Школа(10-26)'!D103</f>
        <v>9399322</v>
      </c>
      <c r="O104" s="38">
        <f>'ФАП(10-26)'!D104</f>
        <v>74003545</v>
      </c>
      <c r="P104" s="38"/>
      <c r="Q104" s="38">
        <f>'СМП (9-26)'!D104</f>
        <v>0</v>
      </c>
      <c r="R104" s="38">
        <f>'Гемодиализ по видам МП(9-26)'!D104</f>
        <v>0</v>
      </c>
      <c r="S104" s="38">
        <f>'Мед.реаб.(АПУ,ДС,КС)(10-26) '!D104</f>
        <v>0</v>
      </c>
      <c r="T104" s="38">
        <f t="shared" si="6"/>
        <v>551769345</v>
      </c>
    </row>
    <row r="105" spans="1:20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>КС!D105</f>
        <v>51973014</v>
      </c>
      <c r="E105" s="38">
        <f>'ДС(10-26)'!D105</f>
        <v>9856861</v>
      </c>
      <c r="F105" s="38">
        <f t="shared" si="5"/>
        <v>137638012</v>
      </c>
      <c r="G105" s="38">
        <f>' Профилактика 10-26'!D107</f>
        <v>48254941</v>
      </c>
      <c r="H105" s="38">
        <f>'Диспан.набл.(КП)10-26'!D105</f>
        <v>13419140</v>
      </c>
      <c r="I105" s="38">
        <f>'Дистан.набл.(КП)(10-26)'!D106</f>
        <v>429552</v>
      </c>
      <c r="J105" s="38">
        <f>'Центры здоровья 9-26'!D105</f>
        <v>0</v>
      </c>
      <c r="K105" s="38">
        <f>'АПУ неотл.пом.(9-26)'!D105</f>
        <v>8267703</v>
      </c>
      <c r="L105" s="38">
        <f>'АПУ обращения  (10-26)'!D105</f>
        <v>31266020</v>
      </c>
      <c r="M105" s="38">
        <f>'ОДИ ПГГ(10-26)'!D105</f>
        <v>2078902</v>
      </c>
      <c r="N105" s="38">
        <f>'Школа(10-26)'!D104</f>
        <v>4510625</v>
      </c>
      <c r="O105" s="38">
        <f>'ФАП(10-26)'!D105</f>
        <v>29411129</v>
      </c>
      <c r="P105" s="38"/>
      <c r="Q105" s="38">
        <f>'СМП (9-26)'!D105</f>
        <v>0</v>
      </c>
      <c r="R105" s="38">
        <f>'Гемодиализ по видам МП(9-26)'!D105</f>
        <v>0</v>
      </c>
      <c r="S105" s="38">
        <f>'Мед.реаб.(АПУ,ДС,КС)(10-26) '!D105</f>
        <v>0</v>
      </c>
      <c r="T105" s="38">
        <f t="shared" si="6"/>
        <v>199467887</v>
      </c>
    </row>
    <row r="106" spans="1:20" s="19" customFormat="1" x14ac:dyDescent="0.2">
      <c r="A106" s="20">
        <v>92</v>
      </c>
      <c r="B106" s="12" t="s">
        <v>155</v>
      </c>
      <c r="C106" s="10" t="s">
        <v>30</v>
      </c>
      <c r="D106" s="38">
        <f>КС!D106</f>
        <v>69177554</v>
      </c>
      <c r="E106" s="38">
        <f>'ДС(10-26)'!D106</f>
        <v>15827691</v>
      </c>
      <c r="F106" s="38">
        <f t="shared" si="5"/>
        <v>223133921</v>
      </c>
      <c r="G106" s="38">
        <f>' Профилактика 10-26'!D108</f>
        <v>75795906</v>
      </c>
      <c r="H106" s="38">
        <f>'Диспан.набл.(КП)10-26'!D106</f>
        <v>23899004</v>
      </c>
      <c r="I106" s="38">
        <f>'Дистан.набл.(КП)(10-26)'!D107</f>
        <v>755351</v>
      </c>
      <c r="J106" s="38">
        <f>'Центры здоровья 9-26'!D106</f>
        <v>0</v>
      </c>
      <c r="K106" s="38">
        <f>'АПУ неотл.пом.(9-26)'!D106</f>
        <v>13169153</v>
      </c>
      <c r="L106" s="38">
        <f>'АПУ обращения  (10-26)'!D106</f>
        <v>52752974</v>
      </c>
      <c r="M106" s="38">
        <f>'ОДИ ПГГ(10-26)'!D106</f>
        <v>2008494</v>
      </c>
      <c r="N106" s="38">
        <f>'Школа(10-26)'!D105</f>
        <v>5614040</v>
      </c>
      <c r="O106" s="38">
        <f>'ФАП(10-26)'!D106</f>
        <v>49138999</v>
      </c>
      <c r="P106" s="39"/>
      <c r="Q106" s="38">
        <f>'СМП (9-26)'!D106</f>
        <v>0</v>
      </c>
      <c r="R106" s="38">
        <f>'Гемодиализ по видам МП(9-26)'!D106</f>
        <v>0</v>
      </c>
      <c r="S106" s="38">
        <f>'Мед.реаб.(АПУ,ДС,КС)(10-26) '!D106</f>
        <v>0</v>
      </c>
      <c r="T106" s="38">
        <f t="shared" si="6"/>
        <v>308139166</v>
      </c>
    </row>
    <row r="107" spans="1:20" s="1" customFormat="1" x14ac:dyDescent="0.2">
      <c r="A107" s="20">
        <v>93</v>
      </c>
      <c r="B107" s="12" t="s">
        <v>156</v>
      </c>
      <c r="C107" s="10" t="s">
        <v>15</v>
      </c>
      <c r="D107" s="38">
        <f>КС!D107</f>
        <v>111833900</v>
      </c>
      <c r="E107" s="38">
        <f>'ДС(10-26)'!D107</f>
        <v>14715776</v>
      </c>
      <c r="F107" s="38">
        <f t="shared" si="5"/>
        <v>208290020</v>
      </c>
      <c r="G107" s="38">
        <f>' Профилактика 10-26'!D109</f>
        <v>71831614</v>
      </c>
      <c r="H107" s="38">
        <f>'Диспан.набл.(КП)10-26'!D107</f>
        <v>19013851</v>
      </c>
      <c r="I107" s="38">
        <f>'Дистан.набл.(КП)(10-26)'!D108</f>
        <v>523635</v>
      </c>
      <c r="J107" s="38">
        <f>'Центры здоровья 9-26'!D107</f>
        <v>0</v>
      </c>
      <c r="K107" s="38">
        <f>'АПУ неотл.пом.(9-26)'!D107</f>
        <v>12544165</v>
      </c>
      <c r="L107" s="38">
        <f>'АПУ обращения  (10-26)'!D107</f>
        <v>46191557</v>
      </c>
      <c r="M107" s="38">
        <f>'ОДИ ПГГ(10-26)'!D107</f>
        <v>4201886</v>
      </c>
      <c r="N107" s="38">
        <f>'Школа(10-26)'!D106</f>
        <v>4676909</v>
      </c>
      <c r="O107" s="38">
        <f>'ФАП(10-26)'!D107</f>
        <v>49306403</v>
      </c>
      <c r="P107" s="38"/>
      <c r="Q107" s="38">
        <f>'СМП (9-26)'!D107</f>
        <v>0</v>
      </c>
      <c r="R107" s="38">
        <f>'Гемодиализ по видам МП(9-26)'!D107</f>
        <v>0</v>
      </c>
      <c r="S107" s="38">
        <f>'Мед.реаб.(АПУ,ДС,КС)(10-26) '!D107</f>
        <v>0</v>
      </c>
      <c r="T107" s="38">
        <f t="shared" si="6"/>
        <v>334839696</v>
      </c>
    </row>
    <row r="108" spans="1:20" s="1" customFormat="1" x14ac:dyDescent="0.2">
      <c r="A108" s="20">
        <v>94</v>
      </c>
      <c r="B108" s="13" t="s">
        <v>157</v>
      </c>
      <c r="C108" s="10" t="s">
        <v>13</v>
      </c>
      <c r="D108" s="38">
        <f>КС!D108</f>
        <v>311881452</v>
      </c>
      <c r="E108" s="38">
        <f>'ДС(10-26)'!D108</f>
        <v>33151647</v>
      </c>
      <c r="F108" s="38">
        <f t="shared" si="5"/>
        <v>237017806</v>
      </c>
      <c r="G108" s="38">
        <f>' Профилактика 10-26'!D110</f>
        <v>94542995</v>
      </c>
      <c r="H108" s="38">
        <f>'Диспан.набл.(КП)10-26'!D108</f>
        <v>18828845</v>
      </c>
      <c r="I108" s="38">
        <f>'Дистан.набл.(КП)(10-26)'!D109</f>
        <v>808238</v>
      </c>
      <c r="J108" s="38">
        <f>'Центры здоровья 9-26'!D108</f>
        <v>9187536</v>
      </c>
      <c r="K108" s="38">
        <f>'АПУ неотл.пом.(9-26)'!D108</f>
        <v>11591456</v>
      </c>
      <c r="L108" s="38">
        <f>'АПУ обращения  (10-26)'!D108</f>
        <v>56394589</v>
      </c>
      <c r="M108" s="38">
        <f>'ОДИ ПГГ(10-26)'!D108</f>
        <v>13505680</v>
      </c>
      <c r="N108" s="38">
        <f>'Школа(10-26)'!D107</f>
        <v>6678340</v>
      </c>
      <c r="O108" s="38">
        <f>'ФАП(10-26)'!D108</f>
        <v>25480127</v>
      </c>
      <c r="P108" s="38"/>
      <c r="Q108" s="38">
        <f>'СМП (9-26)'!D108</f>
        <v>134997644</v>
      </c>
      <c r="R108" s="38">
        <f>'Гемодиализ по видам МП(9-26)'!D108</f>
        <v>187198</v>
      </c>
      <c r="S108" s="38">
        <f>'Мед.реаб.(АПУ,ДС,КС)(10-26) '!D108</f>
        <v>37177646</v>
      </c>
      <c r="T108" s="38">
        <f t="shared" ref="T108:T139" si="7">D108+E108+F108+Q108+R108+S108</f>
        <v>754413393</v>
      </c>
    </row>
    <row r="109" spans="1:20" s="1" customFormat="1" x14ac:dyDescent="0.2">
      <c r="A109" s="20">
        <v>95</v>
      </c>
      <c r="B109" s="21" t="s">
        <v>158</v>
      </c>
      <c r="C109" s="10" t="s">
        <v>31</v>
      </c>
      <c r="D109" s="38">
        <f>КС!D109</f>
        <v>51490977</v>
      </c>
      <c r="E109" s="38">
        <f>'ДС(10-26)'!D109</f>
        <v>11972821</v>
      </c>
      <c r="F109" s="38">
        <f t="shared" si="5"/>
        <v>149208154</v>
      </c>
      <c r="G109" s="38">
        <f>' Профилактика 10-26'!D111</f>
        <v>56655017</v>
      </c>
      <c r="H109" s="38">
        <f>'Диспан.набл.(КП)10-26'!D109</f>
        <v>13975879</v>
      </c>
      <c r="I109" s="38">
        <f>'Дистан.набл.(КП)(10-26)'!D110</f>
        <v>438409</v>
      </c>
      <c r="J109" s="38">
        <f>'Центры здоровья 9-26'!D109</f>
        <v>0</v>
      </c>
      <c r="K109" s="38">
        <f>'АПУ неотл.пом.(9-26)'!D109</f>
        <v>9720834</v>
      </c>
      <c r="L109" s="38">
        <f>'АПУ обращения  (10-26)'!D109</f>
        <v>37408939</v>
      </c>
      <c r="M109" s="38">
        <f>'ОДИ ПГГ(10-26)'!D109</f>
        <v>1811267</v>
      </c>
      <c r="N109" s="38">
        <f>'Школа(10-26)'!D108</f>
        <v>3914169</v>
      </c>
      <c r="O109" s="38">
        <f>'ФАП(10-26)'!D109</f>
        <v>25283640</v>
      </c>
      <c r="P109" s="38"/>
      <c r="Q109" s="38">
        <f>'СМП (9-26)'!D109</f>
        <v>0</v>
      </c>
      <c r="R109" s="38">
        <f>'Гемодиализ по видам МП(9-26)'!D109</f>
        <v>0</v>
      </c>
      <c r="S109" s="38">
        <f>'Мед.реаб.(АПУ,ДС,КС)(10-26) '!D109</f>
        <v>0</v>
      </c>
      <c r="T109" s="38">
        <f t="shared" si="7"/>
        <v>212671952</v>
      </c>
    </row>
    <row r="110" spans="1:20" s="1" customFormat="1" x14ac:dyDescent="0.2">
      <c r="A110" s="20">
        <v>96</v>
      </c>
      <c r="B110" s="12" t="s">
        <v>160</v>
      </c>
      <c r="C110" s="10" t="s">
        <v>33</v>
      </c>
      <c r="D110" s="38">
        <f>КС!D110</f>
        <v>122778173</v>
      </c>
      <c r="E110" s="38">
        <f>'ДС(10-26)'!D110</f>
        <v>31589876</v>
      </c>
      <c r="F110" s="38">
        <f t="shared" si="5"/>
        <v>376023534</v>
      </c>
      <c r="G110" s="38">
        <f>' Профилактика 10-26'!D112</f>
        <v>140516864</v>
      </c>
      <c r="H110" s="38">
        <f>'Диспан.набл.(КП)10-26'!D110</f>
        <v>41507614</v>
      </c>
      <c r="I110" s="38">
        <f>'Дистан.набл.(КП)(10-26)'!D111</f>
        <v>1073571</v>
      </c>
      <c r="J110" s="38">
        <f>'Центры здоровья 9-26'!D110</f>
        <v>0</v>
      </c>
      <c r="K110" s="38">
        <f>'АПУ неотл.пом.(9-26)'!D110</f>
        <v>24132169</v>
      </c>
      <c r="L110" s="38">
        <f>'АПУ обращения  (10-26)'!D110</f>
        <v>92800050</v>
      </c>
      <c r="M110" s="38">
        <f>'ОДИ ПГГ(10-26)'!D110</f>
        <v>10065253</v>
      </c>
      <c r="N110" s="38">
        <f>'Школа(10-26)'!D109</f>
        <v>9018741</v>
      </c>
      <c r="O110" s="38">
        <f>'ФАП(10-26)'!D110</f>
        <v>56909272</v>
      </c>
      <c r="P110" s="38"/>
      <c r="Q110" s="38">
        <f>'СМП (9-26)'!D110</f>
        <v>0</v>
      </c>
      <c r="R110" s="38">
        <f>'Гемодиализ по видам МП(9-26)'!D110</f>
        <v>0</v>
      </c>
      <c r="S110" s="38">
        <f>'Мед.реаб.(АПУ,ДС,КС)(10-26) '!D110</f>
        <v>0</v>
      </c>
      <c r="T110" s="38">
        <f t="shared" si="7"/>
        <v>530391583</v>
      </c>
    </row>
    <row r="111" spans="1:20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>КС!D111</f>
        <v>0</v>
      </c>
      <c r="E111" s="38">
        <f>'ДС(10-26)'!D111</f>
        <v>6190832</v>
      </c>
      <c r="F111" s="38">
        <f t="shared" si="5"/>
        <v>2396172</v>
      </c>
      <c r="G111" s="38">
        <f>' Профилактика 10-26'!D113</f>
        <v>2396172</v>
      </c>
      <c r="H111" s="38">
        <f>'Диспан.набл.(КП)10-26'!D111</f>
        <v>0</v>
      </c>
      <c r="I111" s="38">
        <f>'Дистан.набл.(КП)(10-26)'!D112</f>
        <v>0</v>
      </c>
      <c r="J111" s="38">
        <f>'Центры здоровья 9-26'!D111</f>
        <v>0</v>
      </c>
      <c r="K111" s="38">
        <f>'АПУ неотл.пом.(9-26)'!D111</f>
        <v>0</v>
      </c>
      <c r="L111" s="38">
        <f>'АПУ обращения  (10-26)'!D111</f>
        <v>0</v>
      </c>
      <c r="M111" s="38">
        <f>'ОДИ ПГГ(10-26)'!D111</f>
        <v>0</v>
      </c>
      <c r="N111" s="38">
        <f>'Школа(10-26)'!D110</f>
        <v>0</v>
      </c>
      <c r="O111" s="38">
        <f>'ФАП(10-26)'!D111</f>
        <v>0</v>
      </c>
      <c r="P111" s="38"/>
      <c r="Q111" s="38">
        <f>'СМП (9-26)'!D111</f>
        <v>0</v>
      </c>
      <c r="R111" s="38">
        <f>'Гемодиализ по видам МП(9-26)'!D111</f>
        <v>279319621</v>
      </c>
      <c r="S111" s="38">
        <f>'Мед.реаб.(АПУ,ДС,КС)(10-26) '!D111</f>
        <v>0</v>
      </c>
      <c r="T111" s="38">
        <f t="shared" si="7"/>
        <v>287906625</v>
      </c>
    </row>
    <row r="112" spans="1:20" s="1" customFormat="1" x14ac:dyDescent="0.2">
      <c r="A112" s="20">
        <v>98</v>
      </c>
      <c r="B112" s="12" t="s">
        <v>164</v>
      </c>
      <c r="C112" s="10" t="s">
        <v>165</v>
      </c>
      <c r="D112" s="38">
        <f>КС!D112</f>
        <v>0</v>
      </c>
      <c r="E112" s="38">
        <f>'ДС(10-26)'!D112</f>
        <v>134127653</v>
      </c>
      <c r="F112" s="38">
        <f t="shared" si="5"/>
        <v>0</v>
      </c>
      <c r="G112" s="38">
        <f>' Профилактика 10-26'!D114</f>
        <v>0</v>
      </c>
      <c r="H112" s="38">
        <f>'Диспан.набл.(КП)10-26'!D112</f>
        <v>0</v>
      </c>
      <c r="I112" s="38">
        <f>'Дистан.набл.(КП)(10-26)'!D113</f>
        <v>0</v>
      </c>
      <c r="J112" s="38">
        <f>'Центры здоровья 9-26'!D112</f>
        <v>0</v>
      </c>
      <c r="K112" s="38">
        <f>'АПУ неотл.пом.(9-26)'!D112</f>
        <v>0</v>
      </c>
      <c r="L112" s="38">
        <f>'АПУ обращения  (10-26)'!D112</f>
        <v>0</v>
      </c>
      <c r="M112" s="38">
        <f>'ОДИ ПГГ(10-26)'!D112</f>
        <v>0</v>
      </c>
      <c r="N112" s="38">
        <f>'Школа(10-26)'!D111</f>
        <v>0</v>
      </c>
      <c r="O112" s="38">
        <f>'ФАП(10-26)'!D112</f>
        <v>0</v>
      </c>
      <c r="P112" s="38"/>
      <c r="Q112" s="38">
        <f>'СМП (9-26)'!D112</f>
        <v>0</v>
      </c>
      <c r="R112" s="38">
        <f>'Гемодиализ по видам МП(9-26)'!D112</f>
        <v>0</v>
      </c>
      <c r="S112" s="38">
        <f>'Мед.реаб.(АПУ,ДС,КС)(10-26) '!D112</f>
        <v>0</v>
      </c>
      <c r="T112" s="38">
        <f t="shared" si="7"/>
        <v>134127653</v>
      </c>
    </row>
    <row r="113" spans="1:20" s="1" customFormat="1" x14ac:dyDescent="0.2">
      <c r="A113" s="20">
        <v>99</v>
      </c>
      <c r="B113" s="21" t="s">
        <v>166</v>
      </c>
      <c r="C113" s="10" t="s">
        <v>167</v>
      </c>
      <c r="D113" s="38">
        <f>КС!D113</f>
        <v>0</v>
      </c>
      <c r="E113" s="38">
        <f>'ДС(10-26)'!D113</f>
        <v>0</v>
      </c>
      <c r="F113" s="38">
        <f t="shared" si="5"/>
        <v>0</v>
      </c>
      <c r="G113" s="38">
        <f>' Профилактика 10-26'!D115</f>
        <v>0</v>
      </c>
      <c r="H113" s="38">
        <f>'Диспан.набл.(КП)10-26'!D113</f>
        <v>0</v>
      </c>
      <c r="I113" s="38">
        <f>'Дистан.набл.(КП)(10-26)'!D114</f>
        <v>0</v>
      </c>
      <c r="J113" s="38">
        <f>'Центры здоровья 9-26'!D113</f>
        <v>0</v>
      </c>
      <c r="K113" s="38">
        <f>'АПУ неотл.пом.(9-26)'!D113</f>
        <v>0</v>
      </c>
      <c r="L113" s="38">
        <f>'АПУ обращения  (10-26)'!D113</f>
        <v>0</v>
      </c>
      <c r="M113" s="38">
        <f>'ОДИ ПГГ(10-26)'!D113</f>
        <v>0</v>
      </c>
      <c r="N113" s="38">
        <f>'Школа(10-26)'!D112</f>
        <v>0</v>
      </c>
      <c r="O113" s="38">
        <f>'ФАП(10-26)'!D113</f>
        <v>0</v>
      </c>
      <c r="P113" s="38"/>
      <c r="Q113" s="38">
        <f>'СМП (9-26)'!D113</f>
        <v>0</v>
      </c>
      <c r="R113" s="38">
        <f>'Гемодиализ по видам МП(9-26)'!D113</f>
        <v>0</v>
      </c>
      <c r="S113" s="38">
        <f>'Мед.реаб.(АПУ,ДС,КС)(10-26)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>КС!D114</f>
        <v>0</v>
      </c>
      <c r="E114" s="38">
        <f>'ДС(10-26)'!D114</f>
        <v>165890</v>
      </c>
      <c r="F114" s="38">
        <f t="shared" si="5"/>
        <v>0</v>
      </c>
      <c r="G114" s="38">
        <f>' Профилактика 10-26'!D116</f>
        <v>0</v>
      </c>
      <c r="H114" s="38">
        <f>'Диспан.набл.(КП)10-26'!D114</f>
        <v>0</v>
      </c>
      <c r="I114" s="38">
        <f>'Дистан.набл.(КП)(10-26)'!D115</f>
        <v>0</v>
      </c>
      <c r="J114" s="38">
        <f>'Центры здоровья 9-26'!D114</f>
        <v>0</v>
      </c>
      <c r="K114" s="38">
        <f>'АПУ неотл.пом.(9-26)'!D114</f>
        <v>0</v>
      </c>
      <c r="L114" s="38">
        <f>'АПУ обращения  (10-26)'!D114</f>
        <v>0</v>
      </c>
      <c r="M114" s="38">
        <f>'ОДИ ПГГ(10-26)'!D114</f>
        <v>0</v>
      </c>
      <c r="N114" s="38">
        <f>'Школа(10-26)'!D113</f>
        <v>0</v>
      </c>
      <c r="O114" s="38">
        <f>'ФАП(10-26)'!D114</f>
        <v>0</v>
      </c>
      <c r="P114" s="38"/>
      <c r="Q114" s="38">
        <f>'СМП (9-26)'!D114</f>
        <v>0</v>
      </c>
      <c r="R114" s="38">
        <f>'Гемодиализ по видам МП(9-26)'!D114</f>
        <v>0</v>
      </c>
      <c r="S114" s="38">
        <f>'Мед.реаб.(АПУ,ДС,КС)(10-26)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170</v>
      </c>
      <c r="C115" s="10" t="s">
        <v>171</v>
      </c>
      <c r="D115" s="38">
        <f>КС!D115</f>
        <v>0</v>
      </c>
      <c r="E115" s="38">
        <f>'ДС(10-26)'!D115</f>
        <v>368013</v>
      </c>
      <c r="F115" s="38">
        <f t="shared" si="5"/>
        <v>0</v>
      </c>
      <c r="G115" s="38">
        <f>' Профилактика 10-26'!D117</f>
        <v>0</v>
      </c>
      <c r="H115" s="38">
        <f>'Диспан.набл.(КП)10-26'!D115</f>
        <v>0</v>
      </c>
      <c r="I115" s="38">
        <f>'Дистан.набл.(КП)(10-26)'!D116</f>
        <v>0</v>
      </c>
      <c r="J115" s="38">
        <f>'Центры здоровья 9-26'!D115</f>
        <v>0</v>
      </c>
      <c r="K115" s="38">
        <f>'АПУ неотл.пом.(9-26)'!D115</f>
        <v>0</v>
      </c>
      <c r="L115" s="38">
        <f>'АПУ обращения  (10-26)'!D115</f>
        <v>0</v>
      </c>
      <c r="M115" s="38">
        <f>'ОДИ ПГГ(10-26)'!D115</f>
        <v>0</v>
      </c>
      <c r="N115" s="38">
        <f>'Школа(10-26)'!D114</f>
        <v>0</v>
      </c>
      <c r="O115" s="38">
        <f>'ФАП(10-26)'!D115</f>
        <v>0</v>
      </c>
      <c r="P115" s="38"/>
      <c r="Q115" s="38">
        <f>'СМП (9-26)'!D115</f>
        <v>0</v>
      </c>
      <c r="R115" s="38">
        <f>'Гемодиализ по видам МП(9-26)'!D115</f>
        <v>0</v>
      </c>
      <c r="S115" s="38">
        <f>'Мед.реаб.(АПУ,ДС,КС)(10-26) '!D115</f>
        <v>0</v>
      </c>
      <c r="T115" s="38">
        <f t="shared" si="7"/>
        <v>368013</v>
      </c>
    </row>
    <row r="116" spans="1:20" s="1" customFormat="1" x14ac:dyDescent="0.2">
      <c r="A116" s="20">
        <v>102</v>
      </c>
      <c r="B116" s="21" t="s">
        <v>172</v>
      </c>
      <c r="C116" s="10" t="s">
        <v>173</v>
      </c>
      <c r="D116" s="38">
        <f>КС!D116</f>
        <v>0</v>
      </c>
      <c r="E116" s="38">
        <f>'ДС(10-26)'!D116</f>
        <v>0</v>
      </c>
      <c r="F116" s="38">
        <f t="shared" si="5"/>
        <v>5426068</v>
      </c>
      <c r="G116" s="38">
        <f>' Профилактика 10-26'!D118</f>
        <v>0</v>
      </c>
      <c r="H116" s="38">
        <f>'Диспан.набл.(КП)10-26'!D116</f>
        <v>0</v>
      </c>
      <c r="I116" s="38">
        <f>'Дистан.набл.(КП)(10-26)'!D117</f>
        <v>0</v>
      </c>
      <c r="J116" s="38">
        <f>'Центры здоровья 9-26'!D116</f>
        <v>0</v>
      </c>
      <c r="K116" s="38">
        <f>'АПУ неотл.пом.(9-26)'!D116</f>
        <v>0</v>
      </c>
      <c r="L116" s="38">
        <f>'АПУ обращения  (10-26)'!D116</f>
        <v>0</v>
      </c>
      <c r="M116" s="38">
        <f>'ОДИ ПГГ(10-26)'!D116</f>
        <v>5426068</v>
      </c>
      <c r="N116" s="38">
        <f>'Школа(10-26)'!D115</f>
        <v>0</v>
      </c>
      <c r="O116" s="38">
        <f>'ФАП(10-26)'!D116</f>
        <v>0</v>
      </c>
      <c r="P116" s="38"/>
      <c r="Q116" s="38">
        <f>'СМП (9-26)'!D116</f>
        <v>0</v>
      </c>
      <c r="R116" s="38">
        <f>'Гемодиализ по видам МП(9-26)'!D116</f>
        <v>0</v>
      </c>
      <c r="S116" s="38">
        <f>'Мед.реаб.(АПУ,ДС,КС)(10-26)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174</v>
      </c>
      <c r="C117" s="10" t="s">
        <v>175</v>
      </c>
      <c r="D117" s="38">
        <f>КС!D117</f>
        <v>0</v>
      </c>
      <c r="E117" s="38">
        <f>'ДС(10-26)'!D117</f>
        <v>43857156</v>
      </c>
      <c r="F117" s="38">
        <f t="shared" si="5"/>
        <v>10129740</v>
      </c>
      <c r="G117" s="38">
        <f>' Профилактика 10-26'!D119</f>
        <v>10129740</v>
      </c>
      <c r="H117" s="38">
        <f>'Диспан.набл.(КП)10-26'!D117</f>
        <v>0</v>
      </c>
      <c r="I117" s="38">
        <f>'Дистан.набл.(КП)(10-26)'!D118</f>
        <v>0</v>
      </c>
      <c r="J117" s="38">
        <f>'Центры здоровья 9-26'!D117</f>
        <v>0</v>
      </c>
      <c r="K117" s="38">
        <f>'АПУ неотл.пом.(9-26)'!D117</f>
        <v>0</v>
      </c>
      <c r="L117" s="38">
        <f>'АПУ обращения  (10-26)'!D117</f>
        <v>0</v>
      </c>
      <c r="M117" s="38">
        <f>'ОДИ ПГГ(10-26)'!D117</f>
        <v>0</v>
      </c>
      <c r="N117" s="38">
        <f>'Школа(10-26)'!D116</f>
        <v>0</v>
      </c>
      <c r="O117" s="38">
        <f>'ФАП(10-26)'!D117</f>
        <v>0</v>
      </c>
      <c r="P117" s="38"/>
      <c r="Q117" s="38">
        <f>'СМП (9-26)'!D117</f>
        <v>0</v>
      </c>
      <c r="R117" s="38">
        <f>'Гемодиализ по видам МП(9-26)'!D117</f>
        <v>1211059068</v>
      </c>
      <c r="S117" s="38">
        <f>'Мед.реаб.(АПУ,ДС,КС)(10-26) '!D117</f>
        <v>0</v>
      </c>
      <c r="T117" s="38">
        <f t="shared" si="7"/>
        <v>1265045964</v>
      </c>
    </row>
    <row r="118" spans="1:20" s="1" customFormat="1" x14ac:dyDescent="0.2">
      <c r="A118" s="20">
        <v>104</v>
      </c>
      <c r="B118" s="17" t="s">
        <v>176</v>
      </c>
      <c r="C118" s="15" t="s">
        <v>177</v>
      </c>
      <c r="D118" s="38">
        <f>КС!D118</f>
        <v>0</v>
      </c>
      <c r="E118" s="38">
        <f>'ДС(10-26)'!D118</f>
        <v>0</v>
      </c>
      <c r="F118" s="38">
        <f t="shared" si="5"/>
        <v>92583252</v>
      </c>
      <c r="G118" s="38">
        <f>' Профилактика 10-26'!D120</f>
        <v>0</v>
      </c>
      <c r="H118" s="38">
        <f>'Диспан.набл.(КП)10-26'!D118</f>
        <v>0</v>
      </c>
      <c r="I118" s="38">
        <f>'Дистан.набл.(КП)(10-26)'!D119</f>
        <v>0</v>
      </c>
      <c r="J118" s="38">
        <f>'Центры здоровья 9-26'!D118</f>
        <v>0</v>
      </c>
      <c r="K118" s="38">
        <f>'АПУ неотл.пом.(9-26)'!D118</f>
        <v>0</v>
      </c>
      <c r="L118" s="38">
        <f>'АПУ обращения  (10-26)'!D118</f>
        <v>0</v>
      </c>
      <c r="M118" s="38">
        <f>'ОДИ ПГГ(10-26)'!D118</f>
        <v>92583252</v>
      </c>
      <c r="N118" s="38">
        <f>'Школа(10-26)'!D117</f>
        <v>0</v>
      </c>
      <c r="O118" s="38">
        <f>'ФАП(10-26)'!D118</f>
        <v>0</v>
      </c>
      <c r="P118" s="38"/>
      <c r="Q118" s="38">
        <f>'СМП (9-26)'!D118</f>
        <v>0</v>
      </c>
      <c r="R118" s="38">
        <f>'Гемодиализ по видам МП(9-26)'!D118</f>
        <v>0</v>
      </c>
      <c r="S118" s="38">
        <f>'Мед.реаб.(АПУ,ДС,КС)(10-26)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178</v>
      </c>
      <c r="C119" s="10" t="s">
        <v>179</v>
      </c>
      <c r="D119" s="38">
        <f>КС!D119</f>
        <v>216103908</v>
      </c>
      <c r="E119" s="38">
        <f>'ДС(10-26)'!D119</f>
        <v>48309924</v>
      </c>
      <c r="F119" s="38">
        <f t="shared" si="5"/>
        <v>11688158</v>
      </c>
      <c r="G119" s="38">
        <f>' Профилактика 10-26'!D121</f>
        <v>0</v>
      </c>
      <c r="H119" s="38">
        <f>'Диспан.набл.(КП)10-26'!D119</f>
        <v>0</v>
      </c>
      <c r="I119" s="38">
        <f>'Дистан.набл.(КП)(10-26)'!D120</f>
        <v>0</v>
      </c>
      <c r="J119" s="38">
        <f>'Центры здоровья 9-26'!D119</f>
        <v>0</v>
      </c>
      <c r="K119" s="38">
        <f>'АПУ неотл.пом.(9-26)'!D119</f>
        <v>0</v>
      </c>
      <c r="L119" s="38">
        <f>'АПУ обращения  (10-26)'!D119</f>
        <v>0</v>
      </c>
      <c r="M119" s="38">
        <f>'ОДИ ПГГ(10-26)'!D119</f>
        <v>11688158</v>
      </c>
      <c r="N119" s="38">
        <f>'Школа(10-26)'!D118</f>
        <v>0</v>
      </c>
      <c r="O119" s="38">
        <f>'ФАП(10-26)'!D119</f>
        <v>0</v>
      </c>
      <c r="P119" s="38"/>
      <c r="Q119" s="38">
        <f>'СМП (9-26)'!D119</f>
        <v>0</v>
      </c>
      <c r="R119" s="38">
        <f>'Гемодиализ по видам МП(9-26)'!D119</f>
        <v>0</v>
      </c>
      <c r="S119" s="38">
        <f>'Мед.реаб.(АПУ,ДС,КС)(10-26) '!D119</f>
        <v>0</v>
      </c>
      <c r="T119" s="38">
        <f t="shared" si="7"/>
        <v>276101990</v>
      </c>
    </row>
    <row r="120" spans="1:20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>КС!D120</f>
        <v>0</v>
      </c>
      <c r="E120" s="38">
        <f>'ДС(10-26)'!D120</f>
        <v>0</v>
      </c>
      <c r="F120" s="38">
        <f t="shared" si="5"/>
        <v>35309</v>
      </c>
      <c r="G120" s="38">
        <f>' Профилактика 10-26'!D122</f>
        <v>0</v>
      </c>
      <c r="H120" s="38">
        <f>'Диспан.набл.(КП)10-26'!D120</f>
        <v>0</v>
      </c>
      <c r="I120" s="38">
        <f>'Дистан.набл.(КП)(10-26)'!D121</f>
        <v>0</v>
      </c>
      <c r="J120" s="38">
        <f>'Центры здоровья 9-26'!D120</f>
        <v>0</v>
      </c>
      <c r="K120" s="38">
        <f>'АПУ неотл.пом.(9-26)'!D120</f>
        <v>0</v>
      </c>
      <c r="L120" s="38">
        <f>'АПУ обращения  (10-26)'!D120</f>
        <v>35309</v>
      </c>
      <c r="M120" s="38">
        <f>'ОДИ ПГГ(10-26)'!D120</f>
        <v>0</v>
      </c>
      <c r="N120" s="38">
        <f>'Школа(10-26)'!D119</f>
        <v>0</v>
      </c>
      <c r="O120" s="38">
        <f>'ФАП(10-26)'!D120</f>
        <v>0</v>
      </c>
      <c r="P120" s="38"/>
      <c r="Q120" s="38">
        <f>'СМП (9-26)'!D120</f>
        <v>0</v>
      </c>
      <c r="R120" s="38">
        <f>'Гемодиализ по видам МП(9-26)'!D120</f>
        <v>0</v>
      </c>
      <c r="S120" s="38">
        <f>'Мед.реаб.(АПУ,ДС,КС)(10-26)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182</v>
      </c>
      <c r="C121" s="18" t="s">
        <v>183</v>
      </c>
      <c r="D121" s="38">
        <f>КС!D121</f>
        <v>0</v>
      </c>
      <c r="E121" s="38">
        <f>'ДС(10-26)'!D121</f>
        <v>16252375</v>
      </c>
      <c r="F121" s="38">
        <f t="shared" si="5"/>
        <v>0</v>
      </c>
      <c r="G121" s="38">
        <f>' Профилактика 10-26'!D123</f>
        <v>0</v>
      </c>
      <c r="H121" s="38">
        <f>'Диспан.набл.(КП)10-26'!D121</f>
        <v>0</v>
      </c>
      <c r="I121" s="38">
        <f>'Дистан.набл.(КП)(10-26)'!D122</f>
        <v>0</v>
      </c>
      <c r="J121" s="38">
        <f>'Центры здоровья 9-26'!D121</f>
        <v>0</v>
      </c>
      <c r="K121" s="38">
        <f>'АПУ неотл.пом.(9-26)'!D121</f>
        <v>0</v>
      </c>
      <c r="L121" s="38">
        <f>'АПУ обращения  (10-26)'!D121</f>
        <v>0</v>
      </c>
      <c r="M121" s="38">
        <f>'ОДИ ПГГ(10-26)'!D121</f>
        <v>0</v>
      </c>
      <c r="N121" s="38">
        <f>'Школа(10-26)'!D120</f>
        <v>0</v>
      </c>
      <c r="O121" s="38">
        <f>'ФАП(10-26)'!D121</f>
        <v>0</v>
      </c>
      <c r="P121" s="38"/>
      <c r="Q121" s="38">
        <f>'СМП (9-26)'!D121</f>
        <v>0</v>
      </c>
      <c r="R121" s="38">
        <f>'Гемодиализ по видам МП(9-26)'!D121</f>
        <v>0</v>
      </c>
      <c r="S121" s="38">
        <f>'Мед.реаб.(АПУ,ДС,КС)(10-26) '!D121</f>
        <v>0</v>
      </c>
      <c r="T121" s="38">
        <f t="shared" si="7"/>
        <v>16252375</v>
      </c>
    </row>
    <row r="122" spans="1:20" s="1" customFormat="1" x14ac:dyDescent="0.2">
      <c r="A122" s="20">
        <v>108</v>
      </c>
      <c r="B122" s="21" t="s">
        <v>184</v>
      </c>
      <c r="C122" s="10" t="s">
        <v>261</v>
      </c>
      <c r="D122" s="38">
        <f>КС!D122</f>
        <v>20864810</v>
      </c>
      <c r="E122" s="38">
        <f>'ДС(10-26)'!D122</f>
        <v>220296</v>
      </c>
      <c r="F122" s="38">
        <f t="shared" si="5"/>
        <v>6512098</v>
      </c>
      <c r="G122" s="38">
        <f>' Профилактика 10-26'!D124</f>
        <v>0</v>
      </c>
      <c r="H122" s="38">
        <f>'Диспан.набл.(КП)10-26'!D122</f>
        <v>0</v>
      </c>
      <c r="I122" s="38">
        <f>'Дистан.набл.(КП)(10-26)'!D123</f>
        <v>0</v>
      </c>
      <c r="J122" s="38">
        <f>'Центры здоровья 9-26'!D122</f>
        <v>0</v>
      </c>
      <c r="K122" s="38">
        <f>'АПУ неотл.пом.(9-26)'!D122</f>
        <v>0</v>
      </c>
      <c r="L122" s="38">
        <f>'АПУ обращения  (10-26)'!D122</f>
        <v>0</v>
      </c>
      <c r="M122" s="38">
        <f>'ОДИ ПГГ(10-26)'!D122</f>
        <v>6512098</v>
      </c>
      <c r="N122" s="38">
        <f>'Школа(10-26)'!D121</f>
        <v>0</v>
      </c>
      <c r="O122" s="38">
        <f>'ФАП(10-26)'!D122</f>
        <v>0</v>
      </c>
      <c r="P122" s="38"/>
      <c r="Q122" s="38">
        <f>'СМП (9-26)'!D122</f>
        <v>0</v>
      </c>
      <c r="R122" s="38">
        <f>'Гемодиализ по видам МП(9-26)'!D122</f>
        <v>0</v>
      </c>
      <c r="S122" s="38">
        <f>'Мед.реаб.(АПУ,ДС,КС)(10-26) '!D122</f>
        <v>0</v>
      </c>
      <c r="T122" s="38">
        <f t="shared" si="7"/>
        <v>27597204</v>
      </c>
    </row>
    <row r="123" spans="1:20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>КС!D123</f>
        <v>0</v>
      </c>
      <c r="E123" s="38">
        <f>'ДС(10-26)'!D123</f>
        <v>124321</v>
      </c>
      <c r="F123" s="38">
        <f t="shared" si="5"/>
        <v>7613455</v>
      </c>
      <c r="G123" s="38">
        <f>' Профилактика 10-26'!D125</f>
        <v>0</v>
      </c>
      <c r="H123" s="38">
        <f>'Диспан.набл.(КП)10-26'!D123</f>
        <v>0</v>
      </c>
      <c r="I123" s="38">
        <f>'Дистан.набл.(КП)(10-26)'!D124</f>
        <v>0</v>
      </c>
      <c r="J123" s="38">
        <f>'Центры здоровья 9-26'!D123</f>
        <v>0</v>
      </c>
      <c r="K123" s="38">
        <f>'АПУ неотл.пом.(9-26)'!D123</f>
        <v>0</v>
      </c>
      <c r="L123" s="38">
        <f>'АПУ обращения  (10-26)'!D123</f>
        <v>111088</v>
      </c>
      <c r="M123" s="38">
        <f>'ОДИ ПГГ(10-26)'!D123</f>
        <v>7502367</v>
      </c>
      <c r="N123" s="38">
        <f>'Школа(10-26)'!D122</f>
        <v>0</v>
      </c>
      <c r="O123" s="38">
        <f>'ФАП(10-26)'!D123</f>
        <v>0</v>
      </c>
      <c r="P123" s="38"/>
      <c r="Q123" s="38">
        <f>'СМП (9-26)'!D123</f>
        <v>0</v>
      </c>
      <c r="R123" s="38">
        <f>'Гемодиализ по видам МП(9-26)'!D123</f>
        <v>0</v>
      </c>
      <c r="S123" s="38">
        <f>'Мед.реаб.(АПУ,ДС,КС)(10-26) '!D123</f>
        <v>0</v>
      </c>
      <c r="T123" s="38">
        <f t="shared" si="7"/>
        <v>7737776</v>
      </c>
    </row>
    <row r="124" spans="1:20" s="1" customFormat="1" x14ac:dyDescent="0.2">
      <c r="A124" s="20">
        <v>110</v>
      </c>
      <c r="B124" s="12" t="s">
        <v>329</v>
      </c>
      <c r="C124" s="10" t="s">
        <v>317</v>
      </c>
      <c r="D124" s="38">
        <f>КС!D124</f>
        <v>0</v>
      </c>
      <c r="E124" s="38">
        <f>'ДС(10-26)'!D124</f>
        <v>0</v>
      </c>
      <c r="F124" s="38">
        <f t="shared" si="5"/>
        <v>0</v>
      </c>
      <c r="G124" s="38">
        <f>' Профилактика 10-26'!D126</f>
        <v>0</v>
      </c>
      <c r="H124" s="38">
        <f>'Диспан.набл.(КП)10-26'!D124</f>
        <v>0</v>
      </c>
      <c r="I124" s="38">
        <f>'Дистан.набл.(КП)(10-26)'!D125</f>
        <v>0</v>
      </c>
      <c r="J124" s="38">
        <f>'Центры здоровья 9-26'!D124</f>
        <v>0</v>
      </c>
      <c r="K124" s="38">
        <f>'АПУ неотл.пом.(9-26)'!D124</f>
        <v>0</v>
      </c>
      <c r="L124" s="38">
        <f>'АПУ обращения  (10-26)'!D124</f>
        <v>0</v>
      </c>
      <c r="M124" s="38">
        <f>'ОДИ ПГГ(10-26)'!D124</f>
        <v>0</v>
      </c>
      <c r="N124" s="38">
        <f>'Школа(10-26)'!D123</f>
        <v>0</v>
      </c>
      <c r="O124" s="38">
        <f>'ФАП(10-26)'!D124</f>
        <v>0</v>
      </c>
      <c r="P124" s="38"/>
      <c r="Q124" s="38">
        <f>'СМП (9-26)'!D124</f>
        <v>0</v>
      </c>
      <c r="R124" s="38">
        <f>'Гемодиализ по видам МП(9-26)'!D124</f>
        <v>0</v>
      </c>
      <c r="S124" s="38">
        <f>'Мед.реаб.(АПУ,ДС,КС)(10-26)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2" t="s">
        <v>418</v>
      </c>
      <c r="C125" s="15" t="s">
        <v>419</v>
      </c>
      <c r="D125" s="38">
        <f>КС!D125</f>
        <v>0</v>
      </c>
      <c r="E125" s="38">
        <f>'ДС(10-26)'!D125</f>
        <v>0</v>
      </c>
      <c r="F125" s="38">
        <f t="shared" si="5"/>
        <v>0</v>
      </c>
      <c r="G125" s="38">
        <f>' Профилактика 10-26'!D127</f>
        <v>0</v>
      </c>
      <c r="H125" s="38">
        <f>'Диспан.набл.(КП)10-26'!D125</f>
        <v>0</v>
      </c>
      <c r="I125" s="38">
        <f>'Дистан.набл.(КП)(10-26)'!D126</f>
        <v>0</v>
      </c>
      <c r="J125" s="38">
        <f>'Центры здоровья 9-26'!D125</f>
        <v>0</v>
      </c>
      <c r="K125" s="38">
        <f>'АПУ неотл.пом.(9-26)'!D125</f>
        <v>0</v>
      </c>
      <c r="L125" s="38">
        <f>'АПУ обращения  (10-26)'!D125</f>
        <v>0</v>
      </c>
      <c r="M125" s="38">
        <f>'ОДИ ПГГ(10-26)'!D125</f>
        <v>0</v>
      </c>
      <c r="N125" s="38">
        <f>'Школа(10-26)'!D124</f>
        <v>0</v>
      </c>
      <c r="O125" s="38">
        <f>'ФАП(10-26)'!D125</f>
        <v>0</v>
      </c>
      <c r="P125" s="38"/>
      <c r="Q125" s="38">
        <f>'СМП (9-26)'!D125</f>
        <v>0</v>
      </c>
      <c r="R125" s="38">
        <f>'Гемодиализ по видам МП(9-26)'!D125</f>
        <v>0</v>
      </c>
      <c r="S125" s="38">
        <f>'Мед.реаб.(АПУ,ДС,КС)(10-26)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>КС!D126</f>
        <v>0</v>
      </c>
      <c r="E126" s="38">
        <f>'ДС(10-26)'!D126</f>
        <v>47680137</v>
      </c>
      <c r="F126" s="38">
        <f t="shared" si="5"/>
        <v>0</v>
      </c>
      <c r="G126" s="38">
        <f>' Профилактика 10-26'!D128</f>
        <v>0</v>
      </c>
      <c r="H126" s="38">
        <f>'Диспан.набл.(КП)10-26'!D126</f>
        <v>0</v>
      </c>
      <c r="I126" s="38">
        <f>'Дистан.набл.(КП)(10-26)'!D127</f>
        <v>0</v>
      </c>
      <c r="J126" s="38">
        <f>'Центры здоровья 9-26'!D126</f>
        <v>0</v>
      </c>
      <c r="K126" s="38">
        <f>'АПУ неотл.пом.(9-26)'!D126</f>
        <v>0</v>
      </c>
      <c r="L126" s="38">
        <f>'АПУ обращения  (10-26)'!D126</f>
        <v>0</v>
      </c>
      <c r="M126" s="38">
        <f>'ОДИ ПГГ(10-26)'!D126</f>
        <v>0</v>
      </c>
      <c r="N126" s="38">
        <f>'Школа(10-26)'!D125</f>
        <v>0</v>
      </c>
      <c r="O126" s="38">
        <f>'ФАП(10-26)'!D126</f>
        <v>0</v>
      </c>
      <c r="P126" s="38"/>
      <c r="Q126" s="38">
        <f>'СМП (9-26)'!D126</f>
        <v>0</v>
      </c>
      <c r="R126" s="38">
        <f>'Гемодиализ по видам МП(9-26)'!D126</f>
        <v>0</v>
      </c>
      <c r="S126" s="38">
        <f>'Мед.реаб.(АПУ,ДС,КС)(10-26) '!D126</f>
        <v>0</v>
      </c>
      <c r="T126" s="38">
        <f t="shared" si="7"/>
        <v>47680137</v>
      </c>
    </row>
    <row r="127" spans="1:20" s="1" customFormat="1" x14ac:dyDescent="0.2">
      <c r="A127" s="20">
        <v>113</v>
      </c>
      <c r="B127" s="21" t="s">
        <v>187</v>
      </c>
      <c r="C127" s="10" t="s">
        <v>188</v>
      </c>
      <c r="D127" s="38">
        <f>КС!D127</f>
        <v>0</v>
      </c>
      <c r="E127" s="38">
        <f>'ДС(10-26)'!D127</f>
        <v>0</v>
      </c>
      <c r="F127" s="38">
        <f t="shared" si="5"/>
        <v>2776680</v>
      </c>
      <c r="G127" s="38">
        <f>' Профилактика 10-26'!D129</f>
        <v>2776680</v>
      </c>
      <c r="H127" s="38">
        <f>'Диспан.набл.(КП)10-26'!D127</f>
        <v>0</v>
      </c>
      <c r="I127" s="38">
        <f>'Дистан.набл.(КП)(10-26)'!D128</f>
        <v>0</v>
      </c>
      <c r="J127" s="38">
        <f>'Центры здоровья 9-26'!D127</f>
        <v>0</v>
      </c>
      <c r="K127" s="38">
        <f>'АПУ неотл.пом.(9-26)'!D127</f>
        <v>0</v>
      </c>
      <c r="L127" s="38">
        <f>'АПУ обращения  (10-26)'!D127</f>
        <v>0</v>
      </c>
      <c r="M127" s="38">
        <f>'ОДИ ПГГ(10-26)'!D127</f>
        <v>0</v>
      </c>
      <c r="N127" s="38">
        <f>'Школа(10-26)'!D126</f>
        <v>0</v>
      </c>
      <c r="O127" s="38">
        <f>'ФАП(10-26)'!D127</f>
        <v>0</v>
      </c>
      <c r="P127" s="38"/>
      <c r="Q127" s="38">
        <f>'СМП (9-26)'!D127</f>
        <v>0</v>
      </c>
      <c r="R127" s="38">
        <f>'Гемодиализ по видам МП(9-26)'!D127</f>
        <v>317835012</v>
      </c>
      <c r="S127" s="38">
        <f>'Мед.реаб.(АПУ,ДС,КС)(10-26)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189</v>
      </c>
      <c r="C128" s="35" t="s">
        <v>306</v>
      </c>
      <c r="D128" s="38">
        <f>КС!D128</f>
        <v>0</v>
      </c>
      <c r="E128" s="38">
        <f>'ДС(10-26)'!D128</f>
        <v>221320</v>
      </c>
      <c r="F128" s="38">
        <f t="shared" si="5"/>
        <v>0</v>
      </c>
      <c r="G128" s="38">
        <f>' Профилактика 10-26'!D130</f>
        <v>0</v>
      </c>
      <c r="H128" s="38">
        <f>'Диспан.набл.(КП)10-26'!D128</f>
        <v>0</v>
      </c>
      <c r="I128" s="38">
        <f>'Дистан.набл.(КП)(10-26)'!D129</f>
        <v>0</v>
      </c>
      <c r="J128" s="38">
        <f>'Центры здоровья 9-26'!D128</f>
        <v>0</v>
      </c>
      <c r="K128" s="38">
        <f>'АПУ неотл.пом.(9-26)'!D128</f>
        <v>0</v>
      </c>
      <c r="L128" s="38">
        <f>'АПУ обращения  (10-26)'!D128</f>
        <v>0</v>
      </c>
      <c r="M128" s="38">
        <f>'ОДИ ПГГ(10-26)'!D128</f>
        <v>0</v>
      </c>
      <c r="N128" s="38">
        <f>'Школа(10-26)'!D127</f>
        <v>0</v>
      </c>
      <c r="O128" s="38">
        <f>'ФАП(10-26)'!D128</f>
        <v>0</v>
      </c>
      <c r="P128" s="38"/>
      <c r="Q128" s="38">
        <f>'СМП (9-26)'!D128</f>
        <v>0</v>
      </c>
      <c r="R128" s="38">
        <f>'Гемодиализ по видам МП(9-26)'!D128</f>
        <v>0</v>
      </c>
      <c r="S128" s="38">
        <f>'Мед.реаб.(АПУ,ДС,КС)(10-26) '!D128</f>
        <v>0</v>
      </c>
      <c r="T128" s="38">
        <f t="shared" si="7"/>
        <v>221320</v>
      </c>
    </row>
    <row r="129" spans="1:20" s="1" customFormat="1" x14ac:dyDescent="0.2">
      <c r="A129" s="20">
        <v>115</v>
      </c>
      <c r="B129" s="21" t="s">
        <v>190</v>
      </c>
      <c r="C129" s="10" t="s">
        <v>225</v>
      </c>
      <c r="D129" s="38">
        <f>КС!D129</f>
        <v>3320863351</v>
      </c>
      <c r="E129" s="38">
        <f>'ДС(10-26)'!D129</f>
        <v>140029358</v>
      </c>
      <c r="F129" s="38">
        <f t="shared" si="5"/>
        <v>369148032</v>
      </c>
      <c r="G129" s="38">
        <f>' Профилактика 10-26'!D131</f>
        <v>154785085</v>
      </c>
      <c r="H129" s="38">
        <f>'Диспан.набл.(КП)10-26'!D129</f>
        <v>0</v>
      </c>
      <c r="I129" s="38">
        <f>'Дистан.набл.(КП)(10-26)'!D130</f>
        <v>0</v>
      </c>
      <c r="J129" s="38">
        <f>'Центры здоровья 9-26'!D129</f>
        <v>0</v>
      </c>
      <c r="K129" s="38">
        <f>'АПУ неотл.пом.(9-26)'!D129</f>
        <v>0</v>
      </c>
      <c r="L129" s="38">
        <f>'АПУ обращения  (10-26)'!D129</f>
        <v>0</v>
      </c>
      <c r="M129" s="38">
        <f>'ОДИ ПГГ(10-26)'!D129</f>
        <v>191948235</v>
      </c>
      <c r="N129" s="38">
        <f>'Школа(10-26)'!D128</f>
        <v>22414712</v>
      </c>
      <c r="O129" s="38">
        <f>'ФАП(10-26)'!D129</f>
        <v>0</v>
      </c>
      <c r="P129" s="38"/>
      <c r="Q129" s="38">
        <f>'СМП (9-26)'!D129</f>
        <v>0</v>
      </c>
      <c r="R129" s="38">
        <f>'Гемодиализ по видам МП(9-26)'!D129</f>
        <v>31289996</v>
      </c>
      <c r="S129" s="38">
        <f>'Мед.реаб.(АПУ,ДС,КС)(10-26) '!D129</f>
        <v>116896449</v>
      </c>
      <c r="T129" s="38">
        <f t="shared" si="7"/>
        <v>3978227186</v>
      </c>
    </row>
    <row r="130" spans="1:20" ht="10.5" customHeight="1" x14ac:dyDescent="0.2">
      <c r="A130" s="20">
        <v>116</v>
      </c>
      <c r="B130" s="21" t="s">
        <v>191</v>
      </c>
      <c r="C130" s="10" t="s">
        <v>192</v>
      </c>
      <c r="D130" s="38">
        <f>КС!D130</f>
        <v>3724895748</v>
      </c>
      <c r="E130" s="38">
        <f>'ДС(10-26)'!D130</f>
        <v>4546632864</v>
      </c>
      <c r="F130" s="38">
        <f t="shared" si="5"/>
        <v>896929379</v>
      </c>
      <c r="G130" s="38">
        <f>' Профилактика 10-26'!D132</f>
        <v>266487039</v>
      </c>
      <c r="H130" s="38">
        <f>'Диспан.набл.(КП)10-26'!D130</f>
        <v>54669596</v>
      </c>
      <c r="I130" s="38">
        <f>'Дистан.набл.(КП)(10-26)'!D131</f>
        <v>0</v>
      </c>
      <c r="J130" s="38">
        <f>'Центры здоровья 9-26'!D130</f>
        <v>0</v>
      </c>
      <c r="K130" s="38">
        <f>'АПУ неотл.пом.(9-26)'!D130</f>
        <v>0</v>
      </c>
      <c r="L130" s="38">
        <f>'АПУ обращения  (10-26)'!D130</f>
        <v>60908556</v>
      </c>
      <c r="M130" s="38">
        <f>'ОДИ ПГГ(10-26)'!D130</f>
        <v>514864188</v>
      </c>
      <c r="N130" s="38">
        <f>'Школа(10-26)'!D129</f>
        <v>0</v>
      </c>
      <c r="O130" s="38">
        <f>'ФАП(10-26)'!D130</f>
        <v>0</v>
      </c>
      <c r="P130" s="40"/>
      <c r="Q130" s="38">
        <f>'СМП (9-26)'!D130</f>
        <v>0</v>
      </c>
      <c r="R130" s="38">
        <f>'Гемодиализ по видам МП(9-26)'!D130</f>
        <v>267456</v>
      </c>
      <c r="S130" s="38">
        <f>'Мед.реаб.(АПУ,ДС,КС)(10-26) '!D130</f>
        <v>21306325</v>
      </c>
      <c r="T130" s="38">
        <f t="shared" si="7"/>
        <v>9190031772</v>
      </c>
    </row>
    <row r="131" spans="1:20" s="1" customFormat="1" x14ac:dyDescent="0.2">
      <c r="A131" s="20">
        <v>117</v>
      </c>
      <c r="B131" s="21" t="s">
        <v>193</v>
      </c>
      <c r="C131" s="10" t="s">
        <v>40</v>
      </c>
      <c r="D131" s="38">
        <f>КС!D131</f>
        <v>2578646354</v>
      </c>
      <c r="E131" s="38">
        <f>'ДС(10-26)'!D131</f>
        <v>13781311</v>
      </c>
      <c r="F131" s="38">
        <f t="shared" si="5"/>
        <v>118695659</v>
      </c>
      <c r="G131" s="38">
        <f>' Профилактика 10-26'!D133</f>
        <v>58382515</v>
      </c>
      <c r="H131" s="38">
        <f>'Диспан.набл.(КП)10-26'!D131</f>
        <v>0</v>
      </c>
      <c r="I131" s="38">
        <f>'Дистан.набл.(КП)(10-26)'!D132</f>
        <v>0</v>
      </c>
      <c r="J131" s="38">
        <f>'Центры здоровья 9-26'!D131</f>
        <v>0</v>
      </c>
      <c r="K131" s="38">
        <f>'АПУ неотл.пом.(9-26)'!D131</f>
        <v>541850</v>
      </c>
      <c r="L131" s="38">
        <f>'АПУ обращения  (10-26)'!D131</f>
        <v>0</v>
      </c>
      <c r="M131" s="38">
        <f>'ОДИ ПГГ(10-26)'!D131</f>
        <v>59748676</v>
      </c>
      <c r="N131" s="38">
        <f>'Школа(10-26)'!D130</f>
        <v>22618</v>
      </c>
      <c r="O131" s="38">
        <f>'ФАП(10-26)'!D131</f>
        <v>0</v>
      </c>
      <c r="P131" s="38"/>
      <c r="Q131" s="38">
        <f>'СМП (9-26)'!D131</f>
        <v>0</v>
      </c>
      <c r="R131" s="38">
        <f>'Гемодиализ по видам МП(9-26)'!D131</f>
        <v>4011840</v>
      </c>
      <c r="S131" s="38">
        <f>'Мед.реаб.(АПУ,ДС,КС)(10-26) '!D131</f>
        <v>50340983</v>
      </c>
      <c r="T131" s="38">
        <f t="shared" si="7"/>
        <v>2765476147</v>
      </c>
    </row>
    <row r="132" spans="1:20" s="1" customFormat="1" x14ac:dyDescent="0.2">
      <c r="A132" s="20">
        <v>118</v>
      </c>
      <c r="B132" s="12" t="s">
        <v>194</v>
      </c>
      <c r="C132" s="10" t="s">
        <v>45</v>
      </c>
      <c r="D132" s="38">
        <f>КС!D132</f>
        <v>1956949254</v>
      </c>
      <c r="E132" s="38">
        <f>'ДС(10-26)'!D132</f>
        <v>126186549</v>
      </c>
      <c r="F132" s="38">
        <f t="shared" si="5"/>
        <v>148517667</v>
      </c>
      <c r="G132" s="38">
        <f>' Профилактика 10-26'!D134</f>
        <v>74021645</v>
      </c>
      <c r="H132" s="38">
        <f>'Диспан.набл.(КП)10-26'!D132</f>
        <v>1345570</v>
      </c>
      <c r="I132" s="38">
        <f>'Дистан.набл.(КП)(10-26)'!D133</f>
        <v>0</v>
      </c>
      <c r="J132" s="38">
        <f>'Центры здоровья 9-26'!D132</f>
        <v>0</v>
      </c>
      <c r="K132" s="38">
        <f>'АПУ неотл.пом.(9-26)'!D132</f>
        <v>33181811</v>
      </c>
      <c r="L132" s="38">
        <f>'АПУ обращения  (10-26)'!D132</f>
        <v>8746370</v>
      </c>
      <c r="M132" s="38">
        <f>'ОДИ ПГГ(10-26)'!D132</f>
        <v>31222271</v>
      </c>
      <c r="N132" s="38">
        <f>'Школа(10-26)'!D131</f>
        <v>0</v>
      </c>
      <c r="O132" s="38">
        <f>'ФАП(10-26)'!D132</f>
        <v>0</v>
      </c>
      <c r="P132" s="38"/>
      <c r="Q132" s="38">
        <f>'СМП (9-26)'!D132</f>
        <v>0</v>
      </c>
      <c r="R132" s="38">
        <f>'Гемодиализ по видам МП(9-26)'!D132</f>
        <v>19266772</v>
      </c>
      <c r="S132" s="38">
        <f>'Мед.реаб.(АПУ,ДС,КС)(10-26) '!D132</f>
        <v>145651563</v>
      </c>
      <c r="T132" s="38">
        <f t="shared" si="7"/>
        <v>2396571805</v>
      </c>
    </row>
    <row r="133" spans="1:20" s="1" customFormat="1" x14ac:dyDescent="0.2">
      <c r="A133" s="20">
        <v>119</v>
      </c>
      <c r="B133" s="12" t="s">
        <v>195</v>
      </c>
      <c r="C133" s="10" t="s">
        <v>227</v>
      </c>
      <c r="D133" s="38">
        <f>КС!D133</f>
        <v>415716012</v>
      </c>
      <c r="E133" s="38">
        <f>'ДС(10-26)'!D133</f>
        <v>54792626</v>
      </c>
      <c r="F133" s="38">
        <f t="shared" si="5"/>
        <v>94089740</v>
      </c>
      <c r="G133" s="38">
        <f>' Профилактика 10-26'!D135</f>
        <v>37890284</v>
      </c>
      <c r="H133" s="38">
        <f>'Диспан.набл.(КП)10-26'!D133</f>
        <v>0</v>
      </c>
      <c r="I133" s="38">
        <f>'Дистан.набл.(КП)(10-26)'!D134</f>
        <v>0</v>
      </c>
      <c r="J133" s="38">
        <f>'Центры здоровья 9-26'!D133</f>
        <v>0</v>
      </c>
      <c r="K133" s="38">
        <f>'АПУ неотл.пом.(9-26)'!D133</f>
        <v>0</v>
      </c>
      <c r="L133" s="38">
        <f>'АПУ обращения  (10-26)'!D133</f>
        <v>56199456</v>
      </c>
      <c r="M133" s="38">
        <f>'ОДИ ПГГ(10-26)'!D133</f>
        <v>0</v>
      </c>
      <c r="N133" s="38">
        <f>'Школа(10-26)'!D132</f>
        <v>0</v>
      </c>
      <c r="O133" s="38">
        <f>'ФАП(10-26)'!D133</f>
        <v>0</v>
      </c>
      <c r="P133" s="38"/>
      <c r="Q133" s="38">
        <f>'СМП (9-26)'!D133</f>
        <v>0</v>
      </c>
      <c r="R133" s="38">
        <f>'Гемодиализ по видам МП(9-26)'!D133</f>
        <v>0</v>
      </c>
      <c r="S133" s="38">
        <f>'Мед.реаб.(АПУ,ДС,КС)(10-26) '!D133</f>
        <v>0</v>
      </c>
      <c r="T133" s="38">
        <f t="shared" si="7"/>
        <v>564598378</v>
      </c>
    </row>
    <row r="134" spans="1:20" s="1" customFormat="1" x14ac:dyDescent="0.2">
      <c r="A134" s="20">
        <v>120</v>
      </c>
      <c r="B134" s="12" t="s">
        <v>196</v>
      </c>
      <c r="C134" s="10" t="s">
        <v>47</v>
      </c>
      <c r="D134" s="38">
        <f>КС!D134</f>
        <v>1623661354</v>
      </c>
      <c r="E134" s="38">
        <f>'ДС(10-26)'!D134</f>
        <v>73307851</v>
      </c>
      <c r="F134" s="38">
        <f t="shared" si="5"/>
        <v>100078951</v>
      </c>
      <c r="G134" s="38">
        <f>' Профилактика 10-26'!D136</f>
        <v>30865450</v>
      </c>
      <c r="H134" s="38">
        <f>'Диспан.набл.(КП)10-26'!D134</f>
        <v>0</v>
      </c>
      <c r="I134" s="38">
        <f>'Дистан.набл.(КП)(10-26)'!D135</f>
        <v>0</v>
      </c>
      <c r="J134" s="38">
        <f>'Центры здоровья 9-26'!D134</f>
        <v>0</v>
      </c>
      <c r="K134" s="38">
        <f>'АПУ неотл.пом.(9-26)'!D134</f>
        <v>0</v>
      </c>
      <c r="L134" s="38">
        <f>'АПУ обращения  (10-26)'!D134</f>
        <v>51934831</v>
      </c>
      <c r="M134" s="38">
        <f>'ОДИ ПГГ(10-26)'!D134</f>
        <v>15297425</v>
      </c>
      <c r="N134" s="38">
        <f>'Школа(10-26)'!D133</f>
        <v>1981245</v>
      </c>
      <c r="O134" s="38">
        <f>'ФАП(10-26)'!D134</f>
        <v>0</v>
      </c>
      <c r="P134" s="38"/>
      <c r="Q134" s="38">
        <f>'СМП (9-26)'!D134</f>
        <v>0</v>
      </c>
      <c r="R134" s="38">
        <f>'Гемодиализ по видам МП(9-26)'!D134</f>
        <v>0</v>
      </c>
      <c r="S134" s="38">
        <f>'Мед.реаб.(АПУ,ДС,КС)(10-26) '!D134</f>
        <v>0</v>
      </c>
      <c r="T134" s="38">
        <f t="shared" si="7"/>
        <v>1797048156</v>
      </c>
    </row>
    <row r="135" spans="1:20" s="1" customFormat="1" x14ac:dyDescent="0.2">
      <c r="A135" s="20">
        <v>121</v>
      </c>
      <c r="B135" s="21" t="s">
        <v>197</v>
      </c>
      <c r="C135" s="10" t="s">
        <v>46</v>
      </c>
      <c r="D135" s="38">
        <f>КС!D135</f>
        <v>0</v>
      </c>
      <c r="E135" s="38">
        <f>'ДС(10-26)'!D135</f>
        <v>169082427</v>
      </c>
      <c r="F135" s="38">
        <f t="shared" si="5"/>
        <v>163536997</v>
      </c>
      <c r="G135" s="38">
        <f>' Профилактика 10-26'!D137</f>
        <v>55725869</v>
      </c>
      <c r="H135" s="38">
        <f>'Диспан.набл.(КП)10-26'!D135</f>
        <v>0</v>
      </c>
      <c r="I135" s="38">
        <f>'Дистан.набл.(КП)(10-26)'!D136</f>
        <v>0</v>
      </c>
      <c r="J135" s="38">
        <f>'Центры здоровья 9-26'!D135</f>
        <v>0</v>
      </c>
      <c r="K135" s="38">
        <f>'АПУ неотл.пом.(9-26)'!D135</f>
        <v>0</v>
      </c>
      <c r="L135" s="38">
        <f>'АПУ обращения  (10-26)'!D135</f>
        <v>0</v>
      </c>
      <c r="M135" s="38">
        <f>'ОДИ ПГГ(10-26)'!D135</f>
        <v>107811128</v>
      </c>
      <c r="N135" s="38">
        <f>'Школа(10-26)'!D134</f>
        <v>0</v>
      </c>
      <c r="O135" s="38">
        <f>'ФАП(10-26)'!D135</f>
        <v>0</v>
      </c>
      <c r="P135" s="38"/>
      <c r="Q135" s="38">
        <f>'СМП (9-26)'!D135</f>
        <v>0</v>
      </c>
      <c r="R135" s="38">
        <f>'Гемодиализ по видам МП(9-26)'!D135</f>
        <v>0</v>
      </c>
      <c r="S135" s="38">
        <f>'Мед.реаб.(АПУ,ДС,КС)(10-26) '!D135</f>
        <v>0</v>
      </c>
      <c r="T135" s="38">
        <f t="shared" si="7"/>
        <v>332619424</v>
      </c>
    </row>
    <row r="136" spans="1:20" s="1" customFormat="1" x14ac:dyDescent="0.2">
      <c r="A136" s="20">
        <v>122</v>
      </c>
      <c r="B136" s="21" t="s">
        <v>198</v>
      </c>
      <c r="C136" s="10" t="s">
        <v>199</v>
      </c>
      <c r="D136" s="38">
        <f>КС!D136</f>
        <v>0</v>
      </c>
      <c r="E136" s="38">
        <f>'ДС(10-26)'!D136</f>
        <v>0</v>
      </c>
      <c r="F136" s="38">
        <f t="shared" ref="F136:F149" si="8">G136+H136+I136+J136+K136+L136+M136+N136+O136+P136</f>
        <v>0</v>
      </c>
      <c r="G136" s="38">
        <f>' Профилактика 10-26'!D138</f>
        <v>0</v>
      </c>
      <c r="H136" s="38">
        <f>'Диспан.набл.(КП)10-26'!D136</f>
        <v>0</v>
      </c>
      <c r="I136" s="38">
        <f>'Дистан.набл.(КП)(10-26)'!D137</f>
        <v>0</v>
      </c>
      <c r="J136" s="38">
        <f>'Центры здоровья 9-26'!D136</f>
        <v>0</v>
      </c>
      <c r="K136" s="38">
        <f>'АПУ неотл.пом.(9-26)'!D136</f>
        <v>0</v>
      </c>
      <c r="L136" s="38">
        <f>'АПУ обращения  (10-26)'!D136</f>
        <v>0</v>
      </c>
      <c r="M136" s="38">
        <f>'ОДИ ПГГ(10-26)'!D136</f>
        <v>0</v>
      </c>
      <c r="N136" s="38">
        <f>'Школа(10-26)'!D135</f>
        <v>0</v>
      </c>
      <c r="O136" s="38">
        <f>'ФАП(10-26)'!D136</f>
        <v>0</v>
      </c>
      <c r="P136" s="38"/>
      <c r="Q136" s="38">
        <f>'СМП (9-26)'!D136</f>
        <v>0</v>
      </c>
      <c r="R136" s="38">
        <f>'Гемодиализ по видам МП(9-26)'!D136</f>
        <v>0</v>
      </c>
      <c r="S136" s="38">
        <f>'Мед.реаб.(АПУ,ДС,КС)(10-26) '!D136</f>
        <v>191640064</v>
      </c>
      <c r="T136" s="38">
        <f t="shared" si="7"/>
        <v>191640064</v>
      </c>
    </row>
    <row r="137" spans="1:20" s="1" customFormat="1" x14ac:dyDescent="0.2">
      <c r="A137" s="20">
        <v>123</v>
      </c>
      <c r="B137" s="21" t="s">
        <v>200</v>
      </c>
      <c r="C137" s="10" t="s">
        <v>466</v>
      </c>
      <c r="D137" s="38">
        <f>КС!D137</f>
        <v>434362946</v>
      </c>
      <c r="E137" s="38">
        <f>'ДС(10-26)'!D137</f>
        <v>11728971</v>
      </c>
      <c r="F137" s="38">
        <f t="shared" si="8"/>
        <v>49929378</v>
      </c>
      <c r="G137" s="38">
        <f>' Профилактика 10-26'!D139</f>
        <v>30875598</v>
      </c>
      <c r="H137" s="38">
        <f>'Диспан.набл.(КП)10-26'!D137</f>
        <v>0</v>
      </c>
      <c r="I137" s="38">
        <f>'Дистан.набл.(КП)(10-26)'!D138</f>
        <v>0</v>
      </c>
      <c r="J137" s="38">
        <f>'Центры здоровья 9-26'!D137</f>
        <v>0</v>
      </c>
      <c r="K137" s="38">
        <f>'АПУ неотл.пом.(9-26)'!D137</f>
        <v>1083700</v>
      </c>
      <c r="L137" s="38">
        <f>'АПУ обращения  (10-26)'!D137</f>
        <v>0</v>
      </c>
      <c r="M137" s="38">
        <f>'ОДИ ПГГ(10-26)'!D137</f>
        <v>17970080</v>
      </c>
      <c r="N137" s="38">
        <f>'Школа(10-26)'!D136</f>
        <v>0</v>
      </c>
      <c r="O137" s="38">
        <f>'ФАП(10-26)'!D137</f>
        <v>0</v>
      </c>
      <c r="P137" s="38"/>
      <c r="Q137" s="38">
        <f>'СМП (9-26)'!D137</f>
        <v>0</v>
      </c>
      <c r="R137" s="38">
        <f>'Гемодиализ по видам МП(9-26)'!D137</f>
        <v>0</v>
      </c>
      <c r="S137" s="38">
        <f>'Мед.реаб.(АПУ,ДС,КС)(10-26) '!D137</f>
        <v>336047646</v>
      </c>
      <c r="T137" s="38">
        <f t="shared" si="7"/>
        <v>832068941</v>
      </c>
    </row>
    <row r="138" spans="1:20" s="1" customFormat="1" x14ac:dyDescent="0.2">
      <c r="A138" s="20">
        <v>124</v>
      </c>
      <c r="B138" s="12" t="s">
        <v>201</v>
      </c>
      <c r="C138" s="10" t="s">
        <v>226</v>
      </c>
      <c r="D138" s="38">
        <f>КС!D138</f>
        <v>1847095071</v>
      </c>
      <c r="E138" s="38">
        <f>'ДС(10-26)'!D138</f>
        <v>35465585</v>
      </c>
      <c r="F138" s="38">
        <f t="shared" si="8"/>
        <v>520048116</v>
      </c>
      <c r="G138" s="38">
        <f>' Профилактика 10-26'!D140</f>
        <v>175555301</v>
      </c>
      <c r="H138" s="38">
        <f>'Диспан.набл.(КП)10-26'!D138</f>
        <v>61562624</v>
      </c>
      <c r="I138" s="38">
        <f>'Дистан.набл.(КП)(10-26)'!D139</f>
        <v>1314829</v>
      </c>
      <c r="J138" s="38">
        <f>'Центры здоровья 9-26'!D138</f>
        <v>0</v>
      </c>
      <c r="K138" s="38">
        <f>'АПУ неотл.пом.(9-26)'!D138</f>
        <v>54528533</v>
      </c>
      <c r="L138" s="38">
        <f>'АПУ обращения  (10-26)'!D138</f>
        <v>89073636</v>
      </c>
      <c r="M138" s="38">
        <f>'ОДИ ПГГ(10-26)'!D138</f>
        <v>124065825</v>
      </c>
      <c r="N138" s="38">
        <f>'Школа(10-26)'!D137</f>
        <v>13947368</v>
      </c>
      <c r="O138" s="38">
        <f>'ФАП(10-26)'!D138</f>
        <v>0</v>
      </c>
      <c r="P138" s="38"/>
      <c r="Q138" s="38">
        <f>'СМП (9-26)'!D138</f>
        <v>0</v>
      </c>
      <c r="R138" s="38">
        <f>'Гемодиализ по видам МП(9-26)'!D138</f>
        <v>2667596</v>
      </c>
      <c r="S138" s="38">
        <f>'Мед.реаб.(АПУ,ДС,КС)(10-26) '!D138</f>
        <v>116887884</v>
      </c>
      <c r="T138" s="38">
        <f t="shared" si="7"/>
        <v>2522164252</v>
      </c>
    </row>
    <row r="139" spans="1:20" s="1" customFormat="1" ht="27.75" customHeight="1" x14ac:dyDescent="0.2">
      <c r="A139" s="20">
        <v>125</v>
      </c>
      <c r="B139" s="13" t="s">
        <v>202</v>
      </c>
      <c r="C139" s="10" t="s">
        <v>457</v>
      </c>
      <c r="D139" s="38">
        <f>КС!D139</f>
        <v>1811519906</v>
      </c>
      <c r="E139" s="38">
        <f>'ДС(10-26)'!D139</f>
        <v>131770395</v>
      </c>
      <c r="F139" s="38">
        <f t="shared" si="8"/>
        <v>731855946</v>
      </c>
      <c r="G139" s="38">
        <f>' Профилактика 10-26'!D141</f>
        <v>299822532</v>
      </c>
      <c r="H139" s="38">
        <f>'Диспан.набл.(КП)10-26'!D139</f>
        <v>80663169</v>
      </c>
      <c r="I139" s="38">
        <f>'Дистан.набл.(КП)(10-26)'!D140</f>
        <v>1562757</v>
      </c>
      <c r="J139" s="38">
        <f>'Центры здоровья 9-26'!D139</f>
        <v>0</v>
      </c>
      <c r="K139" s="38">
        <f>'АПУ неотл.пом.(9-26)'!D139</f>
        <v>73798820</v>
      </c>
      <c r="L139" s="38">
        <f>'АПУ обращения  (10-26)'!D139</f>
        <v>183554576</v>
      </c>
      <c r="M139" s="38">
        <f>'ОДИ ПГГ(10-26)'!D139</f>
        <v>53840305</v>
      </c>
      <c r="N139" s="38">
        <f>'Школа(10-26)'!D138</f>
        <v>17777030</v>
      </c>
      <c r="O139" s="38">
        <f>'ФАП(10-26)'!D139</f>
        <v>20836757</v>
      </c>
      <c r="P139" s="38"/>
      <c r="Q139" s="38">
        <f>'СМП (9-26)'!D139</f>
        <v>0</v>
      </c>
      <c r="R139" s="38">
        <f>'Гемодиализ по видам МП(9-26)'!D139</f>
        <v>1337280</v>
      </c>
      <c r="S139" s="38">
        <f>'Мед.реаб.(АПУ,ДС,КС)(10-26) '!D139</f>
        <v>107161301</v>
      </c>
      <c r="T139" s="38">
        <f t="shared" si="7"/>
        <v>2783644828</v>
      </c>
    </row>
    <row r="140" spans="1:20" x14ac:dyDescent="0.2">
      <c r="A140" s="20">
        <v>126</v>
      </c>
      <c r="B140" s="21" t="s">
        <v>203</v>
      </c>
      <c r="C140" s="10" t="s">
        <v>204</v>
      </c>
      <c r="D140" s="38">
        <f>КС!D140</f>
        <v>1249682893</v>
      </c>
      <c r="E140" s="38">
        <f>'ДС(10-26)'!D140</f>
        <v>257695092</v>
      </c>
      <c r="F140" s="38">
        <f t="shared" si="8"/>
        <v>17205691</v>
      </c>
      <c r="G140" s="38">
        <f>' Профилактика 10-26'!D142</f>
        <v>3716232</v>
      </c>
      <c r="H140" s="38">
        <f>'Диспан.набл.(КП)10-26'!D140</f>
        <v>0</v>
      </c>
      <c r="I140" s="38">
        <f>'Дистан.набл.(КП)(10-26)'!D141</f>
        <v>0</v>
      </c>
      <c r="J140" s="38">
        <f>'Центры здоровья 9-26'!D140</f>
        <v>0</v>
      </c>
      <c r="K140" s="38">
        <f>'АПУ неотл.пом.(9-26)'!D140</f>
        <v>4334800</v>
      </c>
      <c r="L140" s="38">
        <f>'АПУ обращения  (10-26)'!D140</f>
        <v>0</v>
      </c>
      <c r="M140" s="38">
        <f>'ОДИ ПГГ(10-26)'!D140</f>
        <v>9154659</v>
      </c>
      <c r="N140" s="38">
        <f>'Школа(10-26)'!D139</f>
        <v>0</v>
      </c>
      <c r="O140" s="38">
        <f>'ФАП(10-26)'!D140</f>
        <v>0</v>
      </c>
      <c r="P140" s="40"/>
      <c r="Q140" s="38">
        <f>'СМП (9-26)'!D140</f>
        <v>0</v>
      </c>
      <c r="R140" s="38">
        <f>'Гемодиализ по видам МП(9-26)'!D140</f>
        <v>0</v>
      </c>
      <c r="S140" s="38">
        <f>'Мед.реаб.(АПУ,ДС,КС)(10-26) '!D140</f>
        <v>0</v>
      </c>
      <c r="T140" s="38">
        <f t="shared" ref="T140:T149" si="9">D140+E140+F140+Q140+R140+S140</f>
        <v>1524583676</v>
      </c>
    </row>
    <row r="141" spans="1:20" x14ac:dyDescent="0.2">
      <c r="A141" s="20">
        <v>127</v>
      </c>
      <c r="B141" s="12" t="s">
        <v>205</v>
      </c>
      <c r="C141" s="10" t="s">
        <v>206</v>
      </c>
      <c r="D141" s="38">
        <f>КС!D141</f>
        <v>0</v>
      </c>
      <c r="E141" s="38">
        <f>'ДС(10-26)'!D141</f>
        <v>0</v>
      </c>
      <c r="F141" s="38">
        <f t="shared" si="8"/>
        <v>80203317</v>
      </c>
      <c r="G141" s="38">
        <f>' Профилактика 10-26'!D143</f>
        <v>34875390</v>
      </c>
      <c r="H141" s="38">
        <f>'Диспан.набл.(КП)10-26'!D141</f>
        <v>0</v>
      </c>
      <c r="I141" s="38">
        <f>'Дистан.набл.(КП)(10-26)'!D142</f>
        <v>0</v>
      </c>
      <c r="J141" s="38">
        <f>'Центры здоровья 9-26'!D141</f>
        <v>0</v>
      </c>
      <c r="K141" s="38">
        <f>'АПУ неотл.пом.(9-26)'!D141</f>
        <v>0</v>
      </c>
      <c r="L141" s="38">
        <f>'АПУ обращения  (10-26)'!D141</f>
        <v>45327927</v>
      </c>
      <c r="M141" s="38">
        <f>'ОДИ ПГГ(10-26)'!D141</f>
        <v>0</v>
      </c>
      <c r="N141" s="38">
        <f>'Школа(10-26)'!D140</f>
        <v>0</v>
      </c>
      <c r="O141" s="38">
        <f>'ФАП(10-26)'!D141</f>
        <v>0</v>
      </c>
      <c r="P141" s="40"/>
      <c r="Q141" s="38">
        <f>'СМП (9-26)'!D141</f>
        <v>0</v>
      </c>
      <c r="R141" s="38">
        <f>'Гемодиализ по видам МП(9-26)'!D141</f>
        <v>0</v>
      </c>
      <c r="S141" s="38">
        <f>'Мед.реаб.(АПУ,ДС,КС)(10-26) '!D141</f>
        <v>0</v>
      </c>
      <c r="T141" s="38">
        <f t="shared" si="9"/>
        <v>80203317</v>
      </c>
    </row>
    <row r="142" spans="1:20" x14ac:dyDescent="0.2">
      <c r="A142" s="20">
        <v>128</v>
      </c>
      <c r="B142" s="21" t="s">
        <v>207</v>
      </c>
      <c r="C142" s="10" t="s">
        <v>208</v>
      </c>
      <c r="D142" s="38">
        <f>КС!D142</f>
        <v>0</v>
      </c>
      <c r="E142" s="38">
        <f>'ДС(10-26)'!D142</f>
        <v>241136754</v>
      </c>
      <c r="F142" s="38">
        <f t="shared" si="8"/>
        <v>289311743</v>
      </c>
      <c r="G142" s="38">
        <f>' Профилактика 10-26'!D144</f>
        <v>0</v>
      </c>
      <c r="H142" s="38">
        <f>'Диспан.набл.(КП)10-26'!D142</f>
        <v>0</v>
      </c>
      <c r="I142" s="38">
        <f>'Дистан.набл.(КП)(10-26)'!D143</f>
        <v>0</v>
      </c>
      <c r="J142" s="38">
        <f>'Центры здоровья 9-26'!D142</f>
        <v>0</v>
      </c>
      <c r="K142" s="38">
        <f>'АПУ неотл.пом.(9-26)'!D142</f>
        <v>0</v>
      </c>
      <c r="L142" s="38">
        <f>'АПУ обращения  (10-26)'!D142</f>
        <v>0</v>
      </c>
      <c r="M142" s="38">
        <f>'ОДИ ПГГ(10-26)'!D142</f>
        <v>289311743</v>
      </c>
      <c r="N142" s="38">
        <f>'Школа(10-26)'!D141</f>
        <v>0</v>
      </c>
      <c r="O142" s="38">
        <f>'ФАП(10-26)'!D142</f>
        <v>0</v>
      </c>
      <c r="P142" s="40"/>
      <c r="Q142" s="38">
        <f>'СМП (9-26)'!D142</f>
        <v>0</v>
      </c>
      <c r="R142" s="38">
        <f>'Гемодиализ по видам МП(9-26)'!D142</f>
        <v>0</v>
      </c>
      <c r="S142" s="38">
        <f>'Мед.реаб.(АПУ,ДС,КС)(10-26) '!D142</f>
        <v>0</v>
      </c>
      <c r="T142" s="38">
        <f t="shared" si="9"/>
        <v>530448497</v>
      </c>
    </row>
    <row r="143" spans="1:20" x14ac:dyDescent="0.2">
      <c r="A143" s="20">
        <v>129</v>
      </c>
      <c r="B143" s="82" t="s">
        <v>251</v>
      </c>
      <c r="C143" s="41" t="s">
        <v>252</v>
      </c>
      <c r="D143" s="38">
        <f>КС!D143</f>
        <v>0</v>
      </c>
      <c r="E143" s="38">
        <f>'ДС(10-26)'!D143</f>
        <v>0</v>
      </c>
      <c r="F143" s="38">
        <f t="shared" si="8"/>
        <v>0</v>
      </c>
      <c r="G143" s="38">
        <f>' Профилактика 10-26'!D145</f>
        <v>0</v>
      </c>
      <c r="H143" s="38">
        <f>'Диспан.набл.(КП)10-26'!D143</f>
        <v>0</v>
      </c>
      <c r="I143" s="38">
        <f>'Дистан.набл.(КП)(10-26)'!D144</f>
        <v>0</v>
      </c>
      <c r="J143" s="38">
        <f>'Центры здоровья 9-26'!D143</f>
        <v>0</v>
      </c>
      <c r="K143" s="38">
        <f>'АПУ неотл.пом.(9-26)'!D143</f>
        <v>0</v>
      </c>
      <c r="L143" s="38">
        <f>'АПУ обращения  (10-26)'!D143</f>
        <v>0</v>
      </c>
      <c r="M143" s="38">
        <f>'ОДИ ПГГ(10-26)'!D143</f>
        <v>0</v>
      </c>
      <c r="N143" s="38">
        <f>'Школа(10-26)'!D142</f>
        <v>0</v>
      </c>
      <c r="O143" s="38">
        <f>'ФАП(10-26)'!D143</f>
        <v>0</v>
      </c>
      <c r="P143" s="40"/>
      <c r="Q143" s="38">
        <f>'СМП (9-26)'!D143</f>
        <v>0</v>
      </c>
      <c r="R143" s="38">
        <f>'Гемодиализ по видам МП(9-26)'!D143</f>
        <v>0</v>
      </c>
      <c r="S143" s="38">
        <f>'Мед.реаб.(АПУ,ДС,КС)(10-26) '!D143</f>
        <v>0</v>
      </c>
      <c r="T143" s="38">
        <f t="shared" si="9"/>
        <v>0</v>
      </c>
    </row>
    <row r="144" spans="1:20" x14ac:dyDescent="0.2">
      <c r="A144" s="20">
        <v>130</v>
      </c>
      <c r="B144" s="85" t="s">
        <v>253</v>
      </c>
      <c r="C144" s="41" t="s">
        <v>254</v>
      </c>
      <c r="D144" s="38">
        <f>КС!D144</f>
        <v>0</v>
      </c>
      <c r="E144" s="38">
        <f>'ДС(10-26)'!D144</f>
        <v>0</v>
      </c>
      <c r="F144" s="38">
        <f t="shared" si="8"/>
        <v>0</v>
      </c>
      <c r="G144" s="38">
        <f>' Профилактика 10-26'!D146</f>
        <v>0</v>
      </c>
      <c r="H144" s="38">
        <f>'Диспан.набл.(КП)10-26'!D144</f>
        <v>0</v>
      </c>
      <c r="I144" s="38">
        <f>'Дистан.набл.(КП)(10-26)'!D145</f>
        <v>0</v>
      </c>
      <c r="J144" s="38">
        <f>'Центры здоровья 9-26'!D144</f>
        <v>0</v>
      </c>
      <c r="K144" s="38">
        <f>'АПУ неотл.пом.(9-26)'!D144</f>
        <v>0</v>
      </c>
      <c r="L144" s="38">
        <f>'АПУ обращения  (10-26)'!D144</f>
        <v>0</v>
      </c>
      <c r="M144" s="38">
        <f>'ОДИ ПГГ(10-26)'!D144</f>
        <v>0</v>
      </c>
      <c r="N144" s="38">
        <f>'Школа(10-26)'!D143</f>
        <v>0</v>
      </c>
      <c r="O144" s="38">
        <f>'ФАП(10-26)'!D144</f>
        <v>0</v>
      </c>
      <c r="P144" s="40"/>
      <c r="Q144" s="38">
        <f>'СМП (9-26)'!D144</f>
        <v>0</v>
      </c>
      <c r="R144" s="38">
        <f>'Гемодиализ по видам МП(9-26)'!D144</f>
        <v>0</v>
      </c>
      <c r="S144" s="38">
        <f>'Мед.реаб.(АПУ,ДС,КС)(10-26) '!D144</f>
        <v>0</v>
      </c>
      <c r="T144" s="38">
        <f t="shared" si="9"/>
        <v>0</v>
      </c>
    </row>
    <row r="145" spans="1:20" x14ac:dyDescent="0.2">
      <c r="A145" s="20">
        <v>131</v>
      </c>
      <c r="B145" s="86" t="s">
        <v>255</v>
      </c>
      <c r="C145" s="136" t="s">
        <v>416</v>
      </c>
      <c r="D145" s="38">
        <f>КС!D145</f>
        <v>0</v>
      </c>
      <c r="E145" s="38">
        <f>'ДС(10-26)'!D145</f>
        <v>0</v>
      </c>
      <c r="F145" s="38">
        <f t="shared" si="8"/>
        <v>0</v>
      </c>
      <c r="G145" s="38">
        <f>' Профилактика 10-26'!D147</f>
        <v>0</v>
      </c>
      <c r="H145" s="38">
        <f>'Диспан.набл.(КП)10-26'!D145</f>
        <v>0</v>
      </c>
      <c r="I145" s="38">
        <f>'Дистан.набл.(КП)(10-26)'!D146</f>
        <v>0</v>
      </c>
      <c r="J145" s="38">
        <f>'Центры здоровья 9-26'!D145</f>
        <v>0</v>
      </c>
      <c r="K145" s="38">
        <f>'АПУ неотл.пом.(9-26)'!D145</f>
        <v>0</v>
      </c>
      <c r="L145" s="38">
        <f>'АПУ обращения  (10-26)'!D145</f>
        <v>0</v>
      </c>
      <c r="M145" s="38">
        <f>'ОДИ ПГГ(10-26)'!D145</f>
        <v>0</v>
      </c>
      <c r="N145" s="38">
        <f>'Школа(10-26)'!D144</f>
        <v>0</v>
      </c>
      <c r="O145" s="38">
        <f>'ФАП(10-26)'!D145</f>
        <v>0</v>
      </c>
      <c r="P145" s="40"/>
      <c r="Q145" s="38">
        <f>'СМП (9-26)'!D145</f>
        <v>0</v>
      </c>
      <c r="R145" s="38">
        <f>'Гемодиализ по видам МП(9-26)'!D145</f>
        <v>0</v>
      </c>
      <c r="S145" s="38">
        <f>'Мед.реаб.(АПУ,ДС,КС)(10-26)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259</v>
      </c>
      <c r="C146" s="28" t="s">
        <v>260</v>
      </c>
      <c r="D146" s="38">
        <f>КС!D146</f>
        <v>0</v>
      </c>
      <c r="E146" s="38">
        <f>'ДС(10-26)'!D146</f>
        <v>0</v>
      </c>
      <c r="F146" s="38">
        <f t="shared" si="8"/>
        <v>0</v>
      </c>
      <c r="G146" s="38">
        <f>' Профилактика 10-26'!D148</f>
        <v>0</v>
      </c>
      <c r="H146" s="38">
        <f>'Диспан.набл.(КП)10-26'!D146</f>
        <v>0</v>
      </c>
      <c r="I146" s="38">
        <f>'Дистан.набл.(КП)(10-26)'!D147</f>
        <v>0</v>
      </c>
      <c r="J146" s="38">
        <f>'Центры здоровья 9-26'!D146</f>
        <v>0</v>
      </c>
      <c r="K146" s="38">
        <f>'АПУ неотл.пом.(9-26)'!D146</f>
        <v>0</v>
      </c>
      <c r="L146" s="38">
        <f>'АПУ обращения  (10-26)'!D146</f>
        <v>0</v>
      </c>
      <c r="M146" s="38">
        <f>'ОДИ ПГГ(10-26)'!D146</f>
        <v>0</v>
      </c>
      <c r="N146" s="38">
        <f>'Школа(10-26)'!D145</f>
        <v>0</v>
      </c>
      <c r="O146" s="38">
        <f>'ФАП(10-26)'!D146</f>
        <v>0</v>
      </c>
      <c r="P146" s="40"/>
      <c r="Q146" s="38">
        <f>'СМП (9-26)'!D146</f>
        <v>0</v>
      </c>
      <c r="R146" s="38">
        <f>'Гемодиализ по видам МП(9-26)'!D146</f>
        <v>0</v>
      </c>
      <c r="S146" s="38">
        <f>'Мед.реаб.(АПУ,ДС,КС)(10-26)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2" t="s">
        <v>311</v>
      </c>
      <c r="C147" s="28" t="s">
        <v>310</v>
      </c>
      <c r="D147" s="38">
        <f>КС!D147</f>
        <v>0</v>
      </c>
      <c r="E147" s="38">
        <f>'ДС(10-26)'!D147</f>
        <v>0</v>
      </c>
      <c r="F147" s="38">
        <f t="shared" si="8"/>
        <v>0</v>
      </c>
      <c r="G147" s="38">
        <f>' Профилактика 10-26'!D149</f>
        <v>0</v>
      </c>
      <c r="H147" s="38">
        <f>'Диспан.набл.(КП)10-26'!D147</f>
        <v>0</v>
      </c>
      <c r="I147" s="38">
        <f>'Дистан.набл.(КП)(10-26)'!D148</f>
        <v>0</v>
      </c>
      <c r="J147" s="38">
        <f>'Центры здоровья 9-26'!D147</f>
        <v>0</v>
      </c>
      <c r="K147" s="38">
        <f>'АПУ неотл.пом.(9-26)'!D147</f>
        <v>0</v>
      </c>
      <c r="L147" s="38">
        <f>'АПУ обращения  (10-26)'!D147</f>
        <v>0</v>
      </c>
      <c r="M147" s="38">
        <f>'ОДИ ПГГ(10-26)'!D147</f>
        <v>0</v>
      </c>
      <c r="N147" s="38">
        <f>'Школа(10-26)'!D146</f>
        <v>0</v>
      </c>
      <c r="O147" s="38">
        <f>'ФАП(10-26)'!D147</f>
        <v>0</v>
      </c>
      <c r="P147" s="40"/>
      <c r="Q147" s="38">
        <f>'СМП (9-26)'!D147</f>
        <v>0</v>
      </c>
      <c r="R147" s="38">
        <f>'Гемодиализ по видам МП(9-26)'!D147</f>
        <v>0</v>
      </c>
      <c r="S147" s="38">
        <f>'Мед.реаб.(АПУ,ДС,КС)(10-26) '!D147</f>
        <v>0</v>
      </c>
      <c r="T147" s="38">
        <f t="shared" si="9"/>
        <v>0</v>
      </c>
    </row>
    <row r="148" spans="1:20" x14ac:dyDescent="0.2">
      <c r="A148" s="20">
        <v>134</v>
      </c>
      <c r="B148" s="52" t="s">
        <v>319</v>
      </c>
      <c r="C148" s="28" t="s">
        <v>316</v>
      </c>
      <c r="D148" s="38">
        <f>КС!D148</f>
        <v>0</v>
      </c>
      <c r="E148" s="38">
        <f>'ДС(10-26)'!D148</f>
        <v>4858857</v>
      </c>
      <c r="F148" s="38">
        <f t="shared" si="8"/>
        <v>0</v>
      </c>
      <c r="G148" s="38">
        <f>' Профилактика 10-26'!D150</f>
        <v>0</v>
      </c>
      <c r="H148" s="38">
        <f>'Диспан.набл.(КП)10-26'!D148</f>
        <v>0</v>
      </c>
      <c r="I148" s="38">
        <f>'Дистан.набл.(КП)(10-26)'!D149</f>
        <v>0</v>
      </c>
      <c r="J148" s="38">
        <f>'Центры здоровья 9-26'!D148</f>
        <v>0</v>
      </c>
      <c r="K148" s="38">
        <f>'АПУ неотл.пом.(9-26)'!D148</f>
        <v>0</v>
      </c>
      <c r="L148" s="38">
        <f>'АПУ обращения  (10-26)'!D148</f>
        <v>0</v>
      </c>
      <c r="M148" s="38">
        <f>'ОДИ ПГГ(10-26)'!D148</f>
        <v>0</v>
      </c>
      <c r="N148" s="38">
        <f>'Школа(10-26)'!D147</f>
        <v>0</v>
      </c>
      <c r="O148" s="38">
        <f>'ФАП(10-26)'!D148</f>
        <v>0</v>
      </c>
      <c r="P148" s="40"/>
      <c r="Q148" s="38">
        <f>'СМП (9-26)'!D148</f>
        <v>0</v>
      </c>
      <c r="R148" s="38">
        <f>'Гемодиализ по видам МП(9-26)'!D148</f>
        <v>0</v>
      </c>
      <c r="S148" s="38">
        <f>'Мед.реаб.(АПУ,ДС,КС)(10-26)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2" t="s">
        <v>411</v>
      </c>
      <c r="C149" s="15" t="s">
        <v>412</v>
      </c>
      <c r="D149" s="38">
        <f>КС!D149</f>
        <v>0</v>
      </c>
      <c r="E149" s="38">
        <f>'ДС(10-26)'!D149</f>
        <v>294411</v>
      </c>
      <c r="F149" s="38">
        <f t="shared" si="8"/>
        <v>0</v>
      </c>
      <c r="G149" s="38">
        <f>' Профилактика 10-26'!D151</f>
        <v>0</v>
      </c>
      <c r="H149" s="38">
        <f>'Диспан.набл.(КП)10-26'!D149</f>
        <v>0</v>
      </c>
      <c r="I149" s="38">
        <f>'Дистан.набл.(КП)(10-26)'!D150</f>
        <v>0</v>
      </c>
      <c r="J149" s="38">
        <f>'Центры здоровья 9-26'!D149</f>
        <v>0</v>
      </c>
      <c r="K149" s="38">
        <f>'АПУ неотл.пом.(9-26)'!D149</f>
        <v>0</v>
      </c>
      <c r="L149" s="38">
        <f>'АПУ обращения  (10-26)'!D149</f>
        <v>0</v>
      </c>
      <c r="M149" s="38">
        <f>'ОДИ ПГГ(10-26)'!D149</f>
        <v>0</v>
      </c>
      <c r="N149" s="38">
        <f>'Школа(10-26)'!D148</f>
        <v>0</v>
      </c>
      <c r="O149" s="38">
        <f>'ФАП(10-26)'!D149</f>
        <v>0</v>
      </c>
      <c r="P149" s="40"/>
      <c r="Q149" s="38">
        <f>'СМП (9-26)'!D149</f>
        <v>0</v>
      </c>
      <c r="R149" s="38">
        <f>'Гемодиализ по видам МП(9-26)'!D149</f>
        <v>0</v>
      </c>
      <c r="S149" s="38">
        <f>'Мед.реаб.(АПУ,ДС,КС)(10-26) '!D149</f>
        <v>0</v>
      </c>
      <c r="T149" s="38">
        <f t="shared" si="9"/>
        <v>294411</v>
      </c>
    </row>
    <row r="150" spans="1:20" x14ac:dyDescent="0.2">
      <c r="E150" s="4"/>
    </row>
  </sheetData>
  <mergeCells count="18"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R5:R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154"/>
  <sheetViews>
    <sheetView zoomScale="98" zoomScaleNormal="98" workbookViewId="0">
      <selection activeCell="N20" sqref="N20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89" t="s">
        <v>429</v>
      </c>
      <c r="B2" s="289"/>
      <c r="C2" s="289"/>
      <c r="D2" s="289"/>
      <c r="E2" s="289"/>
      <c r="F2" s="289"/>
      <c r="G2" s="289"/>
    </row>
    <row r="3" spans="1:11" ht="18" customHeight="1" x14ac:dyDescent="0.2">
      <c r="A3" s="238"/>
      <c r="B3" s="238"/>
      <c r="C3" s="238"/>
      <c r="D3" s="238"/>
      <c r="E3" s="238"/>
      <c r="F3" s="238"/>
      <c r="G3" s="238"/>
    </row>
    <row r="4" spans="1:11" s="2" customFormat="1" ht="15.75" customHeight="1" x14ac:dyDescent="0.2">
      <c r="A4" s="293" t="s">
        <v>43</v>
      </c>
      <c r="B4" s="293" t="s">
        <v>55</v>
      </c>
      <c r="C4" s="294" t="s">
        <v>44</v>
      </c>
      <c r="D4" s="294" t="s">
        <v>280</v>
      </c>
      <c r="E4" s="294"/>
      <c r="F4" s="294"/>
      <c r="G4" s="294"/>
      <c r="H4" s="53"/>
      <c r="I4" s="53"/>
      <c r="J4" s="53"/>
      <c r="K4" s="53"/>
    </row>
    <row r="5" spans="1:11" ht="15" customHeight="1" x14ac:dyDescent="0.2">
      <c r="A5" s="293"/>
      <c r="B5" s="293"/>
      <c r="C5" s="294"/>
      <c r="D5" s="294" t="s">
        <v>273</v>
      </c>
      <c r="E5" s="294" t="s">
        <v>281</v>
      </c>
      <c r="F5" s="294" t="s">
        <v>282</v>
      </c>
      <c r="G5" s="294" t="s">
        <v>283</v>
      </c>
      <c r="H5" s="54"/>
      <c r="I5" s="54"/>
      <c r="J5" s="54"/>
      <c r="K5" s="54"/>
    </row>
    <row r="6" spans="1:11" ht="14.25" customHeight="1" x14ac:dyDescent="0.2">
      <c r="A6" s="293"/>
      <c r="B6" s="293"/>
      <c r="C6" s="294"/>
      <c r="D6" s="294"/>
      <c r="E6" s="294"/>
      <c r="F6" s="294"/>
      <c r="G6" s="294"/>
      <c r="H6" s="54"/>
      <c r="I6" s="54"/>
      <c r="J6" s="54"/>
      <c r="K6" s="54"/>
    </row>
    <row r="7" spans="1:11" ht="30.75" customHeight="1" x14ac:dyDescent="0.2">
      <c r="A7" s="293"/>
      <c r="B7" s="293"/>
      <c r="C7" s="294"/>
      <c r="D7" s="294"/>
      <c r="E7" s="294"/>
      <c r="F7" s="294"/>
      <c r="G7" s="294"/>
      <c r="H7" s="54"/>
      <c r="I7" s="54"/>
      <c r="J7" s="54"/>
      <c r="K7" s="54"/>
    </row>
    <row r="8" spans="1:11" s="2" customFormat="1" x14ac:dyDescent="0.2">
      <c r="A8" s="275" t="s">
        <v>224</v>
      </c>
      <c r="B8" s="275"/>
      <c r="C8" s="275"/>
      <c r="D8" s="48">
        <f>D9+D10+D11</f>
        <v>5663149924</v>
      </c>
      <c r="E8" s="48">
        <f t="shared" ref="E8:G8" si="0">E9+E10+E11</f>
        <v>5392121751</v>
      </c>
      <c r="F8" s="48">
        <f t="shared" si="0"/>
        <v>43620279</v>
      </c>
      <c r="G8" s="48">
        <f t="shared" si="0"/>
        <v>227407894</v>
      </c>
      <c r="H8" s="53"/>
      <c r="I8" s="53"/>
      <c r="J8" s="53"/>
      <c r="K8" s="53"/>
    </row>
    <row r="9" spans="1:11" s="3" customFormat="1" ht="11.25" customHeight="1" x14ac:dyDescent="0.2">
      <c r="A9" s="5"/>
      <c r="B9" s="5"/>
      <c r="C9" s="11" t="s">
        <v>53</v>
      </c>
      <c r="D9" s="75">
        <f>SUM(E9:G9)</f>
        <v>127298330</v>
      </c>
      <c r="E9" s="37">
        <v>127298330</v>
      </c>
      <c r="F9" s="37"/>
      <c r="G9" s="37"/>
      <c r="H9" s="55"/>
      <c r="I9" s="55"/>
      <c r="J9" s="55"/>
      <c r="K9" s="55"/>
    </row>
    <row r="10" spans="1:11" s="3" customFormat="1" ht="11.25" customHeight="1" x14ac:dyDescent="0.2">
      <c r="A10" s="5"/>
      <c r="B10" s="5"/>
      <c r="C10" s="11" t="s">
        <v>279</v>
      </c>
      <c r="D10" s="75">
        <f t="shared" ref="D10" si="1">SUM(E10:G10)</f>
        <v>0</v>
      </c>
      <c r="E10" s="37"/>
      <c r="F10" s="37"/>
      <c r="G10" s="37"/>
      <c r="H10" s="55"/>
      <c r="I10" s="55"/>
      <c r="J10" s="55"/>
      <c r="K10" s="55"/>
    </row>
    <row r="11" spans="1:11" s="2" customFormat="1" x14ac:dyDescent="0.2">
      <c r="A11" s="275" t="s">
        <v>223</v>
      </c>
      <c r="B11" s="275"/>
      <c r="C11" s="275"/>
      <c r="D11" s="48">
        <f>SUM(D12:D147)</f>
        <v>5535851594</v>
      </c>
      <c r="E11" s="48">
        <f>SUM(E12:E147)</f>
        <v>5264823421</v>
      </c>
      <c r="F11" s="48">
        <f>SUM(F12:F147)</f>
        <v>43620279</v>
      </c>
      <c r="G11" s="48">
        <f>SUM(G12:G147)</f>
        <v>227407894</v>
      </c>
      <c r="H11" s="74">
        <f>D11-'[6] СМП  (12-24)'!D11</f>
        <v>1042700764</v>
      </c>
      <c r="I11" s="74">
        <f>E11-'[6] СМП  (12-24)'!E11</f>
        <v>972312938</v>
      </c>
      <c r="J11" s="74">
        <f>F11-'[6] СМП  (12-24)'!F11</f>
        <v>5368299</v>
      </c>
      <c r="K11" s="74">
        <f>G11-'[6] СМП  (12-24)'!G11</f>
        <v>65019527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75">
        <v>0</v>
      </c>
      <c r="E12" s="75"/>
      <c r="F12" s="75"/>
      <c r="G12" s="75"/>
      <c r="H12" s="74"/>
      <c r="I12" s="74"/>
      <c r="J12" s="74"/>
      <c r="K12" s="74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75">
        <v>0</v>
      </c>
      <c r="E13" s="75"/>
      <c r="F13" s="75"/>
      <c r="G13" s="75"/>
      <c r="H13" s="74"/>
      <c r="I13" s="74"/>
      <c r="J13" s="74"/>
      <c r="K13" s="74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75">
        <v>199404104</v>
      </c>
      <c r="E14" s="76">
        <v>196048488</v>
      </c>
      <c r="F14" s="76">
        <v>3355616</v>
      </c>
      <c r="G14" s="76"/>
      <c r="H14" s="74"/>
      <c r="I14" s="74"/>
      <c r="J14" s="74"/>
      <c r="K14" s="74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75">
        <v>0</v>
      </c>
      <c r="E15" s="75"/>
      <c r="F15" s="75">
        <v>0</v>
      </c>
      <c r="G15" s="75"/>
      <c r="H15" s="74"/>
      <c r="I15" s="74"/>
      <c r="J15" s="74"/>
      <c r="K15" s="74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75">
        <v>0</v>
      </c>
      <c r="E16" s="75"/>
      <c r="F16" s="75">
        <v>0</v>
      </c>
      <c r="G16" s="75"/>
      <c r="H16" s="74"/>
      <c r="I16" s="74"/>
      <c r="J16" s="74"/>
      <c r="K16" s="74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75">
        <v>432328698</v>
      </c>
      <c r="E17" s="76">
        <v>427763609</v>
      </c>
      <c r="F17" s="76">
        <v>4565089</v>
      </c>
      <c r="G17" s="76"/>
      <c r="H17" s="74"/>
      <c r="I17" s="74"/>
      <c r="J17" s="74"/>
      <c r="K17" s="74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75">
        <v>0</v>
      </c>
      <c r="E18" s="75"/>
      <c r="F18" s="75">
        <v>0</v>
      </c>
      <c r="G18" s="75"/>
      <c r="H18" s="74"/>
      <c r="I18" s="74"/>
      <c r="J18" s="74"/>
      <c r="K18" s="74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75">
        <v>0</v>
      </c>
      <c r="E19" s="75"/>
      <c r="F19" s="75">
        <v>0</v>
      </c>
      <c r="G19" s="75"/>
      <c r="H19" s="74"/>
      <c r="I19" s="74"/>
      <c r="J19" s="74"/>
      <c r="K19" s="74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75">
        <v>0</v>
      </c>
      <c r="E20" s="75"/>
      <c r="F20" s="75">
        <v>0</v>
      </c>
      <c r="G20" s="75"/>
      <c r="H20" s="74"/>
      <c r="I20" s="74"/>
      <c r="J20" s="74"/>
      <c r="K20" s="74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75">
        <v>0</v>
      </c>
      <c r="E21" s="75"/>
      <c r="F21" s="75">
        <v>0</v>
      </c>
      <c r="G21" s="75"/>
      <c r="H21" s="74"/>
      <c r="I21" s="74"/>
      <c r="J21" s="74"/>
      <c r="K21" s="74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75">
        <v>0</v>
      </c>
      <c r="E22" s="75"/>
      <c r="F22" s="75">
        <v>0</v>
      </c>
      <c r="G22" s="75"/>
      <c r="H22" s="74"/>
      <c r="I22" s="74"/>
      <c r="J22" s="74"/>
      <c r="K22" s="74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75">
        <v>0</v>
      </c>
      <c r="E23" s="75"/>
      <c r="F23" s="75">
        <v>0</v>
      </c>
      <c r="G23" s="75"/>
      <c r="H23" s="74"/>
      <c r="I23" s="74"/>
      <c r="J23" s="74"/>
      <c r="K23" s="74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75">
        <v>0</v>
      </c>
      <c r="E24" s="75"/>
      <c r="F24" s="75">
        <v>0</v>
      </c>
      <c r="G24" s="75"/>
      <c r="H24" s="74"/>
      <c r="I24" s="74"/>
      <c r="J24" s="74"/>
      <c r="K24" s="74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75">
        <v>0</v>
      </c>
      <c r="E25" s="75"/>
      <c r="F25" s="75">
        <v>0</v>
      </c>
      <c r="G25" s="75"/>
      <c r="H25" s="74"/>
      <c r="I25" s="74"/>
      <c r="J25" s="74"/>
      <c r="K25" s="74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75">
        <v>0</v>
      </c>
      <c r="E26" s="75"/>
      <c r="F26" s="75">
        <v>0</v>
      </c>
      <c r="G26" s="75"/>
      <c r="H26" s="74"/>
      <c r="I26" s="74"/>
      <c r="J26" s="74"/>
      <c r="K26" s="74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75">
        <v>0</v>
      </c>
      <c r="E27" s="75"/>
      <c r="F27" s="75">
        <v>0</v>
      </c>
      <c r="G27" s="75"/>
      <c r="H27" s="74"/>
      <c r="I27" s="74"/>
      <c r="J27" s="74"/>
      <c r="K27" s="74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75">
        <v>290212044</v>
      </c>
      <c r="E28" s="76">
        <v>285418306</v>
      </c>
      <c r="F28" s="76">
        <v>4793738</v>
      </c>
      <c r="G28" s="76"/>
      <c r="H28" s="74"/>
      <c r="I28" s="74"/>
      <c r="J28" s="74"/>
      <c r="K28" s="74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75">
        <v>0</v>
      </c>
      <c r="E29" s="75"/>
      <c r="F29" s="75">
        <v>0</v>
      </c>
      <c r="G29" s="75"/>
      <c r="H29" s="74"/>
      <c r="I29" s="74"/>
      <c r="J29" s="74"/>
      <c r="K29" s="74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75">
        <v>0</v>
      </c>
      <c r="E30" s="75"/>
      <c r="F30" s="75">
        <v>0</v>
      </c>
      <c r="G30" s="75"/>
      <c r="H30" s="74"/>
      <c r="I30" s="74"/>
      <c r="J30" s="74"/>
      <c r="K30" s="74"/>
    </row>
    <row r="31" spans="1:11" x14ac:dyDescent="0.2">
      <c r="A31" s="20">
        <v>20</v>
      </c>
      <c r="B31" s="12" t="s">
        <v>75</v>
      </c>
      <c r="C31" s="10" t="s">
        <v>343</v>
      </c>
      <c r="D31" s="75">
        <v>0</v>
      </c>
      <c r="E31" s="77"/>
      <c r="F31" s="77">
        <v>0</v>
      </c>
      <c r="G31" s="77"/>
      <c r="H31" s="74"/>
      <c r="I31" s="74"/>
      <c r="J31" s="74"/>
      <c r="K31" s="74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75">
        <v>196849774</v>
      </c>
      <c r="E32" s="76">
        <v>194512827</v>
      </c>
      <c r="F32" s="76">
        <v>2336947</v>
      </c>
      <c r="G32" s="76"/>
      <c r="H32" s="74"/>
      <c r="I32" s="74"/>
      <c r="J32" s="74"/>
      <c r="K32" s="74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75">
        <v>32307328</v>
      </c>
      <c r="E33" s="76">
        <v>31825959</v>
      </c>
      <c r="F33" s="76">
        <v>481369</v>
      </c>
      <c r="G33" s="76"/>
      <c r="H33" s="74"/>
      <c r="I33" s="74"/>
      <c r="J33" s="74"/>
      <c r="K33" s="74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75">
        <v>0</v>
      </c>
      <c r="E34" s="75"/>
      <c r="F34" s="75">
        <v>0</v>
      </c>
      <c r="G34" s="75"/>
      <c r="H34" s="74"/>
      <c r="I34" s="74"/>
      <c r="J34" s="74"/>
      <c r="K34" s="74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75">
        <v>0</v>
      </c>
      <c r="E35" s="75"/>
      <c r="F35" s="75">
        <v>0</v>
      </c>
      <c r="G35" s="75"/>
      <c r="H35" s="74"/>
      <c r="I35" s="74"/>
      <c r="J35" s="74"/>
      <c r="K35" s="74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75">
        <v>0</v>
      </c>
      <c r="E36" s="75"/>
      <c r="F36" s="75">
        <v>0</v>
      </c>
      <c r="G36" s="75"/>
      <c r="H36" s="74"/>
      <c r="I36" s="74"/>
      <c r="J36" s="74"/>
      <c r="K36" s="74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75">
        <v>0</v>
      </c>
      <c r="E37" s="75"/>
      <c r="F37" s="75">
        <v>0</v>
      </c>
      <c r="G37" s="75"/>
      <c r="H37" s="74"/>
      <c r="I37" s="74"/>
      <c r="J37" s="74"/>
      <c r="K37" s="74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75">
        <v>0</v>
      </c>
      <c r="E38" s="75"/>
      <c r="F38" s="75">
        <v>0</v>
      </c>
      <c r="G38" s="75"/>
      <c r="H38" s="74"/>
      <c r="I38" s="74"/>
      <c r="J38" s="74"/>
      <c r="K38" s="74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75">
        <v>292068423</v>
      </c>
      <c r="E39" s="76">
        <v>289012415</v>
      </c>
      <c r="F39" s="76">
        <v>3056008</v>
      </c>
      <c r="G39" s="76"/>
      <c r="H39" s="74"/>
      <c r="I39" s="74"/>
      <c r="J39" s="74"/>
      <c r="K39" s="74"/>
    </row>
    <row r="40" spans="1:11" x14ac:dyDescent="0.2">
      <c r="A40" s="20">
        <v>29</v>
      </c>
      <c r="B40" s="12" t="s">
        <v>90</v>
      </c>
      <c r="C40" s="10" t="s">
        <v>37</v>
      </c>
      <c r="D40" s="75">
        <v>0</v>
      </c>
      <c r="E40" s="77"/>
      <c r="F40" s="77"/>
      <c r="G40" s="77"/>
      <c r="H40" s="74"/>
      <c r="I40" s="74"/>
      <c r="J40" s="74"/>
      <c r="K40" s="74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75">
        <v>0</v>
      </c>
      <c r="E41" s="75"/>
      <c r="F41" s="75"/>
      <c r="G41" s="75"/>
      <c r="H41" s="74"/>
      <c r="I41" s="74"/>
      <c r="J41" s="74"/>
      <c r="K41" s="74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75">
        <v>0</v>
      </c>
      <c r="E42" s="75"/>
      <c r="F42" s="75"/>
      <c r="G42" s="75"/>
      <c r="H42" s="74"/>
      <c r="I42" s="74"/>
      <c r="J42" s="74"/>
      <c r="K42" s="74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75">
        <v>0</v>
      </c>
      <c r="E43" s="75"/>
      <c r="F43" s="75"/>
      <c r="G43" s="75"/>
      <c r="H43" s="74"/>
      <c r="I43" s="74"/>
      <c r="J43" s="74"/>
      <c r="K43" s="74"/>
    </row>
    <row r="44" spans="1:11" x14ac:dyDescent="0.2">
      <c r="A44" s="20">
        <v>33</v>
      </c>
      <c r="B44" s="12" t="s">
        <v>94</v>
      </c>
      <c r="C44" s="10" t="s">
        <v>213</v>
      </c>
      <c r="D44" s="75">
        <v>0</v>
      </c>
      <c r="E44" s="77"/>
      <c r="F44" s="77"/>
      <c r="G44" s="77"/>
      <c r="H44" s="74"/>
      <c r="I44" s="74"/>
      <c r="J44" s="74"/>
      <c r="K44" s="74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75">
        <v>0</v>
      </c>
      <c r="E45" s="75"/>
      <c r="F45" s="75"/>
      <c r="G45" s="75"/>
      <c r="H45" s="74"/>
      <c r="I45" s="74"/>
      <c r="J45" s="74"/>
      <c r="K45" s="74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75">
        <v>0</v>
      </c>
      <c r="E46" s="75"/>
      <c r="F46" s="75"/>
      <c r="G46" s="75"/>
      <c r="H46" s="74"/>
      <c r="I46" s="74"/>
      <c r="J46" s="74"/>
      <c r="K46" s="74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75">
        <v>0</v>
      </c>
      <c r="E47" s="75"/>
      <c r="F47" s="75"/>
      <c r="G47" s="75"/>
      <c r="H47" s="74"/>
      <c r="I47" s="74"/>
      <c r="J47" s="74"/>
      <c r="K47" s="74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75">
        <v>0</v>
      </c>
      <c r="E48" s="75"/>
      <c r="F48" s="75"/>
      <c r="G48" s="75"/>
      <c r="H48" s="74"/>
      <c r="I48" s="74"/>
      <c r="J48" s="74"/>
      <c r="K48" s="74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75">
        <v>0</v>
      </c>
      <c r="E49" s="75"/>
      <c r="F49" s="75"/>
      <c r="G49" s="75"/>
      <c r="H49" s="74"/>
      <c r="I49" s="74"/>
      <c r="J49" s="74"/>
      <c r="K49" s="74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75">
        <v>523861372</v>
      </c>
      <c r="E50" s="76">
        <v>515052879</v>
      </c>
      <c r="F50" s="76">
        <v>8808493</v>
      </c>
      <c r="G50" s="76"/>
      <c r="H50" s="74"/>
      <c r="I50" s="74"/>
      <c r="J50" s="74"/>
      <c r="K50" s="74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75">
        <v>0</v>
      </c>
      <c r="E51" s="75"/>
      <c r="F51" s="75"/>
      <c r="G51" s="75"/>
      <c r="H51" s="74"/>
      <c r="I51" s="74"/>
      <c r="J51" s="74"/>
      <c r="K51" s="74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75">
        <v>0</v>
      </c>
      <c r="E52" s="75"/>
      <c r="F52" s="75"/>
      <c r="G52" s="75"/>
      <c r="H52" s="74"/>
      <c r="I52" s="74"/>
      <c r="J52" s="74"/>
      <c r="K52" s="74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75">
        <v>0</v>
      </c>
      <c r="E53" s="75"/>
      <c r="F53" s="75"/>
      <c r="G53" s="75"/>
      <c r="H53" s="74"/>
      <c r="I53" s="74"/>
      <c r="J53" s="74"/>
      <c r="K53" s="74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75">
        <v>0</v>
      </c>
      <c r="E54" s="75"/>
      <c r="F54" s="75"/>
      <c r="G54" s="75"/>
      <c r="H54" s="74"/>
      <c r="I54" s="74"/>
      <c r="J54" s="74"/>
      <c r="K54" s="74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75">
        <v>0</v>
      </c>
      <c r="E55" s="75"/>
      <c r="F55" s="75"/>
      <c r="G55" s="75"/>
      <c r="H55" s="74"/>
      <c r="I55" s="74"/>
      <c r="J55" s="74"/>
      <c r="K55" s="74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75">
        <v>0</v>
      </c>
      <c r="E56" s="75"/>
      <c r="F56" s="75"/>
      <c r="G56" s="75"/>
      <c r="H56" s="74"/>
      <c r="I56" s="74"/>
      <c r="J56" s="74"/>
      <c r="K56" s="74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75">
        <v>0</v>
      </c>
      <c r="E57" s="75"/>
      <c r="F57" s="75"/>
      <c r="G57" s="75"/>
      <c r="H57" s="74"/>
      <c r="I57" s="74"/>
      <c r="J57" s="74"/>
      <c r="K57" s="74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75">
        <v>0</v>
      </c>
      <c r="E58" s="75"/>
      <c r="F58" s="75"/>
      <c r="G58" s="75"/>
      <c r="H58" s="74"/>
      <c r="I58" s="74"/>
      <c r="J58" s="74"/>
      <c r="K58" s="74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75">
        <v>0</v>
      </c>
      <c r="E59" s="75"/>
      <c r="F59" s="75"/>
      <c r="G59" s="75"/>
      <c r="H59" s="74"/>
      <c r="I59" s="74"/>
      <c r="J59" s="74"/>
      <c r="K59" s="74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75">
        <v>0</v>
      </c>
      <c r="E60" s="75"/>
      <c r="F60" s="75"/>
      <c r="G60" s="75"/>
      <c r="H60" s="74"/>
      <c r="I60" s="74"/>
      <c r="J60" s="74"/>
      <c r="K60" s="74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75">
        <v>0</v>
      </c>
      <c r="E61" s="75"/>
      <c r="F61" s="75"/>
      <c r="G61" s="75"/>
      <c r="H61" s="74"/>
      <c r="I61" s="74"/>
      <c r="J61" s="74"/>
      <c r="K61" s="74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75">
        <v>0</v>
      </c>
      <c r="E62" s="75"/>
      <c r="F62" s="75"/>
      <c r="G62" s="75"/>
      <c r="H62" s="74"/>
      <c r="I62" s="74"/>
      <c r="J62" s="74"/>
      <c r="K62" s="74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75">
        <v>0</v>
      </c>
      <c r="E63" s="75"/>
      <c r="F63" s="75"/>
      <c r="G63" s="75"/>
      <c r="H63" s="74"/>
      <c r="I63" s="74"/>
      <c r="J63" s="74"/>
      <c r="K63" s="74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75">
        <v>0</v>
      </c>
      <c r="E64" s="75"/>
      <c r="F64" s="75"/>
      <c r="G64" s="75"/>
      <c r="H64" s="74"/>
      <c r="I64" s="74"/>
      <c r="J64" s="74"/>
      <c r="K64" s="74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75">
        <v>0</v>
      </c>
      <c r="E65" s="75"/>
      <c r="F65" s="75"/>
      <c r="G65" s="75"/>
      <c r="H65" s="74"/>
      <c r="I65" s="74"/>
      <c r="J65" s="74"/>
      <c r="K65" s="74"/>
    </row>
    <row r="66" spans="1:11" s="1" customFormat="1" ht="23.25" customHeight="1" x14ac:dyDescent="0.2">
      <c r="A66" s="20">
        <v>55</v>
      </c>
      <c r="B66" s="21" t="s">
        <v>113</v>
      </c>
      <c r="C66" s="10" t="s">
        <v>51</v>
      </c>
      <c r="D66" s="75">
        <v>0</v>
      </c>
      <c r="E66" s="75"/>
      <c r="F66" s="75"/>
      <c r="G66" s="75"/>
      <c r="H66" s="74"/>
      <c r="I66" s="74"/>
      <c r="J66" s="74"/>
      <c r="K66" s="74"/>
    </row>
    <row r="67" spans="1:11" s="1" customFormat="1" ht="27.75" customHeight="1" x14ac:dyDescent="0.2">
      <c r="A67" s="20">
        <v>56</v>
      </c>
      <c r="B67" s="13" t="s">
        <v>114</v>
      </c>
      <c r="C67" s="10" t="s">
        <v>234</v>
      </c>
      <c r="D67" s="75">
        <v>0</v>
      </c>
      <c r="E67" s="75"/>
      <c r="F67" s="75"/>
      <c r="G67" s="75"/>
      <c r="H67" s="74"/>
      <c r="I67" s="74"/>
      <c r="J67" s="74"/>
      <c r="K67" s="74"/>
    </row>
    <row r="68" spans="1:11" s="1" customFormat="1" ht="24" x14ac:dyDescent="0.2">
      <c r="A68" s="20">
        <v>57</v>
      </c>
      <c r="B68" s="12" t="s">
        <v>115</v>
      </c>
      <c r="C68" s="10" t="s">
        <v>116</v>
      </c>
      <c r="D68" s="75">
        <v>0</v>
      </c>
      <c r="E68" s="75"/>
      <c r="F68" s="75"/>
      <c r="G68" s="75"/>
      <c r="H68" s="74"/>
      <c r="I68" s="74"/>
      <c r="J68" s="74"/>
      <c r="K68" s="74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75">
        <v>0</v>
      </c>
      <c r="E69" s="75"/>
      <c r="F69" s="75"/>
      <c r="G69" s="75"/>
      <c r="H69" s="74"/>
      <c r="I69" s="74"/>
      <c r="J69" s="74"/>
      <c r="K69" s="74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75">
        <v>0</v>
      </c>
      <c r="E70" s="75"/>
      <c r="F70" s="75"/>
      <c r="G70" s="75"/>
      <c r="H70" s="74"/>
      <c r="I70" s="74"/>
      <c r="J70" s="74"/>
      <c r="K70" s="74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75">
        <v>0</v>
      </c>
      <c r="E71" s="75"/>
      <c r="F71" s="75"/>
      <c r="G71" s="75"/>
      <c r="H71" s="74"/>
      <c r="I71" s="74"/>
      <c r="J71" s="74"/>
      <c r="K71" s="74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75">
        <v>0</v>
      </c>
      <c r="E72" s="75"/>
      <c r="F72" s="75"/>
      <c r="G72" s="75"/>
      <c r="H72" s="74"/>
      <c r="I72" s="74"/>
      <c r="J72" s="74"/>
      <c r="K72" s="74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75">
        <v>0</v>
      </c>
      <c r="E73" s="75"/>
      <c r="F73" s="75"/>
      <c r="G73" s="75"/>
      <c r="H73" s="74"/>
      <c r="I73" s="74"/>
      <c r="J73" s="74"/>
      <c r="K73" s="74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75">
        <v>0</v>
      </c>
      <c r="E74" s="75"/>
      <c r="F74" s="75"/>
      <c r="G74" s="75"/>
      <c r="H74" s="74"/>
      <c r="I74" s="74"/>
      <c r="J74" s="74"/>
      <c r="K74" s="74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75">
        <v>0</v>
      </c>
      <c r="E75" s="75"/>
      <c r="F75" s="75"/>
      <c r="G75" s="75"/>
      <c r="H75" s="74"/>
      <c r="I75" s="74"/>
      <c r="J75" s="74"/>
      <c r="K75" s="74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75">
        <v>0</v>
      </c>
      <c r="E76" s="75"/>
      <c r="F76" s="75"/>
      <c r="G76" s="75"/>
      <c r="H76" s="74"/>
      <c r="I76" s="74"/>
      <c r="J76" s="74"/>
      <c r="K76" s="74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75">
        <v>0</v>
      </c>
      <c r="E77" s="75"/>
      <c r="F77" s="75"/>
      <c r="G77" s="75"/>
      <c r="H77" s="74"/>
      <c r="I77" s="74"/>
      <c r="J77" s="74"/>
      <c r="K77" s="74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75">
        <v>0</v>
      </c>
      <c r="E78" s="75"/>
      <c r="F78" s="75"/>
      <c r="G78" s="75"/>
      <c r="H78" s="74"/>
      <c r="I78" s="74"/>
      <c r="J78" s="74"/>
      <c r="K78" s="74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75">
        <v>0</v>
      </c>
      <c r="E79" s="75"/>
      <c r="F79" s="75"/>
      <c r="G79" s="75"/>
      <c r="H79" s="74"/>
      <c r="I79" s="74"/>
      <c r="J79" s="74"/>
      <c r="K79" s="74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75">
        <v>0</v>
      </c>
      <c r="E80" s="75"/>
      <c r="F80" s="75"/>
      <c r="G80" s="75"/>
      <c r="H80" s="74"/>
      <c r="I80" s="74"/>
      <c r="J80" s="74"/>
      <c r="K80" s="74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75">
        <v>0</v>
      </c>
      <c r="E81" s="75"/>
      <c r="F81" s="75"/>
      <c r="G81" s="75"/>
      <c r="H81" s="74"/>
      <c r="I81" s="74"/>
      <c r="J81" s="74"/>
      <c r="K81" s="74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75">
        <v>0</v>
      </c>
      <c r="E82" s="75"/>
      <c r="F82" s="75"/>
      <c r="G82" s="75"/>
      <c r="H82" s="74"/>
      <c r="I82" s="74"/>
      <c r="J82" s="74"/>
      <c r="K82" s="74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75">
        <v>0</v>
      </c>
      <c r="E83" s="75"/>
      <c r="F83" s="75"/>
      <c r="G83" s="75"/>
      <c r="H83" s="74"/>
      <c r="I83" s="74"/>
      <c r="J83" s="74"/>
      <c r="K83" s="74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75">
        <v>0</v>
      </c>
      <c r="E84" s="75"/>
      <c r="F84" s="75"/>
      <c r="G84" s="75"/>
      <c r="H84" s="74"/>
      <c r="I84" s="74"/>
      <c r="J84" s="74"/>
      <c r="K84" s="74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75">
        <v>0</v>
      </c>
      <c r="E85" s="75"/>
      <c r="F85" s="75"/>
      <c r="G85" s="75"/>
      <c r="H85" s="74"/>
      <c r="I85" s="74"/>
      <c r="J85" s="74"/>
      <c r="K85" s="74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75">
        <v>0</v>
      </c>
      <c r="E86" s="75"/>
      <c r="F86" s="75"/>
      <c r="G86" s="75"/>
      <c r="H86" s="74"/>
      <c r="I86" s="74"/>
      <c r="J86" s="74"/>
      <c r="K86" s="74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75">
        <v>0</v>
      </c>
      <c r="E87" s="75"/>
      <c r="F87" s="75"/>
      <c r="G87" s="75"/>
      <c r="H87" s="74"/>
      <c r="I87" s="74"/>
      <c r="J87" s="74"/>
      <c r="K87" s="74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75">
        <v>0</v>
      </c>
      <c r="E88" s="75"/>
      <c r="F88" s="75"/>
      <c r="G88" s="75"/>
      <c r="H88" s="74"/>
      <c r="I88" s="74"/>
      <c r="J88" s="74"/>
      <c r="K88" s="74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75">
        <v>0</v>
      </c>
      <c r="E89" s="75"/>
      <c r="F89" s="75"/>
      <c r="G89" s="75"/>
      <c r="H89" s="74"/>
      <c r="I89" s="74"/>
      <c r="J89" s="74"/>
      <c r="K89" s="74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75">
        <v>0</v>
      </c>
      <c r="E90" s="75"/>
      <c r="F90" s="75"/>
      <c r="G90" s="75"/>
      <c r="H90" s="74"/>
      <c r="I90" s="74"/>
      <c r="J90" s="74"/>
      <c r="K90" s="74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75">
        <v>3433822207</v>
      </c>
      <c r="E91" s="75">
        <v>3192288554</v>
      </c>
      <c r="F91" s="75">
        <v>14125759</v>
      </c>
      <c r="G91" s="75">
        <v>227407894</v>
      </c>
      <c r="H91" s="74"/>
      <c r="I91" s="74"/>
      <c r="J91" s="74"/>
      <c r="K91" s="74"/>
    </row>
    <row r="92" spans="1:11" s="1" customFormat="1" ht="24" x14ac:dyDescent="0.2">
      <c r="A92" s="263">
        <v>81</v>
      </c>
      <c r="B92" s="266" t="s">
        <v>141</v>
      </c>
      <c r="C92" s="16" t="s">
        <v>248</v>
      </c>
      <c r="D92" s="75">
        <v>0</v>
      </c>
      <c r="E92" s="75"/>
      <c r="F92" s="75"/>
      <c r="G92" s="75"/>
      <c r="H92" s="74"/>
      <c r="I92" s="74"/>
      <c r="J92" s="74"/>
      <c r="K92" s="74"/>
    </row>
    <row r="93" spans="1:11" s="1" customFormat="1" ht="36" x14ac:dyDescent="0.2">
      <c r="A93" s="264"/>
      <c r="B93" s="267"/>
      <c r="C93" s="10" t="s">
        <v>307</v>
      </c>
      <c r="D93" s="75">
        <v>0</v>
      </c>
      <c r="E93" s="75"/>
      <c r="F93" s="75"/>
      <c r="G93" s="75"/>
      <c r="H93" s="74"/>
      <c r="I93" s="74"/>
      <c r="J93" s="74"/>
      <c r="K93" s="74"/>
    </row>
    <row r="94" spans="1:11" s="1" customFormat="1" ht="24" x14ac:dyDescent="0.2">
      <c r="A94" s="264"/>
      <c r="B94" s="267"/>
      <c r="C94" s="10" t="s">
        <v>249</v>
      </c>
      <c r="D94" s="75">
        <v>0</v>
      </c>
      <c r="E94" s="75"/>
      <c r="F94" s="75"/>
      <c r="G94" s="75"/>
      <c r="H94" s="74"/>
      <c r="I94" s="74"/>
      <c r="J94" s="74"/>
      <c r="K94" s="74"/>
    </row>
    <row r="95" spans="1:11" s="1" customFormat="1" ht="36" x14ac:dyDescent="0.2">
      <c r="A95" s="265"/>
      <c r="B95" s="268"/>
      <c r="C95" s="22" t="s">
        <v>308</v>
      </c>
      <c r="D95" s="75">
        <v>0</v>
      </c>
      <c r="E95" s="75"/>
      <c r="F95" s="75"/>
      <c r="G95" s="75"/>
      <c r="H95" s="74"/>
      <c r="I95" s="74"/>
      <c r="J95" s="74"/>
      <c r="K95" s="74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75">
        <v>0</v>
      </c>
      <c r="E96" s="75"/>
      <c r="F96" s="75"/>
      <c r="G96" s="75"/>
      <c r="H96" s="74"/>
      <c r="I96" s="74"/>
      <c r="J96" s="74"/>
      <c r="K96" s="74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75">
        <v>0</v>
      </c>
      <c r="E97" s="75"/>
      <c r="F97" s="75"/>
      <c r="G97" s="75"/>
      <c r="H97" s="74"/>
      <c r="I97" s="74"/>
      <c r="J97" s="74"/>
      <c r="K97" s="74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75">
        <v>0</v>
      </c>
      <c r="E98" s="75"/>
      <c r="F98" s="75"/>
      <c r="G98" s="75"/>
      <c r="H98" s="74"/>
      <c r="I98" s="74"/>
      <c r="J98" s="74"/>
      <c r="K98" s="74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75">
        <v>0</v>
      </c>
      <c r="E99" s="75"/>
      <c r="F99" s="75"/>
      <c r="G99" s="75"/>
      <c r="H99" s="74"/>
      <c r="I99" s="74"/>
      <c r="J99" s="74"/>
      <c r="K99" s="74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75">
        <v>0</v>
      </c>
      <c r="E100" s="75"/>
      <c r="F100" s="75"/>
      <c r="G100" s="75"/>
      <c r="H100" s="74"/>
      <c r="I100" s="74"/>
      <c r="J100" s="74"/>
      <c r="K100" s="74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75">
        <v>0</v>
      </c>
      <c r="E101" s="75"/>
      <c r="F101" s="75"/>
      <c r="G101" s="75"/>
      <c r="H101" s="74"/>
      <c r="I101" s="74"/>
      <c r="J101" s="74"/>
      <c r="K101" s="74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75">
        <v>0</v>
      </c>
      <c r="E102" s="75"/>
      <c r="F102" s="75"/>
      <c r="G102" s="75"/>
      <c r="H102" s="74"/>
      <c r="I102" s="74"/>
      <c r="J102" s="74"/>
      <c r="K102" s="74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75">
        <v>0</v>
      </c>
      <c r="E103" s="75"/>
      <c r="F103" s="75"/>
      <c r="G103" s="75"/>
      <c r="H103" s="74"/>
      <c r="I103" s="74"/>
      <c r="J103" s="74"/>
      <c r="K103" s="74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75">
        <v>0</v>
      </c>
      <c r="E104" s="75"/>
      <c r="F104" s="75"/>
      <c r="G104" s="75"/>
      <c r="H104" s="74"/>
      <c r="I104" s="74"/>
      <c r="J104" s="74"/>
      <c r="K104" s="74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75">
        <v>0</v>
      </c>
      <c r="E105" s="75"/>
      <c r="F105" s="75"/>
      <c r="G105" s="75"/>
      <c r="H105" s="74"/>
      <c r="I105" s="74"/>
      <c r="J105" s="74"/>
      <c r="K105" s="74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75">
        <v>0</v>
      </c>
      <c r="E106" s="76"/>
      <c r="F106" s="76"/>
      <c r="G106" s="76"/>
      <c r="H106" s="74"/>
      <c r="I106" s="74"/>
      <c r="J106" s="74"/>
      <c r="K106" s="74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75">
        <v>0</v>
      </c>
      <c r="E107" s="75"/>
      <c r="F107" s="75"/>
      <c r="G107" s="75"/>
      <c r="H107" s="74"/>
      <c r="I107" s="74"/>
      <c r="J107" s="74"/>
      <c r="K107" s="74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75">
        <v>134997644</v>
      </c>
      <c r="E108" s="75">
        <v>132900384</v>
      </c>
      <c r="F108" s="75">
        <v>2097260</v>
      </c>
      <c r="G108" s="75"/>
      <c r="H108" s="74"/>
      <c r="I108" s="74"/>
      <c r="J108" s="74"/>
      <c r="K108" s="74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75">
        <v>0</v>
      </c>
      <c r="E109" s="75"/>
      <c r="F109" s="75"/>
      <c r="G109" s="75"/>
      <c r="H109" s="74"/>
      <c r="I109" s="74"/>
      <c r="J109" s="74"/>
      <c r="K109" s="74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75">
        <v>0</v>
      </c>
      <c r="E110" s="75"/>
      <c r="F110" s="75"/>
      <c r="G110" s="75"/>
      <c r="H110" s="74"/>
      <c r="I110" s="74"/>
      <c r="J110" s="74"/>
      <c r="K110" s="74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75">
        <v>0</v>
      </c>
      <c r="E111" s="75"/>
      <c r="F111" s="75"/>
      <c r="G111" s="75"/>
      <c r="H111" s="74"/>
      <c r="I111" s="74"/>
      <c r="J111" s="74"/>
      <c r="K111" s="74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75">
        <v>0</v>
      </c>
      <c r="E112" s="75"/>
      <c r="F112" s="75"/>
      <c r="G112" s="75"/>
      <c r="H112" s="74"/>
      <c r="I112" s="74"/>
      <c r="J112" s="74"/>
      <c r="K112" s="74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75">
        <v>0</v>
      </c>
      <c r="E113" s="75"/>
      <c r="F113" s="75"/>
      <c r="G113" s="75"/>
      <c r="H113" s="74"/>
      <c r="I113" s="74"/>
      <c r="J113" s="74"/>
      <c r="K113" s="74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75">
        <v>0</v>
      </c>
      <c r="E114" s="75"/>
      <c r="F114" s="75"/>
      <c r="G114" s="75"/>
      <c r="H114" s="74"/>
      <c r="I114" s="74"/>
      <c r="J114" s="74"/>
      <c r="K114" s="74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75">
        <v>0</v>
      </c>
      <c r="E115" s="75"/>
      <c r="F115" s="75"/>
      <c r="G115" s="75"/>
      <c r="H115" s="74"/>
      <c r="I115" s="74"/>
      <c r="J115" s="74"/>
      <c r="K115" s="74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75">
        <v>0</v>
      </c>
      <c r="E116" s="75"/>
      <c r="F116" s="75"/>
      <c r="G116" s="75"/>
      <c r="H116" s="74"/>
      <c r="I116" s="74"/>
      <c r="J116" s="74"/>
      <c r="K116" s="74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75">
        <v>0</v>
      </c>
      <c r="E117" s="75"/>
      <c r="F117" s="75"/>
      <c r="G117" s="75"/>
      <c r="H117" s="74"/>
      <c r="I117" s="74"/>
      <c r="J117" s="74"/>
      <c r="K117" s="74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75">
        <v>0</v>
      </c>
      <c r="E118" s="75"/>
      <c r="F118" s="75"/>
      <c r="G118" s="75"/>
      <c r="H118" s="74"/>
      <c r="I118" s="74"/>
      <c r="J118" s="74"/>
      <c r="K118" s="74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75">
        <v>0</v>
      </c>
      <c r="E119" s="75"/>
      <c r="F119" s="75"/>
      <c r="G119" s="75"/>
      <c r="H119" s="74"/>
      <c r="I119" s="74"/>
      <c r="J119" s="74"/>
      <c r="K119" s="74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75">
        <v>0</v>
      </c>
      <c r="E120" s="75"/>
      <c r="F120" s="75"/>
      <c r="G120" s="75"/>
      <c r="H120" s="74"/>
      <c r="I120" s="74"/>
      <c r="J120" s="74"/>
      <c r="K120" s="74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75">
        <v>0</v>
      </c>
      <c r="E121" s="75"/>
      <c r="F121" s="75"/>
      <c r="G121" s="75"/>
      <c r="H121" s="74"/>
      <c r="I121" s="74"/>
      <c r="J121" s="74"/>
      <c r="K121" s="74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75">
        <v>0</v>
      </c>
      <c r="E122" s="75"/>
      <c r="F122" s="75"/>
      <c r="G122" s="75"/>
      <c r="H122" s="74"/>
      <c r="I122" s="74"/>
      <c r="J122" s="74"/>
      <c r="K122" s="74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75">
        <v>0</v>
      </c>
      <c r="E123" s="75"/>
      <c r="F123" s="75"/>
      <c r="G123" s="75"/>
      <c r="H123" s="74"/>
      <c r="I123" s="74"/>
      <c r="J123" s="74"/>
      <c r="K123" s="74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75">
        <v>0</v>
      </c>
      <c r="E124" s="75"/>
      <c r="F124" s="75"/>
      <c r="G124" s="75"/>
      <c r="H124" s="74"/>
      <c r="I124" s="74"/>
      <c r="J124" s="74"/>
      <c r="K124" s="74"/>
    </row>
    <row r="125" spans="1:11" s="1" customFormat="1" x14ac:dyDescent="0.2">
      <c r="A125" s="20">
        <v>111</v>
      </c>
      <c r="B125" s="52" t="s">
        <v>418</v>
      </c>
      <c r="C125" s="15" t="s">
        <v>419</v>
      </c>
      <c r="D125" s="75">
        <v>0</v>
      </c>
      <c r="E125" s="75"/>
      <c r="F125" s="75"/>
      <c r="G125" s="75"/>
      <c r="H125" s="74"/>
      <c r="I125" s="74"/>
      <c r="J125" s="74"/>
      <c r="K125" s="74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75">
        <v>0</v>
      </c>
      <c r="E126" s="75"/>
      <c r="F126" s="75"/>
      <c r="G126" s="75"/>
      <c r="H126" s="74"/>
      <c r="I126" s="74"/>
      <c r="J126" s="74"/>
      <c r="K126" s="74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75">
        <v>0</v>
      </c>
      <c r="E127" s="75"/>
      <c r="F127" s="75"/>
      <c r="G127" s="75"/>
      <c r="H127" s="74"/>
      <c r="I127" s="74"/>
      <c r="J127" s="74"/>
      <c r="K127" s="74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75">
        <v>0</v>
      </c>
      <c r="E128" s="75"/>
      <c r="F128" s="75"/>
      <c r="G128" s="75"/>
      <c r="H128" s="74"/>
      <c r="I128" s="74"/>
      <c r="J128" s="74"/>
      <c r="K128" s="74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75">
        <v>0</v>
      </c>
      <c r="E129" s="75"/>
      <c r="F129" s="75"/>
      <c r="G129" s="75"/>
      <c r="H129" s="74"/>
      <c r="I129" s="74"/>
      <c r="J129" s="74"/>
      <c r="K129" s="74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75">
        <v>0</v>
      </c>
      <c r="E130" s="77"/>
      <c r="F130" s="77"/>
      <c r="G130" s="77"/>
      <c r="H130" s="74"/>
      <c r="I130" s="74"/>
      <c r="J130" s="74"/>
      <c r="K130" s="74"/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75">
        <v>0</v>
      </c>
      <c r="E131" s="75"/>
      <c r="F131" s="75"/>
      <c r="G131" s="75"/>
      <c r="H131" s="74"/>
      <c r="I131" s="74"/>
      <c r="J131" s="74"/>
      <c r="K131" s="74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75">
        <v>0</v>
      </c>
      <c r="E132" s="75"/>
      <c r="F132" s="75"/>
      <c r="G132" s="75"/>
      <c r="H132" s="74"/>
      <c r="I132" s="74"/>
      <c r="J132" s="74"/>
      <c r="K132" s="74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75">
        <v>0</v>
      </c>
      <c r="E133" s="75"/>
      <c r="F133" s="75"/>
      <c r="G133" s="75"/>
      <c r="H133" s="74"/>
      <c r="I133" s="74"/>
      <c r="J133" s="74"/>
      <c r="K133" s="74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75">
        <v>0</v>
      </c>
      <c r="E134" s="75"/>
      <c r="F134" s="75"/>
      <c r="G134" s="75"/>
      <c r="H134" s="74"/>
      <c r="I134" s="74"/>
      <c r="J134" s="74"/>
      <c r="K134" s="74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75">
        <v>0</v>
      </c>
      <c r="E135" s="75"/>
      <c r="F135" s="75"/>
      <c r="G135" s="75"/>
      <c r="H135" s="74"/>
      <c r="I135" s="74"/>
      <c r="J135" s="74"/>
      <c r="K135" s="74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75">
        <v>0</v>
      </c>
      <c r="E136" s="75"/>
      <c r="F136" s="75"/>
      <c r="G136" s="75"/>
      <c r="H136" s="74"/>
      <c r="I136" s="74"/>
      <c r="J136" s="74"/>
      <c r="K136" s="74"/>
    </row>
    <row r="137" spans="1:11" s="1" customFormat="1" x14ac:dyDescent="0.2">
      <c r="A137" s="20">
        <v>123</v>
      </c>
      <c r="B137" s="21" t="s">
        <v>200</v>
      </c>
      <c r="C137" s="10" t="s">
        <v>466</v>
      </c>
      <c r="D137" s="75">
        <v>0</v>
      </c>
      <c r="E137" s="75"/>
      <c r="F137" s="75"/>
      <c r="G137" s="75"/>
      <c r="H137" s="74"/>
      <c r="I137" s="74"/>
      <c r="J137" s="74"/>
      <c r="K137" s="74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75">
        <v>0</v>
      </c>
      <c r="E138" s="75"/>
      <c r="F138" s="75"/>
      <c r="G138" s="75"/>
      <c r="H138" s="74"/>
      <c r="I138" s="74"/>
      <c r="J138" s="74"/>
      <c r="K138" s="74"/>
    </row>
    <row r="139" spans="1:11" s="1" customFormat="1" ht="24" x14ac:dyDescent="0.2">
      <c r="A139" s="20">
        <v>125</v>
      </c>
      <c r="B139" s="13" t="s">
        <v>202</v>
      </c>
      <c r="C139" s="10" t="s">
        <v>457</v>
      </c>
      <c r="D139" s="75">
        <v>0</v>
      </c>
      <c r="E139" s="75"/>
      <c r="F139" s="75"/>
      <c r="G139" s="75"/>
      <c r="H139" s="74"/>
      <c r="I139" s="74"/>
      <c r="J139" s="74"/>
      <c r="K139" s="74"/>
    </row>
    <row r="140" spans="1:11" x14ac:dyDescent="0.2">
      <c r="A140" s="20">
        <v>126</v>
      </c>
      <c r="B140" s="21" t="s">
        <v>203</v>
      </c>
      <c r="C140" s="10" t="s">
        <v>204</v>
      </c>
      <c r="D140" s="75">
        <v>0</v>
      </c>
      <c r="E140" s="77"/>
      <c r="F140" s="77"/>
      <c r="G140" s="77"/>
      <c r="H140" s="74"/>
      <c r="I140" s="74"/>
      <c r="J140" s="74"/>
      <c r="K140" s="74"/>
    </row>
    <row r="141" spans="1:11" x14ac:dyDescent="0.2">
      <c r="A141" s="20">
        <v>127</v>
      </c>
      <c r="B141" s="12" t="s">
        <v>205</v>
      </c>
      <c r="C141" s="10" t="s">
        <v>206</v>
      </c>
      <c r="D141" s="75">
        <v>0</v>
      </c>
      <c r="E141" s="77"/>
      <c r="F141" s="77"/>
      <c r="G141" s="77"/>
      <c r="H141" s="74"/>
      <c r="I141" s="74"/>
      <c r="J141" s="74"/>
      <c r="K141" s="74"/>
    </row>
    <row r="142" spans="1:11" x14ac:dyDescent="0.2">
      <c r="A142" s="20">
        <v>128</v>
      </c>
      <c r="B142" s="21" t="s">
        <v>207</v>
      </c>
      <c r="C142" s="10" t="s">
        <v>208</v>
      </c>
      <c r="D142" s="75">
        <v>0</v>
      </c>
      <c r="E142" s="77"/>
      <c r="F142" s="77"/>
      <c r="G142" s="77"/>
      <c r="H142" s="74"/>
      <c r="I142" s="74"/>
      <c r="J142" s="74"/>
      <c r="K142" s="74"/>
    </row>
    <row r="143" spans="1:11" x14ac:dyDescent="0.2">
      <c r="A143" s="20">
        <v>129</v>
      </c>
      <c r="B143" s="82" t="s">
        <v>251</v>
      </c>
      <c r="C143" s="41" t="s">
        <v>252</v>
      </c>
      <c r="D143" s="75">
        <v>0</v>
      </c>
      <c r="E143" s="77"/>
      <c r="F143" s="77"/>
      <c r="G143" s="77"/>
      <c r="H143" s="74"/>
      <c r="I143" s="74"/>
      <c r="J143" s="74"/>
      <c r="K143" s="74"/>
    </row>
    <row r="144" spans="1:11" x14ac:dyDescent="0.2">
      <c r="A144" s="20">
        <v>130</v>
      </c>
      <c r="B144" s="85" t="s">
        <v>253</v>
      </c>
      <c r="C144" s="41" t="s">
        <v>254</v>
      </c>
      <c r="D144" s="75">
        <v>0</v>
      </c>
      <c r="E144" s="77"/>
      <c r="F144" s="77"/>
      <c r="G144" s="77"/>
      <c r="H144" s="74"/>
      <c r="I144" s="74"/>
      <c r="J144" s="74"/>
      <c r="K144" s="74"/>
    </row>
    <row r="145" spans="1:56" x14ac:dyDescent="0.2">
      <c r="A145" s="20">
        <v>131</v>
      </c>
      <c r="B145" s="86" t="s">
        <v>255</v>
      </c>
      <c r="C145" s="136" t="s">
        <v>416</v>
      </c>
      <c r="D145" s="75">
        <v>0</v>
      </c>
      <c r="E145" s="77"/>
      <c r="F145" s="77"/>
      <c r="G145" s="77"/>
      <c r="H145" s="74"/>
      <c r="I145" s="74"/>
      <c r="J145" s="74"/>
      <c r="K145" s="74"/>
    </row>
    <row r="146" spans="1:56" x14ac:dyDescent="0.2">
      <c r="A146" s="20">
        <v>132</v>
      </c>
      <c r="B146" s="20" t="s">
        <v>259</v>
      </c>
      <c r="C146" s="28" t="s">
        <v>260</v>
      </c>
      <c r="D146" s="75">
        <v>0</v>
      </c>
      <c r="E146" s="77"/>
      <c r="F146" s="77"/>
      <c r="G146" s="77"/>
      <c r="H146" s="74"/>
      <c r="I146" s="74"/>
      <c r="J146" s="74"/>
      <c r="K146" s="74"/>
    </row>
    <row r="147" spans="1:56" x14ac:dyDescent="0.2">
      <c r="A147" s="20">
        <v>133</v>
      </c>
      <c r="B147" s="52" t="s">
        <v>311</v>
      </c>
      <c r="C147" s="28" t="s">
        <v>310</v>
      </c>
      <c r="D147" s="75">
        <v>0</v>
      </c>
      <c r="E147" s="49"/>
      <c r="F147" s="49"/>
      <c r="G147" s="49"/>
      <c r="H147" s="74"/>
      <c r="I147" s="74"/>
      <c r="J147" s="74"/>
      <c r="K147" s="74"/>
    </row>
    <row r="148" spans="1:56" s="4" customFormat="1" x14ac:dyDescent="0.2">
      <c r="A148" s="20">
        <v>134</v>
      </c>
      <c r="B148" s="52" t="s">
        <v>319</v>
      </c>
      <c r="C148" s="28" t="s">
        <v>316</v>
      </c>
      <c r="D148" s="75">
        <v>0</v>
      </c>
      <c r="E148" s="49"/>
      <c r="F148" s="49"/>
      <c r="G148" s="49"/>
      <c r="H148" s="74"/>
      <c r="I148" s="74"/>
      <c r="J148" s="74"/>
      <c r="K148" s="74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2" t="s">
        <v>411</v>
      </c>
      <c r="C149" s="15" t="s">
        <v>412</v>
      </c>
      <c r="D149" s="75">
        <v>0</v>
      </c>
      <c r="E149" s="49"/>
      <c r="F149" s="49"/>
      <c r="G149" s="49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149"/>
  <sheetViews>
    <sheetView zoomScale="98" zoomScaleNormal="98" workbookViewId="0">
      <pane xSplit="3" ySplit="11" topLeftCell="D125" activePane="bottomRight" state="frozen"/>
      <selection pane="topRight" activeCell="D1" sqref="D1"/>
      <selection pane="bottomLeft" activeCell="A14" sqref="A14"/>
      <selection pane="bottomRight" activeCell="M16" sqref="M16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57" customWidth="1"/>
    <col min="8" max="8" width="13.7109375" style="64" customWidth="1"/>
    <col min="9" max="10" width="13.7109375" style="57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296" t="s">
        <v>430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</row>
    <row r="4" spans="1:11" ht="9.75" customHeight="1" x14ac:dyDescent="0.2">
      <c r="A4" s="239"/>
      <c r="B4" s="239"/>
      <c r="C4" s="239"/>
      <c r="D4" s="4" t="e">
        <f>D9+#REF!+#REF!</f>
        <v>#REF!</v>
      </c>
      <c r="E4" s="4" t="e">
        <f>E9+#REF!+#REF!</f>
        <v>#REF!</v>
      </c>
      <c r="F4" s="4" t="e">
        <f>F9+#REF!+#REF!</f>
        <v>#REF!</v>
      </c>
      <c r="K4" s="8" t="s">
        <v>277</v>
      </c>
    </row>
    <row r="5" spans="1:11" ht="3.75" customHeight="1" x14ac:dyDescent="0.2">
      <c r="C5" s="9"/>
    </row>
    <row r="6" spans="1:11" s="2" customFormat="1" ht="15.75" customHeight="1" x14ac:dyDescent="0.2">
      <c r="A6" s="297" t="s">
        <v>43</v>
      </c>
      <c r="B6" s="297" t="s">
        <v>55</v>
      </c>
      <c r="C6" s="297" t="s">
        <v>44</v>
      </c>
      <c r="D6" s="298" t="s">
        <v>407</v>
      </c>
      <c r="E6" s="300" t="s">
        <v>450</v>
      </c>
      <c r="F6" s="302" t="s">
        <v>304</v>
      </c>
      <c r="G6" s="303"/>
      <c r="H6" s="303"/>
      <c r="I6" s="303"/>
      <c r="J6" s="304"/>
      <c r="K6" s="301" t="s">
        <v>302</v>
      </c>
    </row>
    <row r="7" spans="1:11" ht="72" customHeight="1" x14ac:dyDescent="0.2">
      <c r="A7" s="297"/>
      <c r="B7" s="297"/>
      <c r="C7" s="297"/>
      <c r="D7" s="299"/>
      <c r="E7" s="300"/>
      <c r="F7" s="34" t="s">
        <v>305</v>
      </c>
      <c r="G7" s="34" t="s">
        <v>284</v>
      </c>
      <c r="H7" s="34" t="s">
        <v>465</v>
      </c>
      <c r="I7" s="34" t="s">
        <v>421</v>
      </c>
      <c r="J7" s="34" t="s">
        <v>318</v>
      </c>
      <c r="K7" s="301"/>
    </row>
    <row r="8" spans="1:11" s="2" customFormat="1" x14ac:dyDescent="0.2">
      <c r="A8" s="295" t="s">
        <v>224</v>
      </c>
      <c r="B8" s="295"/>
      <c r="C8" s="295"/>
      <c r="D8" s="48">
        <f>D9+D11</f>
        <v>9618478240</v>
      </c>
      <c r="E8" s="48">
        <f t="shared" ref="E8:K8" si="0">E9+E11</f>
        <v>9571763633</v>
      </c>
      <c r="F8" s="48">
        <f t="shared" si="0"/>
        <v>4858640053</v>
      </c>
      <c r="G8" s="48">
        <f t="shared" si="0"/>
        <v>385637737</v>
      </c>
      <c r="H8" s="48">
        <f t="shared" si="0"/>
        <v>343393567</v>
      </c>
      <c r="I8" s="48">
        <f t="shared" si="0"/>
        <v>59627486</v>
      </c>
      <c r="J8" s="48">
        <f t="shared" si="0"/>
        <v>144941583</v>
      </c>
      <c r="K8" s="48">
        <f t="shared" si="0"/>
        <v>46714607</v>
      </c>
    </row>
    <row r="9" spans="1:11" s="1" customFormat="1" ht="11.25" customHeight="1" x14ac:dyDescent="0.2">
      <c r="A9" s="128"/>
      <c r="B9" s="128"/>
      <c r="C9" s="129" t="s">
        <v>53</v>
      </c>
      <c r="D9" s="50">
        <v>315171918</v>
      </c>
      <c r="E9" s="73">
        <v>315171918</v>
      </c>
      <c r="F9" s="42">
        <v>31168538</v>
      </c>
      <c r="G9" s="59"/>
      <c r="H9" s="59"/>
      <c r="I9" s="59"/>
      <c r="J9" s="59"/>
      <c r="K9" s="38"/>
    </row>
    <row r="10" spans="1:11" s="3" customFormat="1" ht="11.25" customHeight="1" x14ac:dyDescent="0.2">
      <c r="A10" s="36"/>
      <c r="B10" s="36"/>
      <c r="C10" s="11" t="s">
        <v>279</v>
      </c>
      <c r="D10" s="50">
        <f>E10+K10</f>
        <v>0</v>
      </c>
      <c r="E10" s="37"/>
      <c r="F10" s="58"/>
      <c r="G10" s="58"/>
      <c r="H10" s="58"/>
      <c r="I10" s="58"/>
      <c r="J10" s="58"/>
      <c r="K10" s="37"/>
    </row>
    <row r="11" spans="1:11" s="2" customFormat="1" x14ac:dyDescent="0.2">
      <c r="A11" s="295" t="s">
        <v>223</v>
      </c>
      <c r="B11" s="295"/>
      <c r="C11" s="295"/>
      <c r="D11" s="48">
        <f t="shared" ref="D11:K11" si="1">SUM(D12:D149)-D92</f>
        <v>9303306322</v>
      </c>
      <c r="E11" s="48">
        <f t="shared" si="1"/>
        <v>9256591715</v>
      </c>
      <c r="F11" s="48">
        <f t="shared" si="1"/>
        <v>4827471515</v>
      </c>
      <c r="G11" s="48">
        <f t="shared" si="1"/>
        <v>385637737</v>
      </c>
      <c r="H11" s="48">
        <f t="shared" si="1"/>
        <v>343393567</v>
      </c>
      <c r="I11" s="48">
        <f t="shared" si="1"/>
        <v>59627486</v>
      </c>
      <c r="J11" s="48">
        <f t="shared" si="1"/>
        <v>144941583</v>
      </c>
      <c r="K11" s="48">
        <f t="shared" si="1"/>
        <v>46714607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 t="shared" ref="D12:D43" si="2">E12+K12</f>
        <v>12629702</v>
      </c>
      <c r="E12" s="38">
        <v>12629702</v>
      </c>
      <c r="F12" s="59"/>
      <c r="G12" s="59"/>
      <c r="H12" s="59"/>
      <c r="I12" s="59"/>
      <c r="J12" s="59"/>
      <c r="K12" s="38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38">
        <f t="shared" si="2"/>
        <v>12934154</v>
      </c>
      <c r="E13" s="38">
        <v>12934154</v>
      </c>
      <c r="F13" s="59"/>
      <c r="G13" s="59"/>
      <c r="H13" s="59"/>
      <c r="I13" s="59"/>
      <c r="J13" s="59"/>
      <c r="K13" s="38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38">
        <f t="shared" si="2"/>
        <v>40297279</v>
      </c>
      <c r="E14" s="38">
        <v>40297279</v>
      </c>
      <c r="F14" s="60"/>
      <c r="G14" s="60"/>
      <c r="H14" s="60"/>
      <c r="I14" s="59"/>
      <c r="J14" s="59">
        <v>2486413</v>
      </c>
      <c r="K14" s="39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2"/>
        <v>12827301</v>
      </c>
      <c r="E15" s="38">
        <v>12827301</v>
      </c>
      <c r="F15" s="59"/>
      <c r="G15" s="59"/>
      <c r="H15" s="59"/>
      <c r="I15" s="59"/>
      <c r="J15" s="59"/>
      <c r="K15" s="38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38">
        <f t="shared" si="2"/>
        <v>14653753</v>
      </c>
      <c r="E16" s="38">
        <v>14653753</v>
      </c>
      <c r="F16" s="59"/>
      <c r="G16" s="59"/>
      <c r="H16" s="59"/>
      <c r="I16" s="59"/>
      <c r="J16" s="59"/>
      <c r="K16" s="38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38">
        <f t="shared" si="2"/>
        <v>151601766</v>
      </c>
      <c r="E17" s="38">
        <v>151601766</v>
      </c>
      <c r="F17" s="60"/>
      <c r="G17" s="60"/>
      <c r="H17" s="60">
        <v>43356149</v>
      </c>
      <c r="I17" s="59"/>
      <c r="J17" s="59">
        <v>5967391</v>
      </c>
      <c r="K17" s="39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38">
        <f t="shared" si="2"/>
        <v>35047118</v>
      </c>
      <c r="E18" s="38">
        <v>35047118</v>
      </c>
      <c r="F18" s="59"/>
      <c r="G18" s="59"/>
      <c r="H18" s="59"/>
      <c r="I18" s="59"/>
      <c r="J18" s="59"/>
      <c r="K18" s="38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38">
        <f t="shared" si="2"/>
        <v>15915624</v>
      </c>
      <c r="E19" s="38">
        <v>15915624</v>
      </c>
      <c r="F19" s="59"/>
      <c r="G19" s="59"/>
      <c r="H19" s="59"/>
      <c r="I19" s="59"/>
      <c r="J19" s="59"/>
      <c r="K19" s="38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38">
        <f t="shared" si="2"/>
        <v>13639050</v>
      </c>
      <c r="E20" s="38">
        <v>13639050</v>
      </c>
      <c r="F20" s="59"/>
      <c r="G20" s="59"/>
      <c r="H20" s="59"/>
      <c r="I20" s="59"/>
      <c r="J20" s="59"/>
      <c r="K20" s="38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38">
        <f t="shared" si="2"/>
        <v>18142912</v>
      </c>
      <c r="E21" s="38">
        <v>18142912</v>
      </c>
      <c r="F21" s="59"/>
      <c r="G21" s="59"/>
      <c r="H21" s="59"/>
      <c r="I21" s="59"/>
      <c r="J21" s="59"/>
      <c r="K21" s="38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38">
        <f t="shared" si="2"/>
        <v>13090349</v>
      </c>
      <c r="E22" s="38">
        <v>13090349</v>
      </c>
      <c r="F22" s="59"/>
      <c r="G22" s="59"/>
      <c r="H22" s="59"/>
      <c r="I22" s="59"/>
      <c r="J22" s="59"/>
      <c r="K22" s="38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38">
        <f t="shared" si="2"/>
        <v>29055331</v>
      </c>
      <c r="E23" s="38">
        <v>29055331</v>
      </c>
      <c r="F23" s="59"/>
      <c r="G23" s="59"/>
      <c r="H23" s="59"/>
      <c r="I23" s="59"/>
      <c r="J23" s="59"/>
      <c r="K23" s="38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38">
        <f t="shared" si="2"/>
        <v>0</v>
      </c>
      <c r="E24" s="38">
        <v>0</v>
      </c>
      <c r="F24" s="59"/>
      <c r="G24" s="59"/>
      <c r="H24" s="59"/>
      <c r="I24" s="59"/>
      <c r="J24" s="59"/>
      <c r="K24" s="38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38">
        <f t="shared" si="2"/>
        <v>50838208</v>
      </c>
      <c r="E25" s="38">
        <v>50838208</v>
      </c>
      <c r="F25" s="59"/>
      <c r="G25" s="59"/>
      <c r="H25" s="59">
        <v>33322559</v>
      </c>
      <c r="I25" s="59"/>
      <c r="J25" s="59"/>
      <c r="K25" s="38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38">
        <f t="shared" si="2"/>
        <v>25836652</v>
      </c>
      <c r="E26" s="38">
        <v>25836652</v>
      </c>
      <c r="F26" s="59"/>
      <c r="G26" s="59"/>
      <c r="H26" s="59"/>
      <c r="I26" s="59"/>
      <c r="J26" s="59"/>
      <c r="K26" s="38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38">
        <f t="shared" si="2"/>
        <v>34808638</v>
      </c>
      <c r="E27" s="38">
        <v>34808638</v>
      </c>
      <c r="F27" s="59"/>
      <c r="G27" s="59"/>
      <c r="H27" s="59"/>
      <c r="I27" s="59"/>
      <c r="J27" s="59"/>
      <c r="K27" s="38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38">
        <f t="shared" si="2"/>
        <v>118931427</v>
      </c>
      <c r="E28" s="38">
        <v>118931427</v>
      </c>
      <c r="F28" s="60"/>
      <c r="G28" s="60"/>
      <c r="H28" s="60"/>
      <c r="I28" s="59"/>
      <c r="J28" s="59">
        <v>2718496</v>
      </c>
      <c r="K28" s="39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38">
        <f t="shared" si="2"/>
        <v>10841803</v>
      </c>
      <c r="E29" s="38">
        <v>10841803</v>
      </c>
      <c r="F29" s="59"/>
      <c r="G29" s="59"/>
      <c r="H29" s="59"/>
      <c r="I29" s="59"/>
      <c r="J29" s="59"/>
      <c r="K29" s="38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38">
        <f t="shared" si="2"/>
        <v>8521199</v>
      </c>
      <c r="E30" s="38">
        <v>8521199</v>
      </c>
      <c r="F30" s="59"/>
      <c r="G30" s="59"/>
      <c r="H30" s="59"/>
      <c r="I30" s="59"/>
      <c r="J30" s="59"/>
      <c r="K30" s="38"/>
    </row>
    <row r="31" spans="1:11" x14ac:dyDescent="0.2">
      <c r="A31" s="20">
        <v>20</v>
      </c>
      <c r="B31" s="12" t="s">
        <v>75</v>
      </c>
      <c r="C31" s="10" t="s">
        <v>343</v>
      </c>
      <c r="D31" s="38">
        <f t="shared" si="2"/>
        <v>47887551</v>
      </c>
      <c r="E31" s="38">
        <v>47887551</v>
      </c>
      <c r="F31" s="61"/>
      <c r="G31" s="61"/>
      <c r="H31" s="61"/>
      <c r="I31" s="59"/>
      <c r="J31" s="59"/>
      <c r="K31" s="40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38">
        <f t="shared" si="2"/>
        <v>63637385</v>
      </c>
      <c r="E32" s="38">
        <v>63637385</v>
      </c>
      <c r="F32" s="60"/>
      <c r="G32" s="60"/>
      <c r="H32" s="60"/>
      <c r="I32" s="59"/>
      <c r="J32" s="59">
        <v>2486413</v>
      </c>
      <c r="K32" s="39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38">
        <f t="shared" si="2"/>
        <v>19126807</v>
      </c>
      <c r="E33" s="38">
        <v>19126807</v>
      </c>
      <c r="F33" s="60"/>
      <c r="G33" s="60"/>
      <c r="H33" s="60"/>
      <c r="I33" s="59"/>
      <c r="J33" s="59"/>
      <c r="K33" s="39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2"/>
        <v>0</v>
      </c>
      <c r="E34" s="38">
        <v>0</v>
      </c>
      <c r="F34" s="59"/>
      <c r="G34" s="59"/>
      <c r="H34" s="59"/>
      <c r="I34" s="59"/>
      <c r="J34" s="59"/>
      <c r="K34" s="38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2"/>
        <v>0</v>
      </c>
      <c r="E35" s="38">
        <v>0</v>
      </c>
      <c r="F35" s="59"/>
      <c r="G35" s="59"/>
      <c r="H35" s="59"/>
      <c r="I35" s="59"/>
      <c r="J35" s="59"/>
      <c r="K35" s="38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38">
        <f t="shared" si="2"/>
        <v>224352815</v>
      </c>
      <c r="E36" s="38">
        <v>224352815</v>
      </c>
      <c r="F36" s="59"/>
      <c r="G36" s="59"/>
      <c r="H36" s="59"/>
      <c r="I36" s="59"/>
      <c r="J36" s="59">
        <f>0+11523814</f>
        <v>11523814</v>
      </c>
      <c r="K36" s="38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2"/>
        <v>0</v>
      </c>
      <c r="E37" s="38">
        <v>0</v>
      </c>
      <c r="F37" s="59"/>
      <c r="G37" s="59"/>
      <c r="H37" s="59"/>
      <c r="I37" s="59"/>
      <c r="J37" s="59">
        <f>11523814-11523814</f>
        <v>0</v>
      </c>
      <c r="K37" s="38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38">
        <f t="shared" si="2"/>
        <v>0</v>
      </c>
      <c r="E38" s="38">
        <v>0</v>
      </c>
      <c r="F38" s="59"/>
      <c r="G38" s="59"/>
      <c r="H38" s="59"/>
      <c r="I38" s="59"/>
      <c r="J38" s="59"/>
      <c r="K38" s="38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38">
        <f t="shared" si="2"/>
        <v>59964114</v>
      </c>
      <c r="E39" s="38">
        <v>59964114</v>
      </c>
      <c r="F39" s="60"/>
      <c r="G39" s="60"/>
      <c r="H39" s="60"/>
      <c r="I39" s="59"/>
      <c r="J39" s="59">
        <v>1989130</v>
      </c>
      <c r="K39" s="39"/>
    </row>
    <row r="40" spans="1:11" x14ac:dyDescent="0.2">
      <c r="A40" s="20">
        <v>29</v>
      </c>
      <c r="B40" s="12" t="s">
        <v>90</v>
      </c>
      <c r="C40" s="10" t="s">
        <v>37</v>
      </c>
      <c r="D40" s="38">
        <f t="shared" si="2"/>
        <v>97852507</v>
      </c>
      <c r="E40" s="38">
        <v>97852507</v>
      </c>
      <c r="F40" s="61"/>
      <c r="G40" s="61"/>
      <c r="H40" s="61"/>
      <c r="I40" s="59"/>
      <c r="J40" s="59">
        <v>2983696</v>
      </c>
      <c r="K40" s="40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38">
        <f t="shared" si="2"/>
        <v>15402943</v>
      </c>
      <c r="E41" s="38">
        <v>15402943</v>
      </c>
      <c r="F41" s="59"/>
      <c r="G41" s="59"/>
      <c r="H41" s="59"/>
      <c r="I41" s="59"/>
      <c r="J41" s="59"/>
      <c r="K41" s="38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38">
        <f t="shared" si="2"/>
        <v>61128581</v>
      </c>
      <c r="E42" s="38">
        <v>61128581</v>
      </c>
      <c r="F42" s="59"/>
      <c r="G42" s="59"/>
      <c r="H42" s="59"/>
      <c r="I42" s="59"/>
      <c r="J42" s="59">
        <v>2983696</v>
      </c>
      <c r="K42" s="38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38">
        <f t="shared" si="2"/>
        <v>20017295</v>
      </c>
      <c r="E43" s="38">
        <v>20017295</v>
      </c>
      <c r="F43" s="59"/>
      <c r="G43" s="59"/>
      <c r="H43" s="59"/>
      <c r="I43" s="59"/>
      <c r="J43" s="59"/>
      <c r="K43" s="38"/>
    </row>
    <row r="44" spans="1:11" x14ac:dyDescent="0.2">
      <c r="A44" s="20">
        <v>33</v>
      </c>
      <c r="B44" s="12" t="s">
        <v>94</v>
      </c>
      <c r="C44" s="10" t="s">
        <v>213</v>
      </c>
      <c r="D44" s="38">
        <f t="shared" ref="D44:D75" si="3">E44+K44</f>
        <v>56567168</v>
      </c>
      <c r="E44" s="38">
        <v>56567168</v>
      </c>
      <c r="F44" s="61"/>
      <c r="G44" s="61"/>
      <c r="H44" s="61"/>
      <c r="I44" s="59"/>
      <c r="J44" s="59">
        <v>1226648</v>
      </c>
      <c r="K44" s="40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38">
        <f t="shared" si="3"/>
        <v>18038017</v>
      </c>
      <c r="E45" s="38">
        <v>18038017</v>
      </c>
      <c r="F45" s="59"/>
      <c r="G45" s="59"/>
      <c r="H45" s="59"/>
      <c r="I45" s="59"/>
      <c r="J45" s="59"/>
      <c r="K45" s="38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38">
        <f t="shared" si="3"/>
        <v>10799370</v>
      </c>
      <c r="E46" s="38">
        <v>10799370</v>
      </c>
      <c r="F46" s="59"/>
      <c r="G46" s="59"/>
      <c r="H46" s="59"/>
      <c r="I46" s="59"/>
      <c r="J46" s="59"/>
      <c r="K46" s="38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38">
        <f t="shared" si="3"/>
        <v>21144509</v>
      </c>
      <c r="E47" s="38">
        <v>21144509</v>
      </c>
      <c r="F47" s="59"/>
      <c r="G47" s="59"/>
      <c r="H47" s="59"/>
      <c r="I47" s="59"/>
      <c r="J47" s="59"/>
      <c r="K47" s="38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38">
        <f t="shared" si="3"/>
        <v>8660603</v>
      </c>
      <c r="E48" s="38">
        <v>8660603</v>
      </c>
      <c r="F48" s="59"/>
      <c r="G48" s="59"/>
      <c r="H48" s="59"/>
      <c r="I48" s="59"/>
      <c r="J48" s="59"/>
      <c r="K48" s="38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38">
        <f t="shared" si="3"/>
        <v>39161568</v>
      </c>
      <c r="E49" s="38">
        <v>39161568</v>
      </c>
      <c r="F49" s="59"/>
      <c r="G49" s="59"/>
      <c r="H49" s="59"/>
      <c r="I49" s="59">
        <v>8276165</v>
      </c>
      <c r="J49" s="59"/>
      <c r="K49" s="38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38">
        <f t="shared" si="3"/>
        <v>83785935</v>
      </c>
      <c r="E50" s="38">
        <v>83785935</v>
      </c>
      <c r="F50" s="60"/>
      <c r="G50" s="60"/>
      <c r="H50" s="60"/>
      <c r="I50" s="59"/>
      <c r="J50" s="59">
        <v>7956522</v>
      </c>
      <c r="K50" s="39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38">
        <f t="shared" si="3"/>
        <v>16447234</v>
      </c>
      <c r="E51" s="38">
        <v>16447234</v>
      </c>
      <c r="F51" s="59"/>
      <c r="G51" s="59"/>
      <c r="H51" s="59"/>
      <c r="I51" s="59"/>
      <c r="J51" s="59"/>
      <c r="K51" s="38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56605396</v>
      </c>
      <c r="E52" s="38">
        <v>56605396</v>
      </c>
      <c r="F52" s="59"/>
      <c r="G52" s="59"/>
      <c r="H52" s="59"/>
      <c r="I52" s="59"/>
      <c r="J52" s="59"/>
      <c r="K52" s="38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38">
        <f t="shared" si="3"/>
        <v>12028809</v>
      </c>
      <c r="E53" s="38">
        <v>12028809</v>
      </c>
      <c r="F53" s="59"/>
      <c r="G53" s="59"/>
      <c r="H53" s="59"/>
      <c r="I53" s="59"/>
      <c r="J53" s="59"/>
      <c r="K53" s="38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38">
        <f t="shared" si="3"/>
        <v>16189429</v>
      </c>
      <c r="E54" s="38">
        <v>16189429</v>
      </c>
      <c r="F54" s="59"/>
      <c r="G54" s="59"/>
      <c r="H54" s="59"/>
      <c r="I54" s="59"/>
      <c r="J54" s="59"/>
      <c r="K54" s="38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38">
        <f t="shared" si="3"/>
        <v>19690079</v>
      </c>
      <c r="E55" s="38">
        <v>19690079</v>
      </c>
      <c r="F55" s="59"/>
      <c r="G55" s="59"/>
      <c r="H55" s="59"/>
      <c r="I55" s="59"/>
      <c r="J55" s="59"/>
      <c r="K55" s="38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22581883</v>
      </c>
      <c r="E56" s="38">
        <v>22581883</v>
      </c>
      <c r="F56" s="59"/>
      <c r="G56" s="59"/>
      <c r="H56" s="59"/>
      <c r="I56" s="59"/>
      <c r="J56" s="59"/>
      <c r="K56" s="38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38">
        <f t="shared" si="3"/>
        <v>7646543</v>
      </c>
      <c r="E57" s="38">
        <v>7646543</v>
      </c>
      <c r="F57" s="59"/>
      <c r="G57" s="59"/>
      <c r="H57" s="59"/>
      <c r="I57" s="59"/>
      <c r="J57" s="59"/>
      <c r="K57" s="38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38">
        <f t="shared" si="3"/>
        <v>14933530</v>
      </c>
      <c r="E58" s="38">
        <v>14933530</v>
      </c>
      <c r="F58" s="59"/>
      <c r="G58" s="59"/>
      <c r="H58" s="59"/>
      <c r="I58" s="59"/>
      <c r="J58" s="59"/>
      <c r="K58" s="38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38">
        <f t="shared" si="3"/>
        <v>22954677</v>
      </c>
      <c r="E59" s="38">
        <v>22954677</v>
      </c>
      <c r="F59" s="59"/>
      <c r="G59" s="59"/>
      <c r="H59" s="59"/>
      <c r="I59" s="59"/>
      <c r="J59" s="59"/>
      <c r="K59" s="38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38">
        <f t="shared" si="3"/>
        <v>101018582</v>
      </c>
      <c r="E60" s="38">
        <v>101018582</v>
      </c>
      <c r="F60" s="59"/>
      <c r="G60" s="59"/>
      <c r="H60" s="59"/>
      <c r="I60" s="59"/>
      <c r="J60" s="59">
        <v>5748608</v>
      </c>
      <c r="K60" s="38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38">
        <f t="shared" si="3"/>
        <v>17379704</v>
      </c>
      <c r="E61" s="38">
        <v>17379704</v>
      </c>
      <c r="F61" s="59"/>
      <c r="G61" s="59"/>
      <c r="H61" s="59"/>
      <c r="I61" s="59"/>
      <c r="J61" s="59"/>
      <c r="K61" s="38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38">
        <f t="shared" si="3"/>
        <v>13380010</v>
      </c>
      <c r="E62" s="38">
        <v>13380010</v>
      </c>
      <c r="F62" s="59"/>
      <c r="G62" s="59"/>
      <c r="H62" s="59"/>
      <c r="I62" s="59"/>
      <c r="J62" s="59"/>
      <c r="K62" s="38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38">
        <f t="shared" si="3"/>
        <v>13249198</v>
      </c>
      <c r="E63" s="38">
        <v>13249198</v>
      </c>
      <c r="F63" s="59"/>
      <c r="G63" s="59"/>
      <c r="H63" s="59"/>
      <c r="I63" s="59"/>
      <c r="J63" s="59"/>
      <c r="K63" s="38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59"/>
      <c r="G64" s="59"/>
      <c r="H64" s="59"/>
      <c r="I64" s="59"/>
      <c r="J64" s="59"/>
      <c r="K64" s="38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59"/>
      <c r="G65" s="59"/>
      <c r="H65" s="59"/>
      <c r="I65" s="59"/>
      <c r="J65" s="59"/>
      <c r="K65" s="38"/>
    </row>
    <row r="66" spans="1:11" s="1" customFormat="1" ht="12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28379425</v>
      </c>
      <c r="E66" s="38">
        <v>28379425</v>
      </c>
      <c r="F66" s="59"/>
      <c r="G66" s="59"/>
      <c r="H66" s="59"/>
      <c r="I66" s="59"/>
      <c r="J66" s="59"/>
      <c r="K66" s="38"/>
    </row>
    <row r="67" spans="1:11" s="1" customFormat="1" ht="12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22254255</v>
      </c>
      <c r="E67" s="38">
        <v>22254255</v>
      </c>
      <c r="F67" s="59"/>
      <c r="G67" s="59"/>
      <c r="H67" s="59"/>
      <c r="I67" s="59"/>
      <c r="J67" s="59"/>
      <c r="K67" s="38"/>
    </row>
    <row r="68" spans="1:11" s="1" customFormat="1" ht="12" customHeight="1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38">
        <v>0</v>
      </c>
      <c r="F68" s="59"/>
      <c r="G68" s="59"/>
      <c r="H68" s="59"/>
      <c r="I68" s="59"/>
      <c r="J68" s="59"/>
      <c r="K68" s="38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38">
        <f t="shared" si="3"/>
        <v>41787327</v>
      </c>
      <c r="E69" s="38">
        <v>41787327</v>
      </c>
      <c r="F69" s="59"/>
      <c r="G69" s="59"/>
      <c r="H69" s="59"/>
      <c r="I69" s="59"/>
      <c r="J69" s="59"/>
      <c r="K69" s="38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38">
        <v>0</v>
      </c>
      <c r="F70" s="59"/>
      <c r="G70" s="59"/>
      <c r="H70" s="59"/>
      <c r="I70" s="59"/>
      <c r="J70" s="59"/>
      <c r="K70" s="38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3"/>
        <v>0</v>
      </c>
      <c r="E71" s="38">
        <v>0</v>
      </c>
      <c r="F71" s="59"/>
      <c r="G71" s="59"/>
      <c r="H71" s="59"/>
      <c r="I71" s="59"/>
      <c r="J71" s="59"/>
      <c r="K71" s="38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3"/>
        <v>0</v>
      </c>
      <c r="E72" s="38">
        <v>0</v>
      </c>
      <c r="F72" s="59"/>
      <c r="G72" s="59"/>
      <c r="H72" s="59"/>
      <c r="I72" s="59"/>
      <c r="J72" s="59"/>
      <c r="K72" s="38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38">
        <f t="shared" si="3"/>
        <v>54892199</v>
      </c>
      <c r="E73" s="38">
        <v>54892199</v>
      </c>
      <c r="F73" s="59"/>
      <c r="G73" s="59"/>
      <c r="H73" s="59"/>
      <c r="I73" s="59"/>
      <c r="J73" s="59"/>
      <c r="K73" s="38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38">
        <f t="shared" si="3"/>
        <v>29497982</v>
      </c>
      <c r="E74" s="38">
        <v>29497982</v>
      </c>
      <c r="F74" s="59"/>
      <c r="G74" s="59"/>
      <c r="H74" s="59"/>
      <c r="I74" s="59"/>
      <c r="J74" s="59"/>
      <c r="K74" s="38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38">
        <f t="shared" si="3"/>
        <v>77801628</v>
      </c>
      <c r="E75" s="38">
        <v>77801628</v>
      </c>
      <c r="F75" s="59"/>
      <c r="G75" s="59"/>
      <c r="H75" s="59"/>
      <c r="I75" s="59"/>
      <c r="J75" s="59"/>
      <c r="K75" s="38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ref="D76:D107" si="4">E76+K76</f>
        <v>0</v>
      </c>
      <c r="E76" s="38">
        <v>0</v>
      </c>
      <c r="F76" s="59"/>
      <c r="G76" s="59"/>
      <c r="H76" s="59"/>
      <c r="I76" s="59"/>
      <c r="J76" s="59"/>
      <c r="K76" s="38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si="4"/>
        <v>0</v>
      </c>
      <c r="E77" s="38">
        <v>0</v>
      </c>
      <c r="F77" s="59"/>
      <c r="G77" s="59"/>
      <c r="H77" s="59"/>
      <c r="I77" s="59"/>
      <c r="J77" s="59"/>
      <c r="K77" s="38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59"/>
      <c r="G78" s="59"/>
      <c r="H78" s="59"/>
      <c r="I78" s="59"/>
      <c r="J78" s="59"/>
      <c r="K78" s="38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59"/>
      <c r="G79" s="59"/>
      <c r="H79" s="59"/>
      <c r="I79" s="59"/>
      <c r="J79" s="59"/>
      <c r="K79" s="38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4"/>
        <v>0</v>
      </c>
      <c r="E80" s="38">
        <v>0</v>
      </c>
      <c r="F80" s="59"/>
      <c r="G80" s="59"/>
      <c r="H80" s="59"/>
      <c r="I80" s="59"/>
      <c r="J80" s="59"/>
      <c r="K80" s="38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59"/>
      <c r="G81" s="59"/>
      <c r="H81" s="59"/>
      <c r="I81" s="59"/>
      <c r="J81" s="59"/>
      <c r="K81" s="38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59"/>
      <c r="G82" s="59"/>
      <c r="H82" s="59"/>
      <c r="I82" s="59"/>
      <c r="J82" s="59"/>
      <c r="K82" s="38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38">
        <f t="shared" si="4"/>
        <v>63898020</v>
      </c>
      <c r="E83" s="38">
        <v>63898020</v>
      </c>
      <c r="F83" s="59"/>
      <c r="G83" s="59"/>
      <c r="H83" s="59"/>
      <c r="I83" s="59"/>
      <c r="J83" s="59"/>
      <c r="K83" s="38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106908259</v>
      </c>
      <c r="E84" s="38">
        <v>106908259</v>
      </c>
      <c r="F84" s="59"/>
      <c r="G84" s="59"/>
      <c r="H84" s="59"/>
      <c r="I84" s="59"/>
      <c r="J84" s="59"/>
      <c r="K84" s="38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169577408</v>
      </c>
      <c r="E85" s="38">
        <v>169577408</v>
      </c>
      <c r="F85" s="59"/>
      <c r="G85" s="59"/>
      <c r="H85" s="59"/>
      <c r="I85" s="59"/>
      <c r="J85" s="59"/>
      <c r="K85" s="38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38">
        <f t="shared" si="4"/>
        <v>62303792</v>
      </c>
      <c r="E86" s="38">
        <v>62303792</v>
      </c>
      <c r="F86" s="59"/>
      <c r="G86" s="59"/>
      <c r="H86" s="59"/>
      <c r="I86" s="59"/>
      <c r="J86" s="59"/>
      <c r="K86" s="38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38">
        <f t="shared" si="4"/>
        <v>137942251</v>
      </c>
      <c r="E87" s="38">
        <v>137942251</v>
      </c>
      <c r="F87" s="59">
        <v>22642111</v>
      </c>
      <c r="G87" s="59"/>
      <c r="H87" s="59"/>
      <c r="I87" s="59"/>
      <c r="J87" s="59"/>
      <c r="K87" s="38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38">
        <f t="shared" si="4"/>
        <v>98227594</v>
      </c>
      <c r="E88" s="38">
        <v>98227594</v>
      </c>
      <c r="F88" s="59"/>
      <c r="G88" s="59"/>
      <c r="H88" s="59"/>
      <c r="I88" s="59"/>
      <c r="J88" s="59">
        <v>44158800</v>
      </c>
      <c r="K88" s="38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38">
        <f t="shared" si="4"/>
        <v>78072667</v>
      </c>
      <c r="E89" s="38">
        <v>78072667</v>
      </c>
      <c r="F89" s="59"/>
      <c r="G89" s="59"/>
      <c r="H89" s="59"/>
      <c r="I89" s="59"/>
      <c r="J89" s="59"/>
      <c r="K89" s="38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38">
        <f t="shared" si="4"/>
        <v>11452320</v>
      </c>
      <c r="E90" s="38">
        <v>11452320</v>
      </c>
      <c r="F90" s="59"/>
      <c r="G90" s="59"/>
      <c r="H90" s="59"/>
      <c r="I90" s="59"/>
      <c r="J90" s="59"/>
      <c r="K90" s="38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38">
        <f t="shared" si="4"/>
        <v>0</v>
      </c>
      <c r="E91" s="38">
        <v>0</v>
      </c>
      <c r="F91" s="59"/>
      <c r="G91" s="59"/>
      <c r="H91" s="59"/>
      <c r="I91" s="59"/>
      <c r="J91" s="59"/>
      <c r="K91" s="38"/>
    </row>
    <row r="92" spans="1:11" s="1" customFormat="1" ht="24" x14ac:dyDescent="0.2">
      <c r="A92" s="263">
        <v>81</v>
      </c>
      <c r="B92" s="266" t="s">
        <v>141</v>
      </c>
      <c r="C92" s="16" t="s">
        <v>248</v>
      </c>
      <c r="D92" s="38">
        <f t="shared" si="4"/>
        <v>140557061</v>
      </c>
      <c r="E92" s="38">
        <v>140557061</v>
      </c>
      <c r="F92" s="59"/>
      <c r="G92" s="59"/>
      <c r="H92" s="59"/>
      <c r="I92" s="59"/>
      <c r="J92" s="59"/>
      <c r="K92" s="38"/>
    </row>
    <row r="93" spans="1:11" s="1" customFormat="1" ht="36" x14ac:dyDescent="0.2">
      <c r="A93" s="264"/>
      <c r="B93" s="267"/>
      <c r="C93" s="10" t="s">
        <v>307</v>
      </c>
      <c r="D93" s="38">
        <f t="shared" si="4"/>
        <v>0</v>
      </c>
      <c r="E93" s="38">
        <v>0</v>
      </c>
      <c r="F93" s="59"/>
      <c r="G93" s="59"/>
      <c r="H93" s="59"/>
      <c r="I93" s="59"/>
      <c r="J93" s="59"/>
      <c r="K93" s="38"/>
    </row>
    <row r="94" spans="1:11" s="1" customFormat="1" ht="24" x14ac:dyDescent="0.2">
      <c r="A94" s="264"/>
      <c r="B94" s="267"/>
      <c r="C94" s="10" t="s">
        <v>249</v>
      </c>
      <c r="D94" s="38">
        <f t="shared" si="4"/>
        <v>0</v>
      </c>
      <c r="E94" s="38">
        <v>0</v>
      </c>
      <c r="F94" s="62"/>
      <c r="G94" s="62"/>
      <c r="H94" s="62"/>
      <c r="I94" s="59"/>
      <c r="J94" s="59"/>
      <c r="K94" s="208"/>
    </row>
    <row r="95" spans="1:11" s="1" customFormat="1" ht="36" x14ac:dyDescent="0.2">
      <c r="A95" s="265"/>
      <c r="B95" s="268"/>
      <c r="C95" s="22" t="s">
        <v>308</v>
      </c>
      <c r="D95" s="38">
        <f t="shared" si="4"/>
        <v>140557061</v>
      </c>
      <c r="E95" s="38">
        <v>140557061</v>
      </c>
      <c r="F95" s="62"/>
      <c r="G95" s="62"/>
      <c r="H95" s="62"/>
      <c r="I95" s="59"/>
      <c r="J95" s="59"/>
      <c r="K95" s="208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4"/>
        <v>0</v>
      </c>
      <c r="E96" s="38">
        <v>0</v>
      </c>
      <c r="F96" s="62"/>
      <c r="G96" s="62"/>
      <c r="H96" s="62"/>
      <c r="I96" s="59"/>
      <c r="J96" s="59"/>
      <c r="K96" s="208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38">
        <f t="shared" si="4"/>
        <v>3223837</v>
      </c>
      <c r="E97" s="38">
        <v>3223837</v>
      </c>
      <c r="F97" s="62"/>
      <c r="G97" s="62"/>
      <c r="H97" s="62"/>
      <c r="I97" s="59"/>
      <c r="J97" s="59"/>
      <c r="K97" s="208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38">
        <f t="shared" si="4"/>
        <v>20482942</v>
      </c>
      <c r="E98" s="38">
        <v>20482942</v>
      </c>
      <c r="F98" s="62"/>
      <c r="G98" s="62"/>
      <c r="H98" s="62"/>
      <c r="I98" s="59"/>
      <c r="J98" s="59"/>
      <c r="K98" s="208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38">
        <f t="shared" si="4"/>
        <v>10702765</v>
      </c>
      <c r="E99" s="38">
        <v>10702765</v>
      </c>
      <c r="F99" s="62"/>
      <c r="G99" s="62"/>
      <c r="H99" s="62"/>
      <c r="I99" s="59"/>
      <c r="J99" s="59"/>
      <c r="K99" s="208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38">
        <f t="shared" si="4"/>
        <v>10806842</v>
      </c>
      <c r="E100" s="38">
        <v>10806842</v>
      </c>
      <c r="F100" s="62"/>
      <c r="G100" s="62"/>
      <c r="H100" s="62"/>
      <c r="I100" s="59"/>
      <c r="J100" s="59"/>
      <c r="K100" s="208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38">
        <f t="shared" si="4"/>
        <v>30507999</v>
      </c>
      <c r="E101" s="38">
        <v>30507999</v>
      </c>
      <c r="F101" s="62"/>
      <c r="G101" s="62"/>
      <c r="H101" s="62"/>
      <c r="I101" s="59"/>
      <c r="J101" s="59"/>
      <c r="K101" s="208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38">
        <f t="shared" si="4"/>
        <v>13007738</v>
      </c>
      <c r="E102" s="38">
        <v>13007738</v>
      </c>
      <c r="F102" s="62"/>
      <c r="G102" s="62"/>
      <c r="H102" s="62"/>
      <c r="I102" s="59"/>
      <c r="J102" s="59"/>
      <c r="K102" s="208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38">
        <f t="shared" si="4"/>
        <v>38239973</v>
      </c>
      <c r="E103" s="38">
        <v>38239973</v>
      </c>
      <c r="F103" s="62"/>
      <c r="G103" s="62"/>
      <c r="H103" s="62"/>
      <c r="I103" s="59"/>
      <c r="J103" s="59"/>
      <c r="K103" s="208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38">
        <f t="shared" si="4"/>
        <v>30141890</v>
      </c>
      <c r="E104" s="38">
        <v>30141890</v>
      </c>
      <c r="F104" s="62"/>
      <c r="G104" s="62"/>
      <c r="H104" s="62"/>
      <c r="I104" s="59"/>
      <c r="J104" s="59"/>
      <c r="K104" s="208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9856861</v>
      </c>
      <c r="E105" s="38">
        <v>9856861</v>
      </c>
      <c r="F105" s="62"/>
      <c r="G105" s="62"/>
      <c r="H105" s="62"/>
      <c r="I105" s="59"/>
      <c r="J105" s="59"/>
      <c r="K105" s="208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38">
        <f t="shared" si="4"/>
        <v>15827691</v>
      </c>
      <c r="E106" s="38">
        <v>15827691</v>
      </c>
      <c r="F106" s="62"/>
      <c r="G106" s="62"/>
      <c r="H106" s="62"/>
      <c r="I106" s="59"/>
      <c r="J106" s="59"/>
      <c r="K106" s="208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38">
        <f t="shared" si="4"/>
        <v>14715776</v>
      </c>
      <c r="E107" s="38">
        <v>14715776</v>
      </c>
      <c r="F107" s="62"/>
      <c r="G107" s="62"/>
      <c r="H107" s="62"/>
      <c r="I107" s="59"/>
      <c r="J107" s="59"/>
      <c r="K107" s="208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38">
        <f t="shared" ref="D108:D139" si="5">E108+K108</f>
        <v>33151647</v>
      </c>
      <c r="E108" s="38">
        <v>33151647</v>
      </c>
      <c r="F108" s="62"/>
      <c r="G108" s="62"/>
      <c r="H108" s="62">
        <v>10888287</v>
      </c>
      <c r="I108" s="59"/>
      <c r="J108" s="59">
        <v>2983696</v>
      </c>
      <c r="K108" s="208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38">
        <f t="shared" si="5"/>
        <v>11972821</v>
      </c>
      <c r="E109" s="38">
        <v>11972821</v>
      </c>
      <c r="F109" s="62"/>
      <c r="G109" s="62"/>
      <c r="H109" s="62"/>
      <c r="I109" s="59"/>
      <c r="J109" s="59"/>
      <c r="K109" s="208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38">
        <f t="shared" si="5"/>
        <v>31589876</v>
      </c>
      <c r="E110" s="38">
        <v>31589876</v>
      </c>
      <c r="F110" s="62"/>
      <c r="G110" s="62"/>
      <c r="H110" s="62"/>
      <c r="I110" s="59"/>
      <c r="J110" s="59"/>
      <c r="K110" s="208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5"/>
        <v>6190832</v>
      </c>
      <c r="E111" s="38">
        <v>6190832</v>
      </c>
      <c r="F111" s="62"/>
      <c r="G111" s="62"/>
      <c r="H111" s="62"/>
      <c r="I111" s="59">
        <v>6190832</v>
      </c>
      <c r="J111" s="59"/>
      <c r="K111" s="208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5"/>
        <v>134127653</v>
      </c>
      <c r="E112" s="38">
        <v>134127653</v>
      </c>
      <c r="F112" s="62"/>
      <c r="G112" s="62">
        <v>134127653</v>
      </c>
      <c r="H112" s="62"/>
      <c r="I112" s="59"/>
      <c r="J112" s="59"/>
      <c r="K112" s="208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5"/>
        <v>0</v>
      </c>
      <c r="E113" s="38">
        <v>0</v>
      </c>
      <c r="F113" s="62"/>
      <c r="G113" s="62"/>
      <c r="H113" s="62"/>
      <c r="I113" s="59"/>
      <c r="J113" s="59"/>
      <c r="K113" s="208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5"/>
        <v>165890</v>
      </c>
      <c r="E114" s="38">
        <v>165890</v>
      </c>
      <c r="F114" s="62"/>
      <c r="G114" s="62"/>
      <c r="H114" s="62"/>
      <c r="I114" s="59"/>
      <c r="J114" s="59"/>
      <c r="K114" s="208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5"/>
        <v>368013</v>
      </c>
      <c r="E115" s="38">
        <v>368013</v>
      </c>
      <c r="F115" s="62"/>
      <c r="G115" s="62"/>
      <c r="H115" s="62"/>
      <c r="I115" s="59"/>
      <c r="J115" s="59"/>
      <c r="K115" s="208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5"/>
        <v>0</v>
      </c>
      <c r="E116" s="38">
        <v>0</v>
      </c>
      <c r="F116" s="62"/>
      <c r="G116" s="62"/>
      <c r="H116" s="62"/>
      <c r="I116" s="59"/>
      <c r="J116" s="59"/>
      <c r="K116" s="208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5"/>
        <v>43857156</v>
      </c>
      <c r="E117" s="38">
        <v>43857156</v>
      </c>
      <c r="F117" s="62"/>
      <c r="G117" s="43"/>
      <c r="H117" s="62"/>
      <c r="I117" s="59">
        <v>43857156</v>
      </c>
      <c r="J117" s="59"/>
      <c r="K117" s="208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5"/>
        <v>0</v>
      </c>
      <c r="E118" s="38">
        <v>0</v>
      </c>
      <c r="F118" s="62"/>
      <c r="G118" s="43"/>
      <c r="H118" s="62"/>
      <c r="I118" s="59"/>
      <c r="J118" s="59"/>
      <c r="K118" s="208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5"/>
        <v>48309924</v>
      </c>
      <c r="E119" s="38">
        <v>48309924</v>
      </c>
      <c r="F119" s="62">
        <v>7813525</v>
      </c>
      <c r="G119" s="62">
        <v>40496399</v>
      </c>
      <c r="H119" s="62"/>
      <c r="I119" s="59"/>
      <c r="J119" s="59"/>
      <c r="K119" s="208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5"/>
        <v>0</v>
      </c>
      <c r="E120" s="38">
        <v>0</v>
      </c>
      <c r="F120" s="62"/>
      <c r="H120" s="62"/>
      <c r="I120" s="59"/>
      <c r="J120" s="59"/>
      <c r="K120" s="208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5"/>
        <v>16252375</v>
      </c>
      <c r="E121" s="38">
        <v>16252375</v>
      </c>
      <c r="F121" s="62"/>
      <c r="G121" s="38">
        <v>16252375</v>
      </c>
      <c r="H121" s="62"/>
      <c r="I121" s="59"/>
      <c r="J121" s="59"/>
      <c r="K121" s="208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5"/>
        <v>220296</v>
      </c>
      <c r="E122" s="38">
        <v>220296</v>
      </c>
      <c r="F122" s="62"/>
      <c r="G122" s="62"/>
      <c r="H122" s="62"/>
      <c r="I122" s="59"/>
      <c r="J122" s="59"/>
      <c r="K122" s="208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5"/>
        <v>124321</v>
      </c>
      <c r="E123" s="38">
        <v>124321</v>
      </c>
      <c r="F123" s="62"/>
      <c r="G123" s="62"/>
      <c r="H123" s="62"/>
      <c r="I123" s="59"/>
      <c r="J123" s="59"/>
      <c r="K123" s="208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5"/>
        <v>0</v>
      </c>
      <c r="E124" s="38">
        <v>0</v>
      </c>
      <c r="F124" s="62"/>
      <c r="G124" s="62"/>
      <c r="H124" s="62"/>
      <c r="I124" s="59"/>
      <c r="J124" s="59"/>
      <c r="K124" s="208"/>
    </row>
    <row r="125" spans="1:11" s="1" customFormat="1" x14ac:dyDescent="0.2">
      <c r="A125" s="20">
        <v>111</v>
      </c>
      <c r="B125" s="52" t="s">
        <v>418</v>
      </c>
      <c r="C125" s="15" t="s">
        <v>419</v>
      </c>
      <c r="D125" s="38">
        <f t="shared" si="5"/>
        <v>0</v>
      </c>
      <c r="E125" s="38">
        <v>0</v>
      </c>
      <c r="F125" s="43"/>
      <c r="G125" s="62"/>
      <c r="H125" s="62"/>
      <c r="I125" s="59"/>
      <c r="J125" s="59"/>
      <c r="K125" s="208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5"/>
        <v>47680137</v>
      </c>
      <c r="E126" s="38">
        <v>47680137</v>
      </c>
      <c r="F126" s="43"/>
      <c r="G126" s="38">
        <v>47680137</v>
      </c>
      <c r="H126" s="62"/>
      <c r="I126" s="59"/>
      <c r="J126" s="59"/>
      <c r="K126" s="208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5"/>
        <v>0</v>
      </c>
      <c r="E127" s="38">
        <v>0</v>
      </c>
      <c r="F127" s="43"/>
      <c r="G127" s="62"/>
      <c r="H127" s="62"/>
      <c r="I127" s="59"/>
      <c r="J127" s="59"/>
      <c r="K127" s="208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5"/>
        <v>221320</v>
      </c>
      <c r="E128" s="38">
        <v>221320</v>
      </c>
      <c r="F128" s="43"/>
      <c r="G128" s="62"/>
      <c r="H128" s="62"/>
      <c r="I128" s="59"/>
      <c r="J128" s="59"/>
      <c r="K128" s="208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5"/>
        <v>140029358</v>
      </c>
      <c r="E129" s="38">
        <v>140029358</v>
      </c>
      <c r="F129" s="62">
        <v>31364434</v>
      </c>
      <c r="H129" s="62"/>
      <c r="I129" s="59">
        <v>1303333</v>
      </c>
      <c r="J129" s="59"/>
      <c r="K129" s="208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5"/>
        <v>4546632864</v>
      </c>
      <c r="E130" s="38">
        <v>4519665690</v>
      </c>
      <c r="F130" s="62">
        <v>4515179358</v>
      </c>
      <c r="G130" s="62"/>
      <c r="H130" s="62"/>
      <c r="I130" s="59"/>
      <c r="J130" s="59"/>
      <c r="K130" s="208">
        <v>26967174</v>
      </c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5"/>
        <v>13781311</v>
      </c>
      <c r="E131" s="38">
        <v>13781311</v>
      </c>
      <c r="F131" s="62"/>
      <c r="G131" s="62"/>
      <c r="H131" s="62"/>
      <c r="I131" s="59"/>
      <c r="J131" s="59"/>
      <c r="K131" s="208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5"/>
        <v>126186549</v>
      </c>
      <c r="E132" s="38">
        <v>126186549</v>
      </c>
      <c r="F132" s="62">
        <v>29082766</v>
      </c>
      <c r="G132" s="62"/>
      <c r="H132" s="62"/>
      <c r="I132" s="59"/>
      <c r="J132" s="59">
        <v>19891304</v>
      </c>
      <c r="K132" s="208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5"/>
        <v>54792626</v>
      </c>
      <c r="E133" s="38">
        <v>54792626</v>
      </c>
      <c r="F133" s="62"/>
      <c r="G133" s="62"/>
      <c r="H133" s="62"/>
      <c r="I133" s="59"/>
      <c r="J133" s="59"/>
      <c r="K133" s="208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5"/>
        <v>73307851</v>
      </c>
      <c r="E134" s="38">
        <v>73307851</v>
      </c>
      <c r="F134" s="62"/>
      <c r="G134" s="62"/>
      <c r="H134" s="62"/>
      <c r="I134" s="59"/>
      <c r="J134" s="59">
        <v>29836956</v>
      </c>
      <c r="K134" s="208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5"/>
        <v>169082427</v>
      </c>
      <c r="E135" s="38">
        <v>169082427</v>
      </c>
      <c r="F135" s="62"/>
      <c r="G135" s="62">
        <v>147081173</v>
      </c>
      <c r="H135" s="62"/>
      <c r="I135" s="59"/>
      <c r="J135" s="59"/>
      <c r="K135" s="208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5"/>
        <v>0</v>
      </c>
      <c r="E136" s="38">
        <v>0</v>
      </c>
      <c r="F136" s="62"/>
      <c r="G136" s="62"/>
      <c r="H136" s="62"/>
      <c r="I136" s="59"/>
      <c r="J136" s="59"/>
      <c r="K136" s="208"/>
    </row>
    <row r="137" spans="1:11" s="1" customFormat="1" x14ac:dyDescent="0.2">
      <c r="A137" s="20">
        <v>123</v>
      </c>
      <c r="B137" s="21" t="s">
        <v>200</v>
      </c>
      <c r="C137" s="10" t="s">
        <v>466</v>
      </c>
      <c r="D137" s="38">
        <f t="shared" si="5"/>
        <v>11728971</v>
      </c>
      <c r="E137" s="38">
        <v>11728971</v>
      </c>
      <c r="G137" s="62"/>
      <c r="H137" s="62"/>
      <c r="I137" s="59"/>
      <c r="J137" s="59"/>
      <c r="K137" s="208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5"/>
        <v>35465585</v>
      </c>
      <c r="E138" s="38">
        <v>35465585</v>
      </c>
      <c r="F138" s="62"/>
      <c r="G138" s="62"/>
      <c r="H138" s="62"/>
      <c r="I138" s="59"/>
      <c r="J138" s="59"/>
      <c r="K138" s="208"/>
    </row>
    <row r="139" spans="1:11" s="1" customFormat="1" ht="24" x14ac:dyDescent="0.2">
      <c r="A139" s="20">
        <v>125</v>
      </c>
      <c r="B139" s="13" t="s">
        <v>202</v>
      </c>
      <c r="C139" s="10" t="s">
        <v>457</v>
      </c>
      <c r="D139" s="38">
        <f t="shared" si="5"/>
        <v>131770395</v>
      </c>
      <c r="E139" s="38">
        <v>131770395</v>
      </c>
      <c r="F139" s="62"/>
      <c r="G139" s="62"/>
      <c r="H139" s="62"/>
      <c r="I139" s="59"/>
      <c r="J139" s="59"/>
      <c r="K139" s="208"/>
    </row>
    <row r="140" spans="1:11" x14ac:dyDescent="0.2">
      <c r="A140" s="20">
        <v>126</v>
      </c>
      <c r="B140" s="21" t="s">
        <v>203</v>
      </c>
      <c r="C140" s="10" t="s">
        <v>204</v>
      </c>
      <c r="D140" s="38">
        <f t="shared" ref="D140:D149" si="6">E140+K140</f>
        <v>257695092</v>
      </c>
      <c r="E140" s="38">
        <v>257695092</v>
      </c>
      <c r="F140" s="62"/>
      <c r="G140" s="62"/>
      <c r="H140" s="62">
        <v>250967715</v>
      </c>
      <c r="I140" s="59"/>
      <c r="J140" s="59"/>
      <c r="K140" s="208"/>
    </row>
    <row r="141" spans="1:11" x14ac:dyDescent="0.2">
      <c r="A141" s="20">
        <v>127</v>
      </c>
      <c r="B141" s="12" t="s">
        <v>205</v>
      </c>
      <c r="C141" s="10" t="s">
        <v>206</v>
      </c>
      <c r="D141" s="38">
        <f t="shared" si="6"/>
        <v>0</v>
      </c>
      <c r="E141" s="38">
        <v>0</v>
      </c>
      <c r="F141" s="62"/>
      <c r="G141" s="62"/>
      <c r="H141" s="62"/>
      <c r="I141" s="59"/>
      <c r="J141" s="59"/>
      <c r="K141" s="208"/>
    </row>
    <row r="142" spans="1:11" x14ac:dyDescent="0.2">
      <c r="A142" s="20">
        <v>128</v>
      </c>
      <c r="B142" s="21" t="s">
        <v>207</v>
      </c>
      <c r="C142" s="10" t="s">
        <v>208</v>
      </c>
      <c r="D142" s="38">
        <f t="shared" si="6"/>
        <v>241136754</v>
      </c>
      <c r="E142" s="38">
        <v>221389321</v>
      </c>
      <c r="F142" s="62">
        <v>221389321</v>
      </c>
      <c r="G142" s="62"/>
      <c r="H142" s="62"/>
      <c r="I142" s="59"/>
      <c r="J142" s="59"/>
      <c r="K142" s="208">
        <v>19747433</v>
      </c>
    </row>
    <row r="143" spans="1:11" x14ac:dyDescent="0.2">
      <c r="A143" s="20">
        <v>129</v>
      </c>
      <c r="B143" s="82" t="s">
        <v>251</v>
      </c>
      <c r="C143" s="41" t="s">
        <v>252</v>
      </c>
      <c r="D143" s="38">
        <f t="shared" si="6"/>
        <v>0</v>
      </c>
      <c r="E143" s="38">
        <v>0</v>
      </c>
      <c r="F143" s="61"/>
      <c r="G143" s="61"/>
      <c r="H143" s="61"/>
      <c r="I143" s="59"/>
      <c r="J143" s="59"/>
      <c r="K143" s="40"/>
    </row>
    <row r="144" spans="1:11" x14ac:dyDescent="0.2">
      <c r="A144" s="20">
        <v>130</v>
      </c>
      <c r="B144" s="85" t="s">
        <v>253</v>
      </c>
      <c r="C144" s="41" t="s">
        <v>254</v>
      </c>
      <c r="D144" s="38">
        <f t="shared" si="6"/>
        <v>0</v>
      </c>
      <c r="E144" s="38">
        <v>0</v>
      </c>
      <c r="F144" s="61"/>
      <c r="G144" s="61"/>
      <c r="H144" s="61"/>
      <c r="I144" s="59"/>
      <c r="J144" s="59"/>
      <c r="K144" s="40"/>
    </row>
    <row r="145" spans="1:56" x14ac:dyDescent="0.2">
      <c r="A145" s="20">
        <v>131</v>
      </c>
      <c r="B145" s="86" t="s">
        <v>255</v>
      </c>
      <c r="C145" s="136" t="s">
        <v>416</v>
      </c>
      <c r="D145" s="38">
        <f t="shared" si="6"/>
        <v>0</v>
      </c>
      <c r="E145" s="38">
        <v>0</v>
      </c>
      <c r="F145" s="61"/>
      <c r="G145" s="61"/>
      <c r="H145" s="61"/>
      <c r="I145" s="59"/>
      <c r="J145" s="59"/>
      <c r="K145" s="40"/>
    </row>
    <row r="146" spans="1:56" x14ac:dyDescent="0.2">
      <c r="A146" s="20">
        <v>132</v>
      </c>
      <c r="B146" s="20" t="s">
        <v>259</v>
      </c>
      <c r="C146" s="28" t="s">
        <v>260</v>
      </c>
      <c r="D146" s="38">
        <f t="shared" si="6"/>
        <v>0</v>
      </c>
      <c r="E146" s="38">
        <v>0</v>
      </c>
      <c r="F146" s="61"/>
      <c r="G146" s="61"/>
      <c r="H146" s="61"/>
      <c r="I146" s="59"/>
      <c r="J146" s="59"/>
      <c r="K146" s="40"/>
    </row>
    <row r="147" spans="1:56" s="4" customFormat="1" x14ac:dyDescent="0.2">
      <c r="A147" s="20">
        <v>133</v>
      </c>
      <c r="B147" s="52" t="s">
        <v>311</v>
      </c>
      <c r="C147" s="28" t="s">
        <v>310</v>
      </c>
      <c r="D147" s="38">
        <f t="shared" si="6"/>
        <v>0</v>
      </c>
      <c r="E147" s="38">
        <v>0</v>
      </c>
      <c r="F147" s="63"/>
      <c r="G147" s="63"/>
      <c r="H147" s="61"/>
      <c r="I147" s="59"/>
      <c r="J147" s="59"/>
      <c r="K147" s="4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134</v>
      </c>
      <c r="B148" s="52" t="s">
        <v>319</v>
      </c>
      <c r="C148" s="28" t="s">
        <v>316</v>
      </c>
      <c r="D148" s="38">
        <f t="shared" si="6"/>
        <v>4858857</v>
      </c>
      <c r="E148" s="38">
        <v>4858857</v>
      </c>
      <c r="F148" s="63"/>
      <c r="G148" s="63"/>
      <c r="H148" s="61">
        <v>4858857</v>
      </c>
      <c r="I148" s="59"/>
      <c r="J148" s="59"/>
      <c r="K148" s="4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14.25" customHeight="1" x14ac:dyDescent="0.2">
      <c r="A149" s="20">
        <v>135</v>
      </c>
      <c r="B149" s="52" t="s">
        <v>411</v>
      </c>
      <c r="C149" s="15" t="s">
        <v>412</v>
      </c>
      <c r="D149" s="38">
        <f t="shared" si="6"/>
        <v>294411</v>
      </c>
      <c r="E149" s="38">
        <v>294411</v>
      </c>
      <c r="F149" s="62"/>
      <c r="G149" s="62"/>
      <c r="H149" s="62"/>
      <c r="I149" s="59"/>
      <c r="J149" s="59"/>
      <c r="K149" s="20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A152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L8" sqref="E8:L8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8" width="12.42578125" style="4" customWidth="1"/>
    <col min="9" max="9" width="13.140625" style="4" customWidth="1"/>
    <col min="10" max="10" width="11" style="4" customWidth="1"/>
    <col min="11" max="11" width="14" style="4" customWidth="1"/>
    <col min="12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1.57031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1" spans="1:21" x14ac:dyDescent="0.2">
      <c r="F1" s="33"/>
    </row>
    <row r="2" spans="1:21" ht="26.25" customHeight="1" x14ac:dyDescent="0.2">
      <c r="A2" s="305" t="s">
        <v>431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239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277</v>
      </c>
    </row>
    <row r="4" spans="1:21" s="2" customFormat="1" ht="15.75" customHeight="1" x14ac:dyDescent="0.2">
      <c r="A4" s="293" t="s">
        <v>43</v>
      </c>
      <c r="B4" s="293" t="s">
        <v>55</v>
      </c>
      <c r="C4" s="294" t="s">
        <v>44</v>
      </c>
      <c r="D4" s="321" t="s">
        <v>285</v>
      </c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T4" s="127"/>
      <c r="U4" s="127"/>
    </row>
    <row r="5" spans="1:21" ht="15" customHeight="1" x14ac:dyDescent="0.2">
      <c r="A5" s="293"/>
      <c r="B5" s="293"/>
      <c r="C5" s="294"/>
      <c r="D5" s="306" t="s">
        <v>229</v>
      </c>
      <c r="E5" s="306" t="s">
        <v>455</v>
      </c>
      <c r="F5" s="309" t="s">
        <v>286</v>
      </c>
      <c r="G5" s="315" t="s">
        <v>405</v>
      </c>
      <c r="H5" s="312" t="s">
        <v>464</v>
      </c>
      <c r="I5" s="309" t="s">
        <v>460</v>
      </c>
      <c r="J5" s="240"/>
      <c r="K5" s="312" t="s">
        <v>463</v>
      </c>
      <c r="L5" s="309" t="s">
        <v>34</v>
      </c>
      <c r="M5" s="318" t="s">
        <v>274</v>
      </c>
      <c r="N5" s="319"/>
      <c r="O5" s="319"/>
      <c r="P5" s="319"/>
      <c r="Q5" s="319"/>
      <c r="R5" s="320"/>
    </row>
    <row r="6" spans="1:21" ht="14.25" customHeight="1" x14ac:dyDescent="0.2">
      <c r="A6" s="293"/>
      <c r="B6" s="293"/>
      <c r="C6" s="294"/>
      <c r="D6" s="307"/>
      <c r="E6" s="307"/>
      <c r="F6" s="310"/>
      <c r="G6" s="316"/>
      <c r="H6" s="313"/>
      <c r="I6" s="310"/>
      <c r="J6" s="241"/>
      <c r="K6" s="313"/>
      <c r="L6" s="310"/>
      <c r="M6" s="315" t="s">
        <v>406</v>
      </c>
      <c r="N6" s="309" t="s">
        <v>459</v>
      </c>
      <c r="O6" s="283" t="s">
        <v>452</v>
      </c>
      <c r="P6" s="283" t="s">
        <v>453</v>
      </c>
      <c r="Q6" s="283" t="s">
        <v>462</v>
      </c>
      <c r="R6" s="283" t="s">
        <v>454</v>
      </c>
    </row>
    <row r="7" spans="1:21" ht="135" customHeight="1" x14ac:dyDescent="0.2">
      <c r="A7" s="293"/>
      <c r="B7" s="293"/>
      <c r="C7" s="294"/>
      <c r="D7" s="308"/>
      <c r="E7" s="308"/>
      <c r="F7" s="311"/>
      <c r="G7" s="317"/>
      <c r="H7" s="314"/>
      <c r="I7" s="311"/>
      <c r="J7" s="242" t="s">
        <v>451</v>
      </c>
      <c r="K7" s="314"/>
      <c r="L7" s="311"/>
      <c r="M7" s="317"/>
      <c r="N7" s="311"/>
      <c r="O7" s="285"/>
      <c r="P7" s="285"/>
      <c r="Q7" s="285"/>
      <c r="R7" s="285"/>
    </row>
    <row r="8" spans="1:21" s="2" customFormat="1" x14ac:dyDescent="0.2">
      <c r="A8" s="275" t="s">
        <v>224</v>
      </c>
      <c r="B8" s="275"/>
      <c r="C8" s="275"/>
      <c r="D8" s="48">
        <f>D9+D10+D11</f>
        <v>41665403417</v>
      </c>
      <c r="E8" s="48">
        <f t="shared" ref="E8:R8" si="0">E9+E10+E11</f>
        <v>30540979452</v>
      </c>
      <c r="F8" s="48">
        <f t="shared" si="0"/>
        <v>4148768776</v>
      </c>
      <c r="G8" s="48">
        <f t="shared" si="0"/>
        <v>348194187</v>
      </c>
      <c r="H8" s="48">
        <f t="shared" si="0"/>
        <v>2422768</v>
      </c>
      <c r="I8" s="48">
        <f t="shared" si="0"/>
        <v>1296083283</v>
      </c>
      <c r="J8" s="48">
        <f t="shared" si="0"/>
        <v>68368213</v>
      </c>
      <c r="K8" s="48">
        <f t="shared" si="0"/>
        <v>159507151</v>
      </c>
      <c r="L8" s="48">
        <f t="shared" si="0"/>
        <v>5101079587</v>
      </c>
      <c r="M8" s="48">
        <f t="shared" si="0"/>
        <v>800141541</v>
      </c>
      <c r="N8" s="48">
        <f t="shared" si="0"/>
        <v>387800090</v>
      </c>
      <c r="O8" s="48">
        <f t="shared" si="0"/>
        <v>396102187</v>
      </c>
      <c r="P8" s="48">
        <f t="shared" si="0"/>
        <v>361295430</v>
      </c>
      <c r="Q8" s="48">
        <f t="shared" si="0"/>
        <v>253091271</v>
      </c>
      <c r="R8" s="48">
        <f t="shared" si="0"/>
        <v>126627552</v>
      </c>
      <c r="T8" s="127"/>
      <c r="U8" s="127"/>
    </row>
    <row r="9" spans="1:21" s="3" customFormat="1" ht="11.25" customHeight="1" x14ac:dyDescent="0.2">
      <c r="A9" s="5"/>
      <c r="B9" s="5"/>
      <c r="C9" s="11" t="s">
        <v>53</v>
      </c>
      <c r="D9" s="37">
        <v>2797430713</v>
      </c>
      <c r="E9" s="37">
        <v>2734789272</v>
      </c>
      <c r="F9" s="37">
        <v>62641441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T9" s="69"/>
      <c r="U9" s="69"/>
    </row>
    <row r="10" spans="1:21" s="3" customFormat="1" ht="11.25" customHeight="1" x14ac:dyDescent="0.2">
      <c r="A10" s="5"/>
      <c r="B10" s="5"/>
      <c r="C10" s="11" t="s">
        <v>279</v>
      </c>
      <c r="D10" s="37">
        <f t="shared" ref="D10" si="1">E10+F10+G10+I10+K10+L10</f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T10" s="69"/>
      <c r="U10" s="69"/>
    </row>
    <row r="11" spans="1:21" s="2" customFormat="1" x14ac:dyDescent="0.2">
      <c r="A11" s="275" t="s">
        <v>223</v>
      </c>
      <c r="B11" s="275"/>
      <c r="C11" s="275"/>
      <c r="D11" s="48">
        <f t="shared" ref="D11:R11" si="2">SUM(D12:D147)-D92</f>
        <v>38867972704</v>
      </c>
      <c r="E11" s="48">
        <f t="shared" si="2"/>
        <v>27806190180</v>
      </c>
      <c r="F11" s="48">
        <f t="shared" si="2"/>
        <v>4086127335</v>
      </c>
      <c r="G11" s="48">
        <f t="shared" si="2"/>
        <v>348194187</v>
      </c>
      <c r="H11" s="48">
        <f t="shared" ref="H11" si="3">SUM(H12:H147)-H92</f>
        <v>2422768</v>
      </c>
      <c r="I11" s="48">
        <f t="shared" si="2"/>
        <v>1296083283</v>
      </c>
      <c r="J11" s="48">
        <f t="shared" ref="J11" si="4">SUM(J12:J147)-J92</f>
        <v>68368213</v>
      </c>
      <c r="K11" s="48">
        <f t="shared" si="2"/>
        <v>159507151</v>
      </c>
      <c r="L11" s="48">
        <f t="shared" si="2"/>
        <v>5101079587</v>
      </c>
      <c r="M11" s="48">
        <f t="shared" si="2"/>
        <v>800141541</v>
      </c>
      <c r="N11" s="48">
        <f t="shared" si="2"/>
        <v>387800090</v>
      </c>
      <c r="O11" s="48">
        <f t="shared" si="2"/>
        <v>396102187</v>
      </c>
      <c r="P11" s="48">
        <f t="shared" si="2"/>
        <v>361295430</v>
      </c>
      <c r="Q11" s="48">
        <f t="shared" ref="Q11" si="5">SUM(Q12:Q147)-Q92</f>
        <v>253091271</v>
      </c>
      <c r="R11" s="48">
        <f t="shared" si="2"/>
        <v>126627552</v>
      </c>
      <c r="T11" s="127"/>
      <c r="U11" s="127"/>
    </row>
    <row r="12" spans="1:2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E12+F12+G12+H12+I12+J12+K12+L12</f>
        <v>70236147</v>
      </c>
      <c r="E12" s="38">
        <v>70183249</v>
      </c>
      <c r="F12" s="38">
        <v>0</v>
      </c>
      <c r="G12" s="38">
        <v>0</v>
      </c>
      <c r="H12" s="38">
        <v>52898</v>
      </c>
      <c r="I12" s="38">
        <v>0</v>
      </c>
      <c r="J12" s="38">
        <v>0</v>
      </c>
      <c r="K12" s="38">
        <v>0</v>
      </c>
      <c r="L12" s="38"/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70"/>
      <c r="T12" s="70"/>
      <c r="U12" s="70"/>
    </row>
    <row r="13" spans="1:21" s="1" customFormat="1" x14ac:dyDescent="0.2">
      <c r="A13" s="20">
        <v>2</v>
      </c>
      <c r="B13" s="13" t="s">
        <v>57</v>
      </c>
      <c r="C13" s="10" t="s">
        <v>209</v>
      </c>
      <c r="D13" s="38">
        <f t="shared" ref="D13:D76" si="6">E13+F13+G13+H13+I13+J13+K13+L13</f>
        <v>57816565</v>
      </c>
      <c r="E13" s="38">
        <v>57774245</v>
      </c>
      <c r="F13" s="38">
        <v>0</v>
      </c>
      <c r="G13" s="38">
        <v>0</v>
      </c>
      <c r="H13" s="38">
        <v>42320</v>
      </c>
      <c r="I13" s="38">
        <v>0</v>
      </c>
      <c r="J13" s="38">
        <v>0</v>
      </c>
      <c r="K13" s="38">
        <v>0</v>
      </c>
      <c r="L13" s="38"/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T13" s="70"/>
      <c r="U13" s="70"/>
    </row>
    <row r="14" spans="1:21" s="19" customFormat="1" x14ac:dyDescent="0.2">
      <c r="A14" s="20">
        <v>3</v>
      </c>
      <c r="B14" s="21" t="s">
        <v>58</v>
      </c>
      <c r="C14" s="10" t="s">
        <v>5</v>
      </c>
      <c r="D14" s="39">
        <f t="shared" si="6"/>
        <v>338201263</v>
      </c>
      <c r="E14" s="39">
        <v>338201263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/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T14" s="133"/>
      <c r="U14" s="133"/>
    </row>
    <row r="15" spans="1:2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6"/>
        <v>59888470</v>
      </c>
      <c r="E15" s="38">
        <v>59888470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/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T15" s="70"/>
      <c r="U15" s="70"/>
    </row>
    <row r="16" spans="1:21" s="1" customFormat="1" x14ac:dyDescent="0.2">
      <c r="A16" s="20">
        <v>5</v>
      </c>
      <c r="B16" s="12" t="s">
        <v>60</v>
      </c>
      <c r="C16" s="10" t="s">
        <v>8</v>
      </c>
      <c r="D16" s="38">
        <f t="shared" si="6"/>
        <v>70552005</v>
      </c>
      <c r="E16" s="38">
        <v>70530845</v>
      </c>
      <c r="F16" s="38">
        <v>0</v>
      </c>
      <c r="G16" s="38">
        <v>0</v>
      </c>
      <c r="H16" s="38">
        <v>21160</v>
      </c>
      <c r="I16" s="38">
        <v>0</v>
      </c>
      <c r="J16" s="38">
        <v>0</v>
      </c>
      <c r="K16" s="38">
        <v>0</v>
      </c>
      <c r="L16" s="38"/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T16" s="70"/>
      <c r="U16" s="70"/>
    </row>
    <row r="17" spans="1:21" s="19" customFormat="1" x14ac:dyDescent="0.2">
      <c r="A17" s="20">
        <v>6</v>
      </c>
      <c r="B17" s="21" t="s">
        <v>61</v>
      </c>
      <c r="C17" s="10" t="s">
        <v>62</v>
      </c>
      <c r="D17" s="39">
        <f t="shared" si="6"/>
        <v>970397883</v>
      </c>
      <c r="E17" s="39">
        <v>893681855</v>
      </c>
      <c r="F17" s="39">
        <v>485802</v>
      </c>
      <c r="G17" s="39">
        <v>0</v>
      </c>
      <c r="H17" s="39">
        <v>211596</v>
      </c>
      <c r="I17" s="39">
        <v>74826385</v>
      </c>
      <c r="J17" s="39">
        <v>0</v>
      </c>
      <c r="K17" s="39">
        <v>0</v>
      </c>
      <c r="L17" s="39">
        <v>1192245</v>
      </c>
      <c r="M17" s="39">
        <v>0</v>
      </c>
      <c r="N17" s="39">
        <v>1192245</v>
      </c>
      <c r="O17" s="39">
        <v>0</v>
      </c>
      <c r="P17" s="39">
        <v>0</v>
      </c>
      <c r="Q17" s="39">
        <v>0</v>
      </c>
      <c r="R17" s="39">
        <v>0</v>
      </c>
      <c r="T17" s="133"/>
      <c r="U17" s="133"/>
    </row>
    <row r="18" spans="1:21" s="1" customFormat="1" x14ac:dyDescent="0.2">
      <c r="A18" s="20">
        <v>7</v>
      </c>
      <c r="B18" s="12" t="s">
        <v>63</v>
      </c>
      <c r="C18" s="10" t="s">
        <v>211</v>
      </c>
      <c r="D18" s="38">
        <f t="shared" si="6"/>
        <v>295019760</v>
      </c>
      <c r="E18" s="38">
        <v>294712947</v>
      </c>
      <c r="F18" s="38">
        <v>0</v>
      </c>
      <c r="G18" s="38">
        <v>0</v>
      </c>
      <c r="H18" s="38">
        <v>306813</v>
      </c>
      <c r="I18" s="38">
        <v>0</v>
      </c>
      <c r="J18" s="38">
        <v>0</v>
      </c>
      <c r="K18" s="38">
        <v>0</v>
      </c>
      <c r="L18" s="38"/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T18" s="70"/>
      <c r="U18" s="70"/>
    </row>
    <row r="19" spans="1:21" s="1" customFormat="1" x14ac:dyDescent="0.2">
      <c r="A19" s="20">
        <v>8</v>
      </c>
      <c r="B19" s="21" t="s">
        <v>64</v>
      </c>
      <c r="C19" s="10" t="s">
        <v>17</v>
      </c>
      <c r="D19" s="38">
        <f t="shared" si="6"/>
        <v>53390458</v>
      </c>
      <c r="E19" s="38">
        <v>53390458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/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T19" s="70"/>
      <c r="U19" s="70"/>
    </row>
    <row r="20" spans="1:21" s="1" customFormat="1" x14ac:dyDescent="0.2">
      <c r="A20" s="20">
        <v>9</v>
      </c>
      <c r="B20" s="21" t="s">
        <v>65</v>
      </c>
      <c r="C20" s="10" t="s">
        <v>6</v>
      </c>
      <c r="D20" s="38">
        <f t="shared" si="6"/>
        <v>83871745</v>
      </c>
      <c r="E20" s="38">
        <v>83871745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/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T20" s="70"/>
      <c r="U20" s="70"/>
    </row>
    <row r="21" spans="1:21" s="1" customFormat="1" x14ac:dyDescent="0.2">
      <c r="A21" s="20">
        <v>10</v>
      </c>
      <c r="B21" s="21" t="s">
        <v>66</v>
      </c>
      <c r="C21" s="10" t="s">
        <v>18</v>
      </c>
      <c r="D21" s="38">
        <f t="shared" si="6"/>
        <v>66963767</v>
      </c>
      <c r="E21" s="38">
        <v>66921447</v>
      </c>
      <c r="F21" s="38">
        <v>0</v>
      </c>
      <c r="G21" s="38">
        <v>0</v>
      </c>
      <c r="H21" s="38">
        <v>42320</v>
      </c>
      <c r="I21" s="38">
        <v>0</v>
      </c>
      <c r="J21" s="38">
        <v>0</v>
      </c>
      <c r="K21" s="38">
        <v>0</v>
      </c>
      <c r="L21" s="38"/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T21" s="70"/>
      <c r="U21" s="70"/>
    </row>
    <row r="22" spans="1:21" s="1" customFormat="1" x14ac:dyDescent="0.2">
      <c r="A22" s="20">
        <v>11</v>
      </c>
      <c r="B22" s="21" t="s">
        <v>67</v>
      </c>
      <c r="C22" s="10" t="s">
        <v>7</v>
      </c>
      <c r="D22" s="38">
        <f t="shared" si="6"/>
        <v>70836986</v>
      </c>
      <c r="E22" s="38">
        <v>70836986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/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T22" s="70"/>
      <c r="U22" s="70"/>
    </row>
    <row r="23" spans="1:21" s="1" customFormat="1" x14ac:dyDescent="0.2">
      <c r="A23" s="20">
        <v>12</v>
      </c>
      <c r="B23" s="21" t="s">
        <v>68</v>
      </c>
      <c r="C23" s="10" t="s">
        <v>19</v>
      </c>
      <c r="D23" s="38">
        <f t="shared" si="6"/>
        <v>167858281</v>
      </c>
      <c r="E23" s="38">
        <v>167805383</v>
      </c>
      <c r="F23" s="38">
        <v>0</v>
      </c>
      <c r="G23" s="38">
        <v>0</v>
      </c>
      <c r="H23" s="38">
        <v>52898</v>
      </c>
      <c r="I23" s="38">
        <v>0</v>
      </c>
      <c r="J23" s="38">
        <v>0</v>
      </c>
      <c r="K23" s="38">
        <v>0</v>
      </c>
      <c r="L23" s="38"/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T23" s="70"/>
      <c r="U23" s="70"/>
    </row>
    <row r="24" spans="1:21" s="1" customFormat="1" x14ac:dyDescent="0.2">
      <c r="A24" s="20">
        <v>13</v>
      </c>
      <c r="B24" s="21" t="s">
        <v>230</v>
      </c>
      <c r="C24" s="10" t="s">
        <v>231</v>
      </c>
      <c r="D24" s="38">
        <f t="shared" si="6"/>
        <v>0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70"/>
      <c r="U24" s="70"/>
    </row>
    <row r="25" spans="1:21" s="1" customFormat="1" x14ac:dyDescent="0.2">
      <c r="A25" s="20">
        <v>14</v>
      </c>
      <c r="B25" s="21" t="s">
        <v>69</v>
      </c>
      <c r="C25" s="10" t="s">
        <v>22</v>
      </c>
      <c r="D25" s="38">
        <f t="shared" si="6"/>
        <v>78069111</v>
      </c>
      <c r="E25" s="38">
        <v>78047951</v>
      </c>
      <c r="F25" s="38">
        <v>0</v>
      </c>
      <c r="G25" s="38">
        <v>0</v>
      </c>
      <c r="H25" s="38">
        <v>21160</v>
      </c>
      <c r="I25" s="38">
        <v>0</v>
      </c>
      <c r="J25" s="38">
        <v>0</v>
      </c>
      <c r="K25" s="38">
        <v>0</v>
      </c>
      <c r="L25" s="38"/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T25" s="70"/>
      <c r="U25" s="70"/>
    </row>
    <row r="26" spans="1:21" s="1" customFormat="1" x14ac:dyDescent="0.2">
      <c r="A26" s="20">
        <v>15</v>
      </c>
      <c r="B26" s="21" t="s">
        <v>70</v>
      </c>
      <c r="C26" s="10" t="s">
        <v>10</v>
      </c>
      <c r="D26" s="38">
        <f t="shared" si="6"/>
        <v>111780959</v>
      </c>
      <c r="E26" s="38">
        <v>111780959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T26" s="70"/>
      <c r="U26" s="70"/>
    </row>
    <row r="27" spans="1:21" s="1" customFormat="1" x14ac:dyDescent="0.2">
      <c r="A27" s="20">
        <v>16</v>
      </c>
      <c r="B27" s="21" t="s">
        <v>71</v>
      </c>
      <c r="C27" s="10" t="s">
        <v>342</v>
      </c>
      <c r="D27" s="38">
        <f t="shared" si="6"/>
        <v>170106466</v>
      </c>
      <c r="E27" s="38">
        <v>170106466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/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T27" s="70"/>
      <c r="U27" s="70"/>
    </row>
    <row r="28" spans="1:21" s="19" customFormat="1" x14ac:dyDescent="0.2">
      <c r="A28" s="20">
        <v>17</v>
      </c>
      <c r="B28" s="21" t="s">
        <v>72</v>
      </c>
      <c r="C28" s="10" t="s">
        <v>9</v>
      </c>
      <c r="D28" s="39">
        <f t="shared" si="6"/>
        <v>909832259</v>
      </c>
      <c r="E28" s="39">
        <v>858143738</v>
      </c>
      <c r="F28" s="39">
        <v>557249</v>
      </c>
      <c r="G28" s="39">
        <v>0</v>
      </c>
      <c r="H28" s="39">
        <v>21160</v>
      </c>
      <c r="I28" s="39">
        <v>40241171</v>
      </c>
      <c r="J28" s="39">
        <v>0</v>
      </c>
      <c r="K28" s="39">
        <v>0</v>
      </c>
      <c r="L28" s="39">
        <v>10868941</v>
      </c>
      <c r="M28" s="39">
        <v>0</v>
      </c>
      <c r="N28" s="39">
        <v>1192245</v>
      </c>
      <c r="O28" s="39">
        <v>0</v>
      </c>
      <c r="P28" s="39">
        <v>0</v>
      </c>
      <c r="Q28" s="39">
        <v>0</v>
      </c>
      <c r="R28" s="39">
        <v>0</v>
      </c>
      <c r="T28" s="133"/>
      <c r="U28" s="133"/>
    </row>
    <row r="29" spans="1:21" s="1" customFormat="1" x14ac:dyDescent="0.2">
      <c r="A29" s="20">
        <v>18</v>
      </c>
      <c r="B29" s="12" t="s">
        <v>73</v>
      </c>
      <c r="C29" s="10" t="s">
        <v>11</v>
      </c>
      <c r="D29" s="38">
        <f t="shared" si="6"/>
        <v>40875645</v>
      </c>
      <c r="E29" s="38">
        <v>40843906</v>
      </c>
      <c r="F29" s="38">
        <v>0</v>
      </c>
      <c r="G29" s="38">
        <v>0</v>
      </c>
      <c r="H29" s="38">
        <v>31739</v>
      </c>
      <c r="I29" s="38">
        <v>0</v>
      </c>
      <c r="J29" s="38">
        <v>0</v>
      </c>
      <c r="K29" s="38">
        <v>0</v>
      </c>
      <c r="L29" s="38"/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T29" s="70"/>
      <c r="U29" s="70"/>
    </row>
    <row r="30" spans="1:21" s="1" customFormat="1" x14ac:dyDescent="0.2">
      <c r="A30" s="20">
        <v>19</v>
      </c>
      <c r="B30" s="12" t="s">
        <v>74</v>
      </c>
      <c r="C30" s="10" t="s">
        <v>212</v>
      </c>
      <c r="D30" s="38">
        <f t="shared" si="6"/>
        <v>42367489</v>
      </c>
      <c r="E30" s="38">
        <v>42367489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/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T30" s="70"/>
      <c r="U30" s="70"/>
    </row>
    <row r="31" spans="1:21" x14ac:dyDescent="0.2">
      <c r="A31" s="20">
        <v>20</v>
      </c>
      <c r="B31" s="12" t="s">
        <v>75</v>
      </c>
      <c r="C31" s="10" t="s">
        <v>343</v>
      </c>
      <c r="D31" s="40">
        <f t="shared" si="6"/>
        <v>278426212</v>
      </c>
      <c r="E31" s="40">
        <v>278412332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</row>
    <row r="32" spans="1:21" s="1" customFormat="1" x14ac:dyDescent="0.2">
      <c r="A32" s="20">
        <v>21</v>
      </c>
      <c r="B32" s="12" t="s">
        <v>76</v>
      </c>
      <c r="C32" s="10" t="s">
        <v>38</v>
      </c>
      <c r="D32" s="38">
        <f t="shared" si="6"/>
        <v>538459611</v>
      </c>
      <c r="E32" s="38">
        <v>490059612</v>
      </c>
      <c r="F32" s="38">
        <v>13880</v>
      </c>
      <c r="G32" s="38">
        <v>22663368</v>
      </c>
      <c r="H32" s="38">
        <v>0</v>
      </c>
      <c r="I32" s="38">
        <v>16456746</v>
      </c>
      <c r="J32" s="38">
        <v>0</v>
      </c>
      <c r="K32" s="38">
        <v>0</v>
      </c>
      <c r="L32" s="38">
        <v>9266005</v>
      </c>
      <c r="M32" s="38">
        <v>0</v>
      </c>
      <c r="N32" s="38">
        <v>545264</v>
      </c>
      <c r="O32" s="38">
        <v>0</v>
      </c>
      <c r="P32" s="38">
        <v>0</v>
      </c>
      <c r="Q32" s="38">
        <v>0</v>
      </c>
      <c r="R32" s="38">
        <v>0</v>
      </c>
      <c r="T32" s="70"/>
      <c r="U32" s="70"/>
    </row>
    <row r="33" spans="1:21" s="19" customFormat="1" x14ac:dyDescent="0.2">
      <c r="A33" s="20">
        <v>22</v>
      </c>
      <c r="B33" s="21" t="s">
        <v>77</v>
      </c>
      <c r="C33" s="10" t="s">
        <v>78</v>
      </c>
      <c r="D33" s="39">
        <f t="shared" si="6"/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T33" s="133"/>
      <c r="U33" s="133"/>
    </row>
    <row r="34" spans="1:2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6"/>
        <v>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70"/>
      <c r="U34" s="70"/>
    </row>
    <row r="35" spans="1:2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6"/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70"/>
      <c r="U35" s="70"/>
    </row>
    <row r="36" spans="1:21" s="1" customFormat="1" x14ac:dyDescent="0.2">
      <c r="A36" s="20">
        <v>25</v>
      </c>
      <c r="B36" s="12" t="s">
        <v>83</v>
      </c>
      <c r="C36" s="10" t="s">
        <v>84</v>
      </c>
      <c r="D36" s="38">
        <f t="shared" si="6"/>
        <v>2408821327</v>
      </c>
      <c r="E36" s="38">
        <v>2027580182</v>
      </c>
      <c r="F36" s="38">
        <v>83465539</v>
      </c>
      <c r="G36" s="38">
        <v>0</v>
      </c>
      <c r="H36" s="38">
        <v>0</v>
      </c>
      <c r="I36" s="38">
        <v>92361261</v>
      </c>
      <c r="J36" s="38">
        <v>0</v>
      </c>
      <c r="K36" s="38">
        <v>10502866</v>
      </c>
      <c r="L36" s="38">
        <v>194911479</v>
      </c>
      <c r="M36" s="38">
        <v>51722180</v>
      </c>
      <c r="N36" s="38">
        <v>1464877</v>
      </c>
      <c r="O36" s="38">
        <v>0</v>
      </c>
      <c r="P36" s="38">
        <v>0</v>
      </c>
      <c r="Q36" s="38">
        <v>24358005</v>
      </c>
      <c r="R36" s="38">
        <v>0</v>
      </c>
      <c r="T36" s="70"/>
      <c r="U36" s="70"/>
    </row>
    <row r="37" spans="1:2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6"/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T37" s="70"/>
      <c r="U37" s="70"/>
    </row>
    <row r="38" spans="1:21" s="1" customFormat="1" x14ac:dyDescent="0.2">
      <c r="A38" s="20">
        <v>27</v>
      </c>
      <c r="B38" s="13" t="s">
        <v>87</v>
      </c>
      <c r="C38" s="10" t="s">
        <v>88</v>
      </c>
      <c r="D38" s="38">
        <f t="shared" si="6"/>
        <v>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T38" s="70"/>
      <c r="U38" s="70"/>
    </row>
    <row r="39" spans="1:21" s="19" customFormat="1" x14ac:dyDescent="0.2">
      <c r="A39" s="20">
        <v>28</v>
      </c>
      <c r="B39" s="13" t="s">
        <v>89</v>
      </c>
      <c r="C39" s="10" t="s">
        <v>39</v>
      </c>
      <c r="D39" s="39">
        <f t="shared" si="6"/>
        <v>642162867</v>
      </c>
      <c r="E39" s="39">
        <v>591879127</v>
      </c>
      <c r="F39" s="39">
        <v>0</v>
      </c>
      <c r="G39" s="39">
        <v>0</v>
      </c>
      <c r="H39" s="39">
        <v>116378</v>
      </c>
      <c r="I39" s="39">
        <v>17013951</v>
      </c>
      <c r="J39" s="39">
        <v>0</v>
      </c>
      <c r="K39" s="39">
        <v>0</v>
      </c>
      <c r="L39" s="39">
        <v>33153411</v>
      </c>
      <c r="M39" s="39">
        <v>0</v>
      </c>
      <c r="N39" s="39">
        <v>1192245</v>
      </c>
      <c r="O39" s="39">
        <v>0</v>
      </c>
      <c r="P39" s="39">
        <v>0</v>
      </c>
      <c r="Q39" s="39">
        <v>0</v>
      </c>
      <c r="R39" s="39">
        <v>0</v>
      </c>
      <c r="T39" s="133"/>
      <c r="U39" s="133"/>
    </row>
    <row r="40" spans="1:21" x14ac:dyDescent="0.2">
      <c r="A40" s="20">
        <v>29</v>
      </c>
      <c r="B40" s="12" t="s">
        <v>90</v>
      </c>
      <c r="C40" s="10" t="s">
        <v>37</v>
      </c>
      <c r="D40" s="40">
        <f t="shared" si="6"/>
        <v>812190608</v>
      </c>
      <c r="E40" s="40">
        <v>704086377</v>
      </c>
      <c r="F40" s="40">
        <v>329500</v>
      </c>
      <c r="G40" s="40">
        <v>0</v>
      </c>
      <c r="H40" s="40">
        <v>0</v>
      </c>
      <c r="I40" s="40">
        <v>76121690</v>
      </c>
      <c r="J40" s="40">
        <v>0</v>
      </c>
      <c r="K40" s="40">
        <v>865781</v>
      </c>
      <c r="L40" s="40">
        <v>30787260</v>
      </c>
      <c r="M40" s="40">
        <v>0</v>
      </c>
      <c r="N40" s="40">
        <v>1522883</v>
      </c>
      <c r="O40" s="40">
        <v>0</v>
      </c>
      <c r="P40" s="40">
        <v>0</v>
      </c>
      <c r="Q40" s="40">
        <v>0</v>
      </c>
      <c r="R40" s="40">
        <v>0</v>
      </c>
    </row>
    <row r="41" spans="1:21" s="1" customFormat="1" x14ac:dyDescent="0.2">
      <c r="A41" s="20">
        <v>30</v>
      </c>
      <c r="B41" s="13" t="s">
        <v>91</v>
      </c>
      <c r="C41" s="10" t="s">
        <v>16</v>
      </c>
      <c r="D41" s="38">
        <f t="shared" si="6"/>
        <v>72739169</v>
      </c>
      <c r="E41" s="38">
        <v>72739169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/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T41" s="70"/>
      <c r="U41" s="70"/>
    </row>
    <row r="42" spans="1:21" s="1" customFormat="1" x14ac:dyDescent="0.2">
      <c r="A42" s="20">
        <v>31</v>
      </c>
      <c r="B42" s="21" t="s">
        <v>92</v>
      </c>
      <c r="C42" s="10" t="s">
        <v>21</v>
      </c>
      <c r="D42" s="38">
        <f t="shared" si="6"/>
        <v>403348283</v>
      </c>
      <c r="E42" s="38">
        <v>391374734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11647090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T42" s="70"/>
      <c r="U42" s="70"/>
    </row>
    <row r="43" spans="1:21" s="1" customFormat="1" x14ac:dyDescent="0.2">
      <c r="A43" s="20">
        <v>32</v>
      </c>
      <c r="B43" s="13" t="s">
        <v>93</v>
      </c>
      <c r="C43" s="10" t="s">
        <v>24</v>
      </c>
      <c r="D43" s="38">
        <f t="shared" si="6"/>
        <v>87288151</v>
      </c>
      <c r="E43" s="38">
        <v>87161194</v>
      </c>
      <c r="F43" s="38">
        <v>0</v>
      </c>
      <c r="G43" s="38">
        <v>0</v>
      </c>
      <c r="H43" s="38">
        <v>126957</v>
      </c>
      <c r="I43" s="38">
        <v>0</v>
      </c>
      <c r="J43" s="38">
        <v>0</v>
      </c>
      <c r="K43" s="38">
        <v>0</v>
      </c>
      <c r="L43" s="38"/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T43" s="70"/>
      <c r="U43" s="70"/>
    </row>
    <row r="44" spans="1:21" x14ac:dyDescent="0.2">
      <c r="A44" s="20">
        <v>33</v>
      </c>
      <c r="B44" s="12" t="s">
        <v>94</v>
      </c>
      <c r="C44" s="10" t="s">
        <v>213</v>
      </c>
      <c r="D44" s="40">
        <f t="shared" si="6"/>
        <v>293354935</v>
      </c>
      <c r="E44" s="40">
        <v>293354935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/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21" s="1" customFormat="1" x14ac:dyDescent="0.2">
      <c r="A45" s="20">
        <v>34</v>
      </c>
      <c r="B45" s="14" t="s">
        <v>95</v>
      </c>
      <c r="C45" s="15" t="s">
        <v>214</v>
      </c>
      <c r="D45" s="38">
        <f t="shared" si="6"/>
        <v>80681951</v>
      </c>
      <c r="E45" s="38">
        <v>80681951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/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T45" s="70"/>
      <c r="U45" s="70"/>
    </row>
    <row r="46" spans="1:21" s="1" customFormat="1" x14ac:dyDescent="0.2">
      <c r="A46" s="20">
        <v>35</v>
      </c>
      <c r="B46" s="12" t="s">
        <v>96</v>
      </c>
      <c r="C46" s="10" t="s">
        <v>215</v>
      </c>
      <c r="D46" s="38">
        <f t="shared" si="6"/>
        <v>52147821</v>
      </c>
      <c r="E46" s="38">
        <v>52105501</v>
      </c>
      <c r="F46" s="38">
        <v>0</v>
      </c>
      <c r="G46" s="38">
        <v>0</v>
      </c>
      <c r="H46" s="38">
        <v>42320</v>
      </c>
      <c r="I46" s="38">
        <v>0</v>
      </c>
      <c r="J46" s="38">
        <v>0</v>
      </c>
      <c r="K46" s="38">
        <v>0</v>
      </c>
      <c r="L46" s="38"/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T46" s="70"/>
      <c r="U46" s="70"/>
    </row>
    <row r="47" spans="1:21" s="1" customFormat="1" x14ac:dyDescent="0.2">
      <c r="A47" s="20">
        <v>36</v>
      </c>
      <c r="B47" s="12" t="s">
        <v>97</v>
      </c>
      <c r="C47" s="10" t="s">
        <v>23</v>
      </c>
      <c r="D47" s="38">
        <f t="shared" si="6"/>
        <v>78209448</v>
      </c>
      <c r="E47" s="38">
        <v>78198869</v>
      </c>
      <c r="F47" s="38">
        <v>0</v>
      </c>
      <c r="G47" s="38">
        <v>0</v>
      </c>
      <c r="H47" s="38">
        <v>10579</v>
      </c>
      <c r="I47" s="38">
        <v>0</v>
      </c>
      <c r="J47" s="38">
        <v>0</v>
      </c>
      <c r="K47" s="38">
        <v>0</v>
      </c>
      <c r="L47" s="38"/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T47" s="70"/>
      <c r="U47" s="70"/>
    </row>
    <row r="48" spans="1:21" s="1" customFormat="1" x14ac:dyDescent="0.2">
      <c r="A48" s="20">
        <v>37</v>
      </c>
      <c r="B48" s="21" t="s">
        <v>98</v>
      </c>
      <c r="C48" s="10" t="s">
        <v>20</v>
      </c>
      <c r="D48" s="38">
        <f t="shared" si="6"/>
        <v>40673715</v>
      </c>
      <c r="E48" s="38">
        <v>40673715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/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T48" s="70"/>
      <c r="U48" s="70"/>
    </row>
    <row r="49" spans="1:21" s="1" customFormat="1" x14ac:dyDescent="0.2">
      <c r="A49" s="20">
        <v>38</v>
      </c>
      <c r="B49" s="13" t="s">
        <v>99</v>
      </c>
      <c r="C49" s="10" t="s">
        <v>100</v>
      </c>
      <c r="D49" s="38">
        <f t="shared" si="6"/>
        <v>64989336</v>
      </c>
      <c r="E49" s="38">
        <v>51314142</v>
      </c>
      <c r="F49" s="38">
        <v>41640</v>
      </c>
      <c r="G49" s="38">
        <v>0</v>
      </c>
      <c r="H49" s="38">
        <v>0</v>
      </c>
      <c r="I49" s="38">
        <v>2522586</v>
      </c>
      <c r="J49" s="38">
        <v>0</v>
      </c>
      <c r="K49" s="38">
        <v>0</v>
      </c>
      <c r="L49" s="38">
        <v>11110968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T49" s="70"/>
      <c r="U49" s="70"/>
    </row>
    <row r="50" spans="1:21" s="19" customFormat="1" x14ac:dyDescent="0.2">
      <c r="A50" s="20">
        <v>39</v>
      </c>
      <c r="B50" s="21" t="s">
        <v>101</v>
      </c>
      <c r="C50" s="10" t="s">
        <v>102</v>
      </c>
      <c r="D50" s="39">
        <f t="shared" si="6"/>
        <v>633243514</v>
      </c>
      <c r="E50" s="39">
        <v>629630809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3598825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T50" s="133"/>
      <c r="U50" s="133"/>
    </row>
    <row r="51" spans="1:21" s="1" customFormat="1" x14ac:dyDescent="0.2">
      <c r="A51" s="20">
        <v>40</v>
      </c>
      <c r="B51" s="12" t="s">
        <v>103</v>
      </c>
      <c r="C51" s="10" t="s">
        <v>220</v>
      </c>
      <c r="D51" s="38">
        <f t="shared" si="6"/>
        <v>80410384</v>
      </c>
      <c r="E51" s="38">
        <v>80336326</v>
      </c>
      <c r="F51" s="38">
        <v>0</v>
      </c>
      <c r="G51" s="38">
        <v>0</v>
      </c>
      <c r="H51" s="38">
        <v>74058</v>
      </c>
      <c r="I51" s="38">
        <v>0</v>
      </c>
      <c r="J51" s="38">
        <v>0</v>
      </c>
      <c r="K51" s="38">
        <v>0</v>
      </c>
      <c r="L51" s="38"/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T51" s="70"/>
      <c r="U51" s="70"/>
    </row>
    <row r="52" spans="1:2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6"/>
        <v>382118307</v>
      </c>
      <c r="E52" s="38">
        <v>382066951</v>
      </c>
      <c r="F52" s="38">
        <v>51356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/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T52" s="70"/>
      <c r="U52" s="70"/>
    </row>
    <row r="53" spans="1:21" s="1" customFormat="1" x14ac:dyDescent="0.2">
      <c r="A53" s="20">
        <v>42</v>
      </c>
      <c r="B53" s="21" t="s">
        <v>105</v>
      </c>
      <c r="C53" s="10" t="s">
        <v>3</v>
      </c>
      <c r="D53" s="38">
        <f t="shared" si="6"/>
        <v>59262871</v>
      </c>
      <c r="E53" s="38">
        <v>59262871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/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T53" s="70"/>
      <c r="U53" s="70"/>
    </row>
    <row r="54" spans="1:21" s="1" customFormat="1" x14ac:dyDescent="0.2">
      <c r="A54" s="20">
        <v>43</v>
      </c>
      <c r="B54" s="13" t="s">
        <v>151</v>
      </c>
      <c r="C54" s="10" t="s">
        <v>32</v>
      </c>
      <c r="D54" s="38">
        <f t="shared" si="6"/>
        <v>111551296</v>
      </c>
      <c r="E54" s="38">
        <v>111470947</v>
      </c>
      <c r="F54" s="38">
        <v>48610</v>
      </c>
      <c r="G54" s="38">
        <v>0</v>
      </c>
      <c r="H54" s="38">
        <v>31739</v>
      </c>
      <c r="I54" s="38">
        <v>0</v>
      </c>
      <c r="J54" s="38">
        <v>0</v>
      </c>
      <c r="K54" s="38">
        <v>0</v>
      </c>
      <c r="L54" s="38"/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T54" s="70"/>
      <c r="U54" s="70"/>
    </row>
    <row r="55" spans="1:21" s="1" customFormat="1" x14ac:dyDescent="0.2">
      <c r="A55" s="20">
        <v>44</v>
      </c>
      <c r="B55" s="21" t="s">
        <v>106</v>
      </c>
      <c r="C55" s="10" t="s">
        <v>216</v>
      </c>
      <c r="D55" s="38">
        <f t="shared" si="6"/>
        <v>95012853</v>
      </c>
      <c r="E55" s="38">
        <v>94983524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/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T55" s="70"/>
      <c r="U55" s="70"/>
    </row>
    <row r="56" spans="1:2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6"/>
        <v>129783893</v>
      </c>
      <c r="E56" s="38">
        <v>129783893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/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T56" s="70"/>
      <c r="U56" s="70"/>
    </row>
    <row r="57" spans="1:21" s="1" customFormat="1" x14ac:dyDescent="0.2">
      <c r="A57" s="20">
        <v>46</v>
      </c>
      <c r="B57" s="21" t="s">
        <v>108</v>
      </c>
      <c r="C57" s="10" t="s">
        <v>4</v>
      </c>
      <c r="D57" s="38">
        <f t="shared" si="6"/>
        <v>42038664</v>
      </c>
      <c r="E57" s="38">
        <v>42038664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/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T57" s="70"/>
      <c r="U57" s="70"/>
    </row>
    <row r="58" spans="1:21" s="1" customFormat="1" x14ac:dyDescent="0.2">
      <c r="A58" s="20">
        <v>47</v>
      </c>
      <c r="B58" s="13" t="s">
        <v>109</v>
      </c>
      <c r="C58" s="10" t="s">
        <v>1</v>
      </c>
      <c r="D58" s="38">
        <f t="shared" si="6"/>
        <v>80336549</v>
      </c>
      <c r="E58" s="38">
        <v>80336549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/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T58" s="70"/>
      <c r="U58" s="70"/>
    </row>
    <row r="59" spans="1:21" s="1" customFormat="1" x14ac:dyDescent="0.2">
      <c r="A59" s="20">
        <v>48</v>
      </c>
      <c r="B59" s="21" t="s">
        <v>110</v>
      </c>
      <c r="C59" s="10" t="s">
        <v>217</v>
      </c>
      <c r="D59" s="38">
        <f t="shared" si="6"/>
        <v>111555678</v>
      </c>
      <c r="E59" s="38">
        <v>111555678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70"/>
      <c r="U59" s="70"/>
    </row>
    <row r="60" spans="1:21" s="1" customFormat="1" x14ac:dyDescent="0.2">
      <c r="A60" s="20">
        <v>49</v>
      </c>
      <c r="B60" s="21" t="s">
        <v>111</v>
      </c>
      <c r="C60" s="10" t="s">
        <v>25</v>
      </c>
      <c r="D60" s="38">
        <f t="shared" si="6"/>
        <v>756891395</v>
      </c>
      <c r="E60" s="38">
        <v>624391044</v>
      </c>
      <c r="F60" s="38">
        <v>57602</v>
      </c>
      <c r="G60" s="38">
        <v>132368691</v>
      </c>
      <c r="H60" s="38">
        <v>74058</v>
      </c>
      <c r="I60" s="38">
        <v>0</v>
      </c>
      <c r="J60" s="38">
        <v>0</v>
      </c>
      <c r="K60" s="38">
        <v>0</v>
      </c>
      <c r="L60" s="38"/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T60" s="70"/>
      <c r="U60" s="70"/>
    </row>
    <row r="61" spans="1:21" s="1" customFormat="1" x14ac:dyDescent="0.2">
      <c r="A61" s="20">
        <v>50</v>
      </c>
      <c r="B61" s="21" t="s">
        <v>159</v>
      </c>
      <c r="C61" s="10" t="s">
        <v>52</v>
      </c>
      <c r="D61" s="38">
        <f t="shared" si="6"/>
        <v>83959177</v>
      </c>
      <c r="E61" s="38">
        <v>83885119</v>
      </c>
      <c r="F61" s="38">
        <v>0</v>
      </c>
      <c r="G61" s="38">
        <v>0</v>
      </c>
      <c r="H61" s="38">
        <v>74058</v>
      </c>
      <c r="I61" s="38">
        <v>0</v>
      </c>
      <c r="J61" s="38">
        <v>0</v>
      </c>
      <c r="K61" s="38">
        <v>0</v>
      </c>
      <c r="L61" s="38"/>
      <c r="M61" s="38"/>
      <c r="N61" s="38"/>
      <c r="O61" s="38"/>
      <c r="P61" s="38"/>
      <c r="Q61" s="38"/>
      <c r="R61" s="38"/>
      <c r="T61" s="70"/>
      <c r="U61" s="70"/>
    </row>
    <row r="62" spans="1:21" s="1" customFormat="1" x14ac:dyDescent="0.2">
      <c r="A62" s="20">
        <v>51</v>
      </c>
      <c r="B62" s="21" t="s">
        <v>112</v>
      </c>
      <c r="C62" s="10" t="s">
        <v>218</v>
      </c>
      <c r="D62" s="38">
        <f t="shared" si="6"/>
        <v>63535393</v>
      </c>
      <c r="E62" s="38">
        <v>63524814</v>
      </c>
      <c r="F62" s="38">
        <v>0</v>
      </c>
      <c r="G62" s="38">
        <v>0</v>
      </c>
      <c r="H62" s="38">
        <v>10579</v>
      </c>
      <c r="I62" s="38">
        <v>0</v>
      </c>
      <c r="J62" s="38">
        <v>0</v>
      </c>
      <c r="K62" s="38">
        <v>0</v>
      </c>
      <c r="L62" s="38"/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T62" s="70"/>
      <c r="U62" s="70"/>
    </row>
    <row r="63" spans="1:21" s="1" customFormat="1" x14ac:dyDescent="0.2">
      <c r="A63" s="20">
        <v>52</v>
      </c>
      <c r="B63" s="13" t="s">
        <v>161</v>
      </c>
      <c r="C63" s="10" t="s">
        <v>219</v>
      </c>
      <c r="D63" s="38">
        <f t="shared" si="6"/>
        <v>67380661</v>
      </c>
      <c r="E63" s="38">
        <v>67211385</v>
      </c>
      <c r="F63" s="38">
        <v>0</v>
      </c>
      <c r="G63" s="38">
        <v>0</v>
      </c>
      <c r="H63" s="38">
        <v>169276</v>
      </c>
      <c r="I63" s="38">
        <v>0</v>
      </c>
      <c r="J63" s="38">
        <v>0</v>
      </c>
      <c r="K63" s="38">
        <v>0</v>
      </c>
      <c r="L63" s="38"/>
      <c r="M63" s="38">
        <v>0</v>
      </c>
      <c r="N63" s="38"/>
      <c r="O63" s="38"/>
      <c r="P63" s="38"/>
      <c r="Q63" s="38"/>
      <c r="R63" s="38"/>
      <c r="T63" s="70"/>
      <c r="U63" s="70"/>
    </row>
    <row r="64" spans="1:21" s="1" customFormat="1" x14ac:dyDescent="0.2">
      <c r="A64" s="20">
        <v>53</v>
      </c>
      <c r="B64" s="21" t="s">
        <v>222</v>
      </c>
      <c r="C64" s="10" t="s">
        <v>221</v>
      </c>
      <c r="D64" s="38">
        <f t="shared" si="6"/>
        <v>434492138</v>
      </c>
      <c r="E64" s="38">
        <v>275991415</v>
      </c>
      <c r="F64" s="38">
        <v>0</v>
      </c>
      <c r="G64" s="38">
        <v>0</v>
      </c>
      <c r="H64" s="38">
        <v>0</v>
      </c>
      <c r="I64" s="38">
        <v>120619324</v>
      </c>
      <c r="J64" s="38">
        <v>2321040</v>
      </c>
      <c r="K64" s="38">
        <v>0</v>
      </c>
      <c r="L64" s="38">
        <v>35560359</v>
      </c>
      <c r="M64" s="38">
        <v>0</v>
      </c>
      <c r="N64" s="38">
        <v>15844118</v>
      </c>
      <c r="O64" s="38">
        <v>14085706</v>
      </c>
      <c r="P64" s="38">
        <v>0</v>
      </c>
      <c r="Q64" s="38">
        <v>0</v>
      </c>
      <c r="R64" s="38">
        <v>0</v>
      </c>
      <c r="T64" s="70"/>
      <c r="U64" s="70"/>
    </row>
    <row r="65" spans="1:21" s="1" customFormat="1" x14ac:dyDescent="0.2">
      <c r="A65" s="20">
        <v>54</v>
      </c>
      <c r="B65" s="21" t="s">
        <v>232</v>
      </c>
      <c r="C65" s="10" t="s">
        <v>233</v>
      </c>
      <c r="D65" s="38">
        <f t="shared" si="6"/>
        <v>0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T65" s="70"/>
      <c r="U65" s="70"/>
    </row>
    <row r="66" spans="1:21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 t="shared" si="6"/>
        <v>0</v>
      </c>
      <c r="E66" s="38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T66" s="70"/>
      <c r="U66" s="70"/>
    </row>
    <row r="67" spans="1:21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 t="shared" si="6"/>
        <v>0</v>
      </c>
      <c r="E67" s="38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T67" s="70"/>
      <c r="U67" s="70"/>
    </row>
    <row r="68" spans="1:21" s="1" customFormat="1" ht="24" x14ac:dyDescent="0.2">
      <c r="A68" s="20">
        <v>57</v>
      </c>
      <c r="B68" s="12" t="s">
        <v>115</v>
      </c>
      <c r="C68" s="10" t="s">
        <v>116</v>
      </c>
      <c r="D68" s="38">
        <f t="shared" si="6"/>
        <v>0</v>
      </c>
      <c r="E68" s="38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T68" s="70"/>
      <c r="U68" s="70"/>
    </row>
    <row r="69" spans="1:21" s="1" customFormat="1" x14ac:dyDescent="0.2">
      <c r="A69" s="20">
        <v>58</v>
      </c>
      <c r="B69" s="13" t="s">
        <v>117</v>
      </c>
      <c r="C69" s="10" t="s">
        <v>235</v>
      </c>
      <c r="D69" s="38">
        <f t="shared" si="6"/>
        <v>0</v>
      </c>
      <c r="E69" s="38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T69" s="70"/>
      <c r="U69" s="70"/>
    </row>
    <row r="70" spans="1:21" s="1" customFormat="1" x14ac:dyDescent="0.2">
      <c r="A70" s="20">
        <v>59</v>
      </c>
      <c r="B70" s="21" t="s">
        <v>118</v>
      </c>
      <c r="C70" s="10" t="s">
        <v>325</v>
      </c>
      <c r="D70" s="38">
        <f t="shared" si="6"/>
        <v>0</v>
      </c>
      <c r="E70" s="38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T70" s="70"/>
      <c r="U70" s="70"/>
    </row>
    <row r="71" spans="1:2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6"/>
        <v>0</v>
      </c>
      <c r="E71" s="38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T71" s="70"/>
      <c r="U71" s="70"/>
    </row>
    <row r="72" spans="1:2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6"/>
        <v>0</v>
      </c>
      <c r="E72" s="38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T72" s="70"/>
      <c r="U72" s="70"/>
    </row>
    <row r="73" spans="1:21" s="1" customFormat="1" x14ac:dyDescent="0.2">
      <c r="A73" s="20">
        <v>62</v>
      </c>
      <c r="B73" s="13" t="s">
        <v>121</v>
      </c>
      <c r="C73" s="10" t="s">
        <v>238</v>
      </c>
      <c r="D73" s="38">
        <f t="shared" si="6"/>
        <v>0</v>
      </c>
      <c r="E73" s="38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T73" s="70"/>
      <c r="U73" s="70"/>
    </row>
    <row r="74" spans="1:21" s="1" customFormat="1" x14ac:dyDescent="0.2">
      <c r="A74" s="20">
        <v>63</v>
      </c>
      <c r="B74" s="13" t="s">
        <v>122</v>
      </c>
      <c r="C74" s="10" t="s">
        <v>50</v>
      </c>
      <c r="D74" s="38">
        <f t="shared" si="6"/>
        <v>0</v>
      </c>
      <c r="E74" s="38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T74" s="70"/>
      <c r="U74" s="70"/>
    </row>
    <row r="75" spans="1:21" s="1" customFormat="1" x14ac:dyDescent="0.2">
      <c r="A75" s="20">
        <v>64</v>
      </c>
      <c r="B75" s="13" t="s">
        <v>123</v>
      </c>
      <c r="C75" s="10" t="s">
        <v>239</v>
      </c>
      <c r="D75" s="38">
        <f t="shared" si="6"/>
        <v>0</v>
      </c>
      <c r="E75" s="38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T75" s="70"/>
      <c r="U75" s="70"/>
    </row>
    <row r="76" spans="1:2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si="6"/>
        <v>0</v>
      </c>
      <c r="E76" s="38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T76" s="70"/>
      <c r="U76" s="70"/>
    </row>
    <row r="77" spans="1:2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ref="D77:D140" si="7">E77+F77+G77+H77+I77+J77+K77+L77</f>
        <v>0</v>
      </c>
      <c r="E77" s="38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T77" s="70"/>
      <c r="U77" s="70"/>
    </row>
    <row r="78" spans="1:2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7"/>
        <v>0</v>
      </c>
      <c r="E78" s="38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T78" s="70"/>
      <c r="U78" s="70"/>
    </row>
    <row r="79" spans="1:2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7"/>
        <v>0</v>
      </c>
      <c r="E79" s="38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70"/>
      <c r="U79" s="70"/>
    </row>
    <row r="80" spans="1:2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7"/>
        <v>0</v>
      </c>
      <c r="E80" s="38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70"/>
      <c r="U80" s="70"/>
    </row>
    <row r="81" spans="1:2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7"/>
        <v>0</v>
      </c>
      <c r="E81" s="38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T81" s="70"/>
      <c r="U81" s="70"/>
    </row>
    <row r="82" spans="1:2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7"/>
        <v>0</v>
      </c>
      <c r="E82" s="38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T82" s="70"/>
      <c r="U82" s="70"/>
    </row>
    <row r="83" spans="1:21" s="1" customFormat="1" x14ac:dyDescent="0.2">
      <c r="A83" s="20">
        <v>72</v>
      </c>
      <c r="B83" s="21" t="s">
        <v>131</v>
      </c>
      <c r="C83" s="10" t="s">
        <v>132</v>
      </c>
      <c r="D83" s="38">
        <f t="shared" si="7"/>
        <v>436076863</v>
      </c>
      <c r="E83" s="38">
        <v>436068188</v>
      </c>
      <c r="F83" s="38">
        <v>8675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/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T83" s="70"/>
      <c r="U83" s="70"/>
    </row>
    <row r="84" spans="1:2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7"/>
        <v>141459061</v>
      </c>
      <c r="E84" s="38">
        <v>141141669</v>
      </c>
      <c r="F84" s="38">
        <v>0</v>
      </c>
      <c r="G84" s="38">
        <v>0</v>
      </c>
      <c r="H84" s="38">
        <v>317392</v>
      </c>
      <c r="I84" s="38">
        <v>0</v>
      </c>
      <c r="J84" s="38">
        <v>0</v>
      </c>
      <c r="K84" s="38">
        <v>0</v>
      </c>
      <c r="L84" s="38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T84" s="70"/>
      <c r="U84" s="70"/>
    </row>
    <row r="85" spans="1:2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7"/>
        <v>1249452692</v>
      </c>
      <c r="E85" s="38">
        <v>1102749583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146689229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T85" s="70"/>
      <c r="U85" s="70"/>
    </row>
    <row r="86" spans="1:21" s="1" customFormat="1" x14ac:dyDescent="0.2">
      <c r="A86" s="20">
        <v>75</v>
      </c>
      <c r="B86" s="12" t="s">
        <v>135</v>
      </c>
      <c r="C86" s="10" t="s">
        <v>413</v>
      </c>
      <c r="D86" s="38">
        <f t="shared" si="7"/>
        <v>42088097</v>
      </c>
      <c r="E86" s="38">
        <v>42088097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/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T86" s="70"/>
      <c r="U86" s="70"/>
    </row>
    <row r="87" spans="1:21" s="1" customFormat="1" x14ac:dyDescent="0.2">
      <c r="A87" s="20">
        <v>76</v>
      </c>
      <c r="B87" s="12" t="s">
        <v>136</v>
      </c>
      <c r="C87" s="10" t="s">
        <v>36</v>
      </c>
      <c r="D87" s="38">
        <f t="shared" si="7"/>
        <v>876963969</v>
      </c>
      <c r="E87" s="38">
        <v>654212363</v>
      </c>
      <c r="F87" s="38">
        <v>142320479</v>
      </c>
      <c r="G87" s="38">
        <v>0</v>
      </c>
      <c r="H87" s="38">
        <v>158697</v>
      </c>
      <c r="I87" s="38">
        <v>0</v>
      </c>
      <c r="J87" s="38">
        <v>0</v>
      </c>
      <c r="K87" s="38">
        <v>0</v>
      </c>
      <c r="L87" s="38">
        <v>80272430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T87" s="70"/>
      <c r="U87" s="70"/>
    </row>
    <row r="88" spans="1:21" s="1" customFormat="1" x14ac:dyDescent="0.2">
      <c r="A88" s="20">
        <v>77</v>
      </c>
      <c r="B88" s="12" t="s">
        <v>137</v>
      </c>
      <c r="C88" s="10" t="s">
        <v>49</v>
      </c>
      <c r="D88" s="38">
        <f t="shared" si="7"/>
        <v>703453162</v>
      </c>
      <c r="E88" s="38">
        <v>562660102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140793060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T88" s="70"/>
      <c r="U88" s="70"/>
    </row>
    <row r="89" spans="1:21" s="1" customFormat="1" x14ac:dyDescent="0.2">
      <c r="A89" s="20">
        <v>78</v>
      </c>
      <c r="B89" s="12" t="s">
        <v>138</v>
      </c>
      <c r="C89" s="10" t="s">
        <v>228</v>
      </c>
      <c r="D89" s="38">
        <f t="shared" si="7"/>
        <v>1431697679</v>
      </c>
      <c r="E89" s="38">
        <v>1002865374</v>
      </c>
      <c r="F89" s="38">
        <v>43659</v>
      </c>
      <c r="G89" s="38">
        <v>30346926</v>
      </c>
      <c r="H89" s="38">
        <v>42320</v>
      </c>
      <c r="I89" s="38">
        <v>99814654</v>
      </c>
      <c r="J89" s="38">
        <v>2706870</v>
      </c>
      <c r="K89" s="38">
        <v>0</v>
      </c>
      <c r="L89" s="38">
        <v>295877876</v>
      </c>
      <c r="M89" s="38">
        <v>0</v>
      </c>
      <c r="N89" s="38">
        <v>25879240</v>
      </c>
      <c r="O89" s="38">
        <v>11636018</v>
      </c>
      <c r="P89" s="38">
        <v>0</v>
      </c>
      <c r="Q89" s="38">
        <v>0</v>
      </c>
      <c r="R89" s="38">
        <v>0</v>
      </c>
      <c r="T89" s="70"/>
      <c r="U89" s="70"/>
    </row>
    <row r="90" spans="1:21" s="1" customFormat="1" x14ac:dyDescent="0.2">
      <c r="A90" s="20">
        <v>79</v>
      </c>
      <c r="B90" s="12" t="s">
        <v>139</v>
      </c>
      <c r="C90" s="10" t="s">
        <v>309</v>
      </c>
      <c r="D90" s="38">
        <f t="shared" si="7"/>
        <v>525181745</v>
      </c>
      <c r="E90" s="38">
        <v>489596450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35585295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T90" s="70"/>
      <c r="U90" s="70"/>
    </row>
    <row r="91" spans="1:21" s="1" customFormat="1" x14ac:dyDescent="0.2">
      <c r="A91" s="20">
        <v>80</v>
      </c>
      <c r="B91" s="13" t="s">
        <v>140</v>
      </c>
      <c r="C91" s="10" t="s">
        <v>258</v>
      </c>
      <c r="D91" s="38">
        <f t="shared" si="7"/>
        <v>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T91" s="70"/>
      <c r="U91" s="70"/>
    </row>
    <row r="92" spans="1:21" s="1" customFormat="1" ht="24" x14ac:dyDescent="0.2">
      <c r="A92" s="263">
        <v>81</v>
      </c>
      <c r="B92" s="266" t="s">
        <v>141</v>
      </c>
      <c r="C92" s="16" t="s">
        <v>248</v>
      </c>
      <c r="D92" s="38">
        <f t="shared" si="7"/>
        <v>46525133</v>
      </c>
      <c r="E92" s="38">
        <v>46525133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T92" s="70"/>
      <c r="U92" s="70"/>
    </row>
    <row r="93" spans="1:21" s="1" customFormat="1" ht="36" x14ac:dyDescent="0.2">
      <c r="A93" s="264"/>
      <c r="B93" s="267"/>
      <c r="C93" s="10" t="s">
        <v>307</v>
      </c>
      <c r="D93" s="38">
        <f t="shared" si="7"/>
        <v>0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T93" s="70"/>
      <c r="U93" s="70"/>
    </row>
    <row r="94" spans="1:21" s="1" customFormat="1" ht="24" x14ac:dyDescent="0.2">
      <c r="A94" s="264"/>
      <c r="B94" s="267"/>
      <c r="C94" s="10" t="s">
        <v>249</v>
      </c>
      <c r="D94" s="38">
        <f t="shared" si="7"/>
        <v>0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T94" s="70"/>
      <c r="U94" s="70"/>
    </row>
    <row r="95" spans="1:21" s="1" customFormat="1" ht="36" x14ac:dyDescent="0.2">
      <c r="A95" s="265"/>
      <c r="B95" s="268"/>
      <c r="C95" s="22" t="s">
        <v>308</v>
      </c>
      <c r="D95" s="38">
        <f t="shared" si="7"/>
        <v>46525133</v>
      </c>
      <c r="E95" s="38">
        <v>46525133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T95" s="70"/>
      <c r="U95" s="70"/>
    </row>
    <row r="96" spans="1:2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7"/>
        <v>0</v>
      </c>
      <c r="E96" s="38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T96" s="70"/>
      <c r="U96" s="70"/>
    </row>
    <row r="97" spans="1:21" s="1" customFormat="1" x14ac:dyDescent="0.2">
      <c r="A97" s="20">
        <v>83</v>
      </c>
      <c r="B97" s="13" t="s">
        <v>143</v>
      </c>
      <c r="C97" s="10" t="s">
        <v>144</v>
      </c>
      <c r="D97" s="38">
        <f t="shared" si="7"/>
        <v>0</v>
      </c>
      <c r="E97" s="38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T97" s="70"/>
      <c r="U97" s="70"/>
    </row>
    <row r="98" spans="1:21" s="1" customFormat="1" x14ac:dyDescent="0.2">
      <c r="A98" s="20">
        <v>84</v>
      </c>
      <c r="B98" s="21" t="s">
        <v>145</v>
      </c>
      <c r="C98" s="10" t="s">
        <v>146</v>
      </c>
      <c r="D98" s="38">
        <f t="shared" si="7"/>
        <v>307607296</v>
      </c>
      <c r="E98" s="38">
        <v>307607296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/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T98" s="70"/>
      <c r="U98" s="70"/>
    </row>
    <row r="99" spans="1:21" s="1" customFormat="1" x14ac:dyDescent="0.2">
      <c r="A99" s="20">
        <v>85</v>
      </c>
      <c r="B99" s="13" t="s">
        <v>147</v>
      </c>
      <c r="C99" s="10" t="s">
        <v>27</v>
      </c>
      <c r="D99" s="38">
        <f t="shared" si="7"/>
        <v>48644273</v>
      </c>
      <c r="E99" s="38">
        <v>48644273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/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T99" s="70"/>
      <c r="U99" s="70"/>
    </row>
    <row r="100" spans="1:21" s="1" customFormat="1" x14ac:dyDescent="0.2">
      <c r="A100" s="20">
        <v>86</v>
      </c>
      <c r="B100" s="21" t="s">
        <v>148</v>
      </c>
      <c r="C100" s="10" t="s">
        <v>12</v>
      </c>
      <c r="D100" s="38">
        <f t="shared" si="7"/>
        <v>53400800</v>
      </c>
      <c r="E100" s="38">
        <v>53400800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/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T100" s="70"/>
      <c r="U100" s="70"/>
    </row>
    <row r="101" spans="1:21" s="1" customFormat="1" x14ac:dyDescent="0.2">
      <c r="A101" s="20">
        <v>87</v>
      </c>
      <c r="B101" s="21" t="s">
        <v>149</v>
      </c>
      <c r="C101" s="10" t="s">
        <v>26</v>
      </c>
      <c r="D101" s="38">
        <f t="shared" si="7"/>
        <v>143252547</v>
      </c>
      <c r="E101" s="38">
        <v>143252547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T101" s="70"/>
      <c r="U101" s="70"/>
    </row>
    <row r="102" spans="1:21" s="1" customFormat="1" x14ac:dyDescent="0.2">
      <c r="A102" s="20">
        <v>88</v>
      </c>
      <c r="B102" s="13" t="s">
        <v>150</v>
      </c>
      <c r="C102" s="10" t="s">
        <v>42</v>
      </c>
      <c r="D102" s="38">
        <f t="shared" si="7"/>
        <v>67025309</v>
      </c>
      <c r="E102" s="38">
        <v>66856033</v>
      </c>
      <c r="F102" s="38">
        <v>0</v>
      </c>
      <c r="G102" s="38">
        <v>0</v>
      </c>
      <c r="H102" s="38">
        <v>169276</v>
      </c>
      <c r="I102" s="38">
        <v>0</v>
      </c>
      <c r="J102" s="38">
        <v>0</v>
      </c>
      <c r="K102" s="38">
        <v>0</v>
      </c>
      <c r="L102" s="38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T102" s="70"/>
      <c r="U102" s="70"/>
    </row>
    <row r="103" spans="1:21" s="1" customFormat="1" x14ac:dyDescent="0.2">
      <c r="A103" s="20">
        <v>89</v>
      </c>
      <c r="B103" s="12" t="s">
        <v>152</v>
      </c>
      <c r="C103" s="10" t="s">
        <v>28</v>
      </c>
      <c r="D103" s="38">
        <f t="shared" si="7"/>
        <v>94337171</v>
      </c>
      <c r="E103" s="38">
        <v>94337171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/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T103" s="70"/>
      <c r="U103" s="70"/>
    </row>
    <row r="104" spans="1:21" s="1" customFormat="1" x14ac:dyDescent="0.2">
      <c r="A104" s="20">
        <v>90</v>
      </c>
      <c r="B104" s="12" t="s">
        <v>153</v>
      </c>
      <c r="C104" s="10" t="s">
        <v>29</v>
      </c>
      <c r="D104" s="38">
        <f t="shared" si="7"/>
        <v>138178764</v>
      </c>
      <c r="E104" s="38">
        <v>138115285</v>
      </c>
      <c r="F104" s="38">
        <v>0</v>
      </c>
      <c r="G104" s="38">
        <v>0</v>
      </c>
      <c r="H104" s="38">
        <v>63479</v>
      </c>
      <c r="I104" s="38">
        <v>0</v>
      </c>
      <c r="J104" s="38">
        <v>0</v>
      </c>
      <c r="K104" s="38">
        <v>0</v>
      </c>
      <c r="L104" s="38"/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T104" s="70"/>
      <c r="U104" s="70"/>
    </row>
    <row r="105" spans="1:2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7"/>
        <v>51973014</v>
      </c>
      <c r="E105" s="38">
        <v>51930694</v>
      </c>
      <c r="F105" s="38">
        <v>0</v>
      </c>
      <c r="G105" s="38">
        <v>0</v>
      </c>
      <c r="H105" s="38">
        <v>42320</v>
      </c>
      <c r="I105" s="38">
        <v>0</v>
      </c>
      <c r="J105" s="38">
        <v>0</v>
      </c>
      <c r="K105" s="38">
        <v>0</v>
      </c>
      <c r="L105" s="38"/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T105" s="70"/>
      <c r="U105" s="70"/>
    </row>
    <row r="106" spans="1:21" s="19" customFormat="1" x14ac:dyDescent="0.2">
      <c r="A106" s="20">
        <v>92</v>
      </c>
      <c r="B106" s="12" t="s">
        <v>155</v>
      </c>
      <c r="C106" s="10" t="s">
        <v>30</v>
      </c>
      <c r="D106" s="39">
        <f t="shared" si="7"/>
        <v>69177554</v>
      </c>
      <c r="E106" s="39">
        <v>69177554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/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T106" s="133"/>
      <c r="U106" s="133"/>
    </row>
    <row r="107" spans="1:21" s="1" customFormat="1" x14ac:dyDescent="0.2">
      <c r="A107" s="20">
        <v>93</v>
      </c>
      <c r="B107" s="12" t="s">
        <v>156</v>
      </c>
      <c r="C107" s="10" t="s">
        <v>15</v>
      </c>
      <c r="D107" s="38">
        <f t="shared" si="7"/>
        <v>111833900</v>
      </c>
      <c r="E107" s="38">
        <v>102874600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8959300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T107" s="70"/>
      <c r="U107" s="70"/>
    </row>
    <row r="108" spans="1:21" s="1" customFormat="1" x14ac:dyDescent="0.2">
      <c r="A108" s="20">
        <v>94</v>
      </c>
      <c r="B108" s="13" t="s">
        <v>157</v>
      </c>
      <c r="C108" s="10" t="s">
        <v>13</v>
      </c>
      <c r="D108" s="38">
        <f t="shared" si="7"/>
        <v>311881452</v>
      </c>
      <c r="E108" s="38">
        <v>255397830</v>
      </c>
      <c r="F108" s="38">
        <v>1290543</v>
      </c>
      <c r="G108" s="38">
        <v>0</v>
      </c>
      <c r="H108" s="38">
        <v>21160</v>
      </c>
      <c r="I108" s="38">
        <v>41743750</v>
      </c>
      <c r="J108" s="38">
        <v>180008</v>
      </c>
      <c r="K108" s="38">
        <v>0</v>
      </c>
      <c r="L108" s="38">
        <v>13248161</v>
      </c>
      <c r="M108" s="38">
        <v>0</v>
      </c>
      <c r="N108" s="38">
        <v>1192245</v>
      </c>
      <c r="O108" s="38">
        <v>0</v>
      </c>
      <c r="P108" s="38">
        <v>0</v>
      </c>
      <c r="Q108" s="38">
        <v>0</v>
      </c>
      <c r="R108" s="38">
        <v>0</v>
      </c>
      <c r="T108" s="70"/>
      <c r="U108" s="70"/>
    </row>
    <row r="109" spans="1:21" s="1" customFormat="1" x14ac:dyDescent="0.2">
      <c r="A109" s="20">
        <v>95</v>
      </c>
      <c r="B109" s="21" t="s">
        <v>158</v>
      </c>
      <c r="C109" s="10" t="s">
        <v>31</v>
      </c>
      <c r="D109" s="38">
        <f t="shared" si="7"/>
        <v>51490977</v>
      </c>
      <c r="E109" s="38">
        <v>51490977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/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T109" s="70"/>
      <c r="U109" s="70"/>
    </row>
    <row r="110" spans="1:21" s="1" customFormat="1" x14ac:dyDescent="0.2">
      <c r="A110" s="20">
        <v>96</v>
      </c>
      <c r="B110" s="12" t="s">
        <v>160</v>
      </c>
      <c r="C110" s="10" t="s">
        <v>33</v>
      </c>
      <c r="D110" s="38">
        <f t="shared" si="7"/>
        <v>122778173</v>
      </c>
      <c r="E110" s="38">
        <v>122778173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/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T110" s="70"/>
      <c r="U110" s="70"/>
    </row>
    <row r="111" spans="1:2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7"/>
        <v>0</v>
      </c>
      <c r="E111" s="38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T111" s="70"/>
      <c r="U111" s="70"/>
    </row>
    <row r="112" spans="1:2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7"/>
        <v>0</v>
      </c>
      <c r="E112" s="38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T112" s="70"/>
      <c r="U112" s="70"/>
    </row>
    <row r="113" spans="1:2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7"/>
        <v>0</v>
      </c>
      <c r="E113" s="38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T113" s="70"/>
      <c r="U113" s="70"/>
    </row>
    <row r="114" spans="1:2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7"/>
        <v>0</v>
      </c>
      <c r="E114" s="38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T114" s="70"/>
      <c r="U114" s="70"/>
    </row>
    <row r="115" spans="1:2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7"/>
        <v>0</v>
      </c>
      <c r="E115" s="38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T115" s="70"/>
      <c r="U115" s="70"/>
    </row>
    <row r="116" spans="1:2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7"/>
        <v>0</v>
      </c>
      <c r="E116" s="38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T116" s="70"/>
      <c r="U116" s="70"/>
    </row>
    <row r="117" spans="1:2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7"/>
        <v>0</v>
      </c>
      <c r="E117" s="38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T117" s="70"/>
      <c r="U117" s="70"/>
    </row>
    <row r="118" spans="1:2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7"/>
        <v>0</v>
      </c>
      <c r="E118" s="38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T118" s="70"/>
      <c r="U118" s="70"/>
    </row>
    <row r="119" spans="1:2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7"/>
        <v>216103908</v>
      </c>
      <c r="E119" s="38">
        <v>10422914</v>
      </c>
      <c r="F119" s="38">
        <v>151486026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54194968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T119" s="70"/>
      <c r="U119" s="70"/>
    </row>
    <row r="120" spans="1:2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7"/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/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T120" s="70"/>
      <c r="U120" s="70"/>
    </row>
    <row r="121" spans="1:2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7"/>
        <v>0</v>
      </c>
      <c r="E121" s="38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T121" s="70"/>
      <c r="U121" s="70"/>
    </row>
    <row r="122" spans="1:2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7"/>
        <v>20864810</v>
      </c>
      <c r="E122" s="38">
        <v>20864810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/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T122" s="70"/>
      <c r="U122" s="70"/>
    </row>
    <row r="123" spans="1:2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7"/>
        <v>0</v>
      </c>
      <c r="E123" s="38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T123" s="70"/>
      <c r="U123" s="70"/>
    </row>
    <row r="124" spans="1:2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7"/>
        <v>0</v>
      </c>
      <c r="E124" s="38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T124" s="70"/>
      <c r="U124" s="70"/>
    </row>
    <row r="125" spans="1:21" s="1" customFormat="1" x14ac:dyDescent="0.2">
      <c r="A125" s="20">
        <v>111</v>
      </c>
      <c r="B125" s="52" t="s">
        <v>418</v>
      </c>
      <c r="C125" s="15" t="s">
        <v>419</v>
      </c>
      <c r="D125" s="38">
        <f t="shared" si="7"/>
        <v>0</v>
      </c>
      <c r="E125" s="38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T125" s="70"/>
      <c r="U125" s="70"/>
    </row>
    <row r="126" spans="1:2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7"/>
        <v>0</v>
      </c>
      <c r="E126" s="38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T126" s="70"/>
      <c r="U126" s="70"/>
    </row>
    <row r="127" spans="1:2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7"/>
        <v>0</v>
      </c>
      <c r="E127" s="38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T127" s="70"/>
      <c r="U127" s="70"/>
    </row>
    <row r="128" spans="1:2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7"/>
        <v>0</v>
      </c>
      <c r="E128" s="38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T128" s="70"/>
      <c r="U128" s="70"/>
    </row>
    <row r="129" spans="1:2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7"/>
        <v>3320863351</v>
      </c>
      <c r="E129" s="38">
        <v>1953823585</v>
      </c>
      <c r="F129" s="38">
        <v>283688182</v>
      </c>
      <c r="G129" s="38">
        <v>0</v>
      </c>
      <c r="H129" s="38">
        <v>0</v>
      </c>
      <c r="I129" s="38">
        <v>167508430</v>
      </c>
      <c r="J129" s="38">
        <v>0</v>
      </c>
      <c r="K129" s="38">
        <v>16102655</v>
      </c>
      <c r="L129" s="38">
        <v>899740499</v>
      </c>
      <c r="M129" s="38">
        <v>142476640</v>
      </c>
      <c r="N129" s="38">
        <v>29557741</v>
      </c>
      <c r="O129" s="38">
        <v>0</v>
      </c>
      <c r="P129" s="38">
        <v>0</v>
      </c>
      <c r="Q129" s="38">
        <v>97432020</v>
      </c>
      <c r="R129" s="38">
        <v>126627552</v>
      </c>
      <c r="T129" s="70"/>
      <c r="U129" s="70"/>
    </row>
    <row r="130" spans="1:21" ht="10.5" customHeight="1" x14ac:dyDescent="0.2">
      <c r="A130" s="20">
        <v>116</v>
      </c>
      <c r="B130" s="21" t="s">
        <v>191</v>
      </c>
      <c r="C130" s="10" t="s">
        <v>192</v>
      </c>
      <c r="D130" s="40">
        <f t="shared" si="7"/>
        <v>3724895748</v>
      </c>
      <c r="E130" s="40">
        <v>122768464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585474331</v>
      </c>
      <c r="M130" s="40">
        <v>562276231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</row>
    <row r="131" spans="1:2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7"/>
        <v>2578646354</v>
      </c>
      <c r="E131" s="38">
        <v>728911342</v>
      </c>
      <c r="F131" s="38">
        <v>0</v>
      </c>
      <c r="G131" s="38">
        <v>0</v>
      </c>
      <c r="H131" s="38">
        <v>0</v>
      </c>
      <c r="I131" s="38">
        <v>314918021</v>
      </c>
      <c r="J131" s="38">
        <v>63160295</v>
      </c>
      <c r="K131" s="38">
        <v>68553278</v>
      </c>
      <c r="L131" s="38">
        <v>1403103418</v>
      </c>
      <c r="M131" s="38">
        <v>0</v>
      </c>
      <c r="N131" s="38">
        <v>305287233</v>
      </c>
      <c r="O131" s="38">
        <v>370380463</v>
      </c>
      <c r="P131" s="38">
        <v>361295430</v>
      </c>
      <c r="Q131" s="38">
        <v>0</v>
      </c>
      <c r="R131" s="38">
        <v>0</v>
      </c>
      <c r="T131" s="70"/>
      <c r="U131" s="70"/>
    </row>
    <row r="132" spans="1:2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7"/>
        <v>1956949254</v>
      </c>
      <c r="E132" s="38">
        <v>1267991870</v>
      </c>
      <c r="F132" s="38">
        <v>404720591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284236793</v>
      </c>
      <c r="M132" s="38">
        <v>43666490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T132" s="70"/>
      <c r="U132" s="70"/>
    </row>
    <row r="133" spans="1:2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7"/>
        <v>415716012</v>
      </c>
      <c r="E133" s="38">
        <v>407979400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7736612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T133" s="70"/>
      <c r="U133" s="70"/>
    </row>
    <row r="134" spans="1:2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7"/>
        <v>1623661354</v>
      </c>
      <c r="E134" s="38">
        <v>1311912607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311748747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T134" s="70"/>
      <c r="U134" s="70"/>
    </row>
    <row r="135" spans="1:2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7"/>
        <v>0</v>
      </c>
      <c r="E135" s="38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T135" s="70"/>
      <c r="U135" s="70"/>
    </row>
    <row r="136" spans="1:2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7"/>
        <v>0</v>
      </c>
      <c r="E136" s="38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T136" s="70"/>
      <c r="U136" s="70"/>
    </row>
    <row r="137" spans="1:21" s="1" customFormat="1" x14ac:dyDescent="0.2">
      <c r="A137" s="20">
        <v>123</v>
      </c>
      <c r="B137" s="21" t="s">
        <v>200</v>
      </c>
      <c r="C137" s="10" t="s">
        <v>466</v>
      </c>
      <c r="D137" s="38">
        <f t="shared" si="7"/>
        <v>434362946</v>
      </c>
      <c r="E137" s="38">
        <v>351251194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83111752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T137" s="70"/>
      <c r="U137" s="70"/>
    </row>
    <row r="138" spans="1:2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7"/>
        <v>1847095071</v>
      </c>
      <c r="E138" s="38">
        <v>1461487859</v>
      </c>
      <c r="F138" s="38">
        <v>464875</v>
      </c>
      <c r="G138" s="38">
        <v>0</v>
      </c>
      <c r="H138" s="38">
        <v>63479</v>
      </c>
      <c r="I138" s="38">
        <v>124098431</v>
      </c>
      <c r="J138" s="38">
        <v>0</v>
      </c>
      <c r="K138" s="38">
        <v>51647591</v>
      </c>
      <c r="L138" s="38">
        <v>209332836</v>
      </c>
      <c r="M138" s="38">
        <v>0</v>
      </c>
      <c r="N138" s="38">
        <v>1464877</v>
      </c>
      <c r="O138" s="38">
        <v>0</v>
      </c>
      <c r="P138" s="38">
        <v>0</v>
      </c>
      <c r="Q138" s="38">
        <v>108567108</v>
      </c>
      <c r="R138" s="38">
        <v>0</v>
      </c>
      <c r="T138" s="70"/>
      <c r="U138" s="70"/>
    </row>
    <row r="139" spans="1:21" s="1" customFormat="1" ht="24" x14ac:dyDescent="0.2">
      <c r="A139" s="20">
        <v>125</v>
      </c>
      <c r="B139" s="13" t="s">
        <v>202</v>
      </c>
      <c r="C139" s="10" t="s">
        <v>457</v>
      </c>
      <c r="D139" s="38">
        <f t="shared" si="7"/>
        <v>1811519906</v>
      </c>
      <c r="E139" s="38">
        <v>1492957021</v>
      </c>
      <c r="F139" s="38">
        <v>2746</v>
      </c>
      <c r="G139" s="38">
        <v>0</v>
      </c>
      <c r="H139" s="38">
        <v>10579</v>
      </c>
      <c r="I139" s="38">
        <v>107836883</v>
      </c>
      <c r="J139" s="38">
        <v>0</v>
      </c>
      <c r="K139" s="38">
        <v>11834980</v>
      </c>
      <c r="L139" s="38">
        <v>198877697</v>
      </c>
      <c r="M139" s="38">
        <v>0</v>
      </c>
      <c r="N139" s="38">
        <v>1464877</v>
      </c>
      <c r="O139" s="38">
        <v>0</v>
      </c>
      <c r="P139" s="38">
        <v>0</v>
      </c>
      <c r="Q139" s="38">
        <v>22734138</v>
      </c>
      <c r="R139" s="38">
        <v>0</v>
      </c>
      <c r="T139" s="70"/>
      <c r="U139" s="70"/>
    </row>
    <row r="140" spans="1:21" x14ac:dyDescent="0.2">
      <c r="A140" s="20">
        <v>126</v>
      </c>
      <c r="B140" s="21" t="s">
        <v>203</v>
      </c>
      <c r="C140" s="10" t="s">
        <v>204</v>
      </c>
      <c r="D140" s="40">
        <f t="shared" si="7"/>
        <v>1249682893</v>
      </c>
      <c r="E140" s="40">
        <v>1086867691</v>
      </c>
      <c r="F140" s="40">
        <v>0</v>
      </c>
      <c r="G140" s="40">
        <v>162815202</v>
      </c>
      <c r="H140" s="40">
        <v>0</v>
      </c>
      <c r="I140" s="40">
        <v>0</v>
      </c>
      <c r="J140" s="40">
        <v>0</v>
      </c>
      <c r="K140" s="40">
        <v>0</v>
      </c>
      <c r="L140" s="40"/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</row>
    <row r="141" spans="1:21" x14ac:dyDescent="0.2">
      <c r="A141" s="20">
        <v>127</v>
      </c>
      <c r="B141" s="12" t="s">
        <v>205</v>
      </c>
      <c r="C141" s="10" t="s">
        <v>206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21" x14ac:dyDescent="0.2">
      <c r="A142" s="20">
        <v>128</v>
      </c>
      <c r="B142" s="21" t="s">
        <v>207</v>
      </c>
      <c r="C142" s="10" t="s">
        <v>208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21" x14ac:dyDescent="0.2">
      <c r="A143" s="20">
        <v>129</v>
      </c>
      <c r="B143" s="82" t="s">
        <v>251</v>
      </c>
      <c r="C143" s="41" t="s">
        <v>252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21" x14ac:dyDescent="0.2">
      <c r="A144" s="20">
        <v>130</v>
      </c>
      <c r="B144" s="85" t="s">
        <v>253</v>
      </c>
      <c r="C144" s="41" t="s">
        <v>254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79" x14ac:dyDescent="0.2">
      <c r="A145" s="20">
        <v>131</v>
      </c>
      <c r="B145" s="86" t="s">
        <v>255</v>
      </c>
      <c r="C145" s="136" t="s">
        <v>416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79" x14ac:dyDescent="0.2">
      <c r="A146" s="20">
        <v>132</v>
      </c>
      <c r="B146" s="20" t="s">
        <v>259</v>
      </c>
      <c r="C146" s="28" t="s">
        <v>260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79" x14ac:dyDescent="0.2">
      <c r="A147" s="20">
        <v>133</v>
      </c>
      <c r="B147" s="52" t="s">
        <v>311</v>
      </c>
      <c r="C147" s="28" t="s">
        <v>310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79" x14ac:dyDescent="0.2">
      <c r="A148" s="20">
        <v>134</v>
      </c>
      <c r="B148" s="52" t="s">
        <v>319</v>
      </c>
      <c r="C148" s="28" t="s">
        <v>316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79" s="4" customFormat="1" ht="13.5" customHeight="1" x14ac:dyDescent="0.2">
      <c r="A149" s="20">
        <v>135</v>
      </c>
      <c r="B149" s="52" t="s">
        <v>411</v>
      </c>
      <c r="C149" s="15" t="s">
        <v>412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</sheetData>
  <autoFilter ref="A11:CA11" xr:uid="{00000000-0009-0000-0000-000005000000}">
    <filterColumn colId="0" showButton="0"/>
    <filterColumn colId="1" showButton="0"/>
  </autoFilter>
  <mergeCells count="24">
    <mergeCell ref="M5:R5"/>
    <mergeCell ref="D4:R4"/>
    <mergeCell ref="R6:R7"/>
    <mergeCell ref="P6:P7"/>
    <mergeCell ref="O6:O7"/>
    <mergeCell ref="N6:N7"/>
    <mergeCell ref="M6:M7"/>
    <mergeCell ref="Q6:Q7"/>
    <mergeCell ref="H5:H7"/>
    <mergeCell ref="A8:C8"/>
    <mergeCell ref="A11:C11"/>
    <mergeCell ref="A92:A95"/>
    <mergeCell ref="B92:B95"/>
    <mergeCell ref="I5:I7"/>
    <mergeCell ref="G5:G7"/>
    <mergeCell ref="A2:L2"/>
    <mergeCell ref="A4:A7"/>
    <mergeCell ref="B4:B7"/>
    <mergeCell ref="C4:C7"/>
    <mergeCell ref="E5:E7"/>
    <mergeCell ref="F5:F7"/>
    <mergeCell ref="D5:D7"/>
    <mergeCell ref="L5:L7"/>
    <mergeCell ref="K5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52"/>
  <sheetViews>
    <sheetView zoomScale="90" zoomScaleNormal="90" workbookViewId="0">
      <pane xSplit="3" ySplit="13" topLeftCell="D143" activePane="bottomRight" state="frozen"/>
      <selection pane="topRight" activeCell="D1" sqref="D1"/>
      <selection pane="bottomLeft" activeCell="A15" sqref="A15"/>
      <selection pane="bottomRight" activeCell="V152" sqref="V152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6" width="13.42578125" style="26" customWidth="1"/>
    <col min="17" max="17" width="16.7109375" style="26" customWidth="1"/>
    <col min="18" max="19" width="13.85546875" style="26" customWidth="1"/>
    <col min="20" max="21" width="13.42578125" style="23" customWidth="1"/>
    <col min="22" max="22" width="15.140625" style="23" customWidth="1"/>
    <col min="23" max="23" width="11.28515625" style="23" customWidth="1"/>
    <col min="24" max="16384" width="9.140625" style="23"/>
  </cols>
  <sheetData>
    <row r="1" spans="1:23" ht="19.5" customHeight="1" x14ac:dyDescent="0.2">
      <c r="A1" s="338" t="s">
        <v>432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1:23" ht="12.75" customHeight="1" x14ac:dyDescent="0.2">
      <c r="C2" s="25"/>
    </row>
    <row r="3" spans="1:23" s="88" customFormat="1" ht="14.25" customHeight="1" x14ac:dyDescent="0.2">
      <c r="A3" s="332" t="s">
        <v>43</v>
      </c>
      <c r="B3" s="339" t="s">
        <v>344</v>
      </c>
      <c r="C3" s="332" t="s">
        <v>335</v>
      </c>
      <c r="D3" s="332" t="s">
        <v>375</v>
      </c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</row>
    <row r="4" spans="1:23" s="88" customFormat="1" ht="16.5" customHeight="1" x14ac:dyDescent="0.2">
      <c r="A4" s="332"/>
      <c r="B4" s="340"/>
      <c r="C4" s="332"/>
      <c r="D4" s="342" t="s">
        <v>262</v>
      </c>
      <c r="E4" s="344" t="s">
        <v>376</v>
      </c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36"/>
      <c r="Q4" s="332" t="s">
        <v>278</v>
      </c>
      <c r="R4" s="332"/>
      <c r="S4" s="332"/>
      <c r="T4" s="332"/>
      <c r="U4" s="332"/>
      <c r="V4" s="332"/>
    </row>
    <row r="5" spans="1:23" s="88" customFormat="1" ht="19.5" customHeight="1" x14ac:dyDescent="0.2">
      <c r="A5" s="332"/>
      <c r="B5" s="340"/>
      <c r="C5" s="332"/>
      <c r="D5" s="342"/>
      <c r="E5" s="346" t="s">
        <v>377</v>
      </c>
      <c r="F5" s="347"/>
      <c r="G5" s="348"/>
      <c r="H5" s="344" t="s">
        <v>378</v>
      </c>
      <c r="I5" s="345"/>
      <c r="J5" s="345"/>
      <c r="K5" s="345"/>
      <c r="L5" s="345"/>
      <c r="M5" s="336"/>
      <c r="N5" s="346" t="s">
        <v>379</v>
      </c>
      <c r="O5" s="347"/>
      <c r="P5" s="348"/>
      <c r="Q5" s="332" t="s">
        <v>229</v>
      </c>
      <c r="R5" s="345" t="s">
        <v>274</v>
      </c>
      <c r="S5" s="358"/>
      <c r="T5" s="345"/>
      <c r="U5" s="345"/>
      <c r="V5" s="336"/>
    </row>
    <row r="6" spans="1:23" s="88" customFormat="1" ht="24.75" customHeight="1" x14ac:dyDescent="0.2">
      <c r="A6" s="332"/>
      <c r="B6" s="340"/>
      <c r="C6" s="332"/>
      <c r="D6" s="342"/>
      <c r="E6" s="349"/>
      <c r="F6" s="350"/>
      <c r="G6" s="351"/>
      <c r="H6" s="332" t="s">
        <v>229</v>
      </c>
      <c r="I6" s="344" t="s">
        <v>274</v>
      </c>
      <c r="J6" s="345"/>
      <c r="K6" s="345"/>
      <c r="L6" s="345"/>
      <c r="M6" s="336"/>
      <c r="N6" s="349"/>
      <c r="O6" s="350"/>
      <c r="P6" s="351"/>
      <c r="Q6" s="332"/>
      <c r="R6" s="354" t="s">
        <v>380</v>
      </c>
      <c r="S6" s="355"/>
      <c r="T6" s="359" t="s">
        <v>456</v>
      </c>
      <c r="U6" s="360"/>
      <c r="V6" s="361"/>
    </row>
    <row r="7" spans="1:23" s="88" customFormat="1" ht="27.75" customHeight="1" x14ac:dyDescent="0.2">
      <c r="A7" s="332"/>
      <c r="B7" s="340"/>
      <c r="C7" s="332"/>
      <c r="D7" s="342"/>
      <c r="E7" s="332" t="s">
        <v>229</v>
      </c>
      <c r="F7" s="332" t="s">
        <v>274</v>
      </c>
      <c r="G7" s="332"/>
      <c r="H7" s="332"/>
      <c r="I7" s="336" t="s">
        <v>381</v>
      </c>
      <c r="J7" s="332" t="s">
        <v>382</v>
      </c>
      <c r="K7" s="332" t="s">
        <v>383</v>
      </c>
      <c r="L7" s="332"/>
      <c r="M7" s="332"/>
      <c r="N7" s="332" t="s">
        <v>229</v>
      </c>
      <c r="O7" s="345" t="s">
        <v>274</v>
      </c>
      <c r="P7" s="336"/>
      <c r="Q7" s="332"/>
      <c r="R7" s="356"/>
      <c r="S7" s="357"/>
      <c r="T7" s="362"/>
      <c r="U7" s="363"/>
      <c r="V7" s="364"/>
    </row>
    <row r="8" spans="1:23" s="88" customFormat="1" ht="13.5" customHeight="1" x14ac:dyDescent="0.2">
      <c r="A8" s="332"/>
      <c r="B8" s="340"/>
      <c r="C8" s="332"/>
      <c r="D8" s="342"/>
      <c r="E8" s="332"/>
      <c r="F8" s="337" t="s">
        <v>384</v>
      </c>
      <c r="G8" s="332" t="s">
        <v>330</v>
      </c>
      <c r="H8" s="332"/>
      <c r="I8" s="336"/>
      <c r="J8" s="332"/>
      <c r="K8" s="365" t="s">
        <v>229</v>
      </c>
      <c r="L8" s="344" t="s">
        <v>274</v>
      </c>
      <c r="M8" s="336"/>
      <c r="N8" s="332"/>
      <c r="O8" s="332" t="s">
        <v>385</v>
      </c>
      <c r="P8" s="365" t="s">
        <v>386</v>
      </c>
      <c r="Q8" s="332"/>
      <c r="R8" s="366" t="s">
        <v>273</v>
      </c>
      <c r="S8" s="370" t="s">
        <v>461</v>
      </c>
      <c r="T8" s="366" t="s">
        <v>273</v>
      </c>
      <c r="U8" s="368" t="s">
        <v>387</v>
      </c>
      <c r="V8" s="352" t="s">
        <v>388</v>
      </c>
    </row>
    <row r="9" spans="1:23" s="88" customFormat="1" ht="99" customHeight="1" x14ac:dyDescent="0.2">
      <c r="A9" s="332"/>
      <c r="B9" s="341"/>
      <c r="C9" s="332"/>
      <c r="D9" s="343"/>
      <c r="E9" s="332"/>
      <c r="F9" s="337"/>
      <c r="G9" s="332"/>
      <c r="H9" s="332"/>
      <c r="I9" s="336"/>
      <c r="J9" s="332"/>
      <c r="K9" s="343"/>
      <c r="L9" s="89" t="s">
        <v>373</v>
      </c>
      <c r="M9" s="89" t="s">
        <v>374</v>
      </c>
      <c r="N9" s="332"/>
      <c r="O9" s="332"/>
      <c r="P9" s="343"/>
      <c r="Q9" s="332"/>
      <c r="R9" s="367"/>
      <c r="S9" s="371"/>
      <c r="T9" s="367"/>
      <c r="U9" s="369"/>
      <c r="V9" s="353"/>
      <c r="W9" s="142"/>
    </row>
    <row r="10" spans="1:23" ht="21" customHeight="1" x14ac:dyDescent="0.2">
      <c r="A10" s="331" t="s">
        <v>229</v>
      </c>
      <c r="B10" s="331"/>
      <c r="C10" s="331"/>
      <c r="D10" s="90">
        <f>D11+D12+D13</f>
        <v>13939779303</v>
      </c>
      <c r="E10" s="90">
        <f t="shared" ref="E10:V10" si="0">E11+E12+E13</f>
        <v>2885922626</v>
      </c>
      <c r="F10" s="90">
        <f t="shared" si="0"/>
        <v>171631467</v>
      </c>
      <c r="G10" s="90">
        <f t="shared" si="0"/>
        <v>2714291159</v>
      </c>
      <c r="H10" s="90">
        <f t="shared" si="0"/>
        <v>5806203315</v>
      </c>
      <c r="I10" s="90">
        <f t="shared" si="0"/>
        <v>5271133460</v>
      </c>
      <c r="J10" s="90">
        <f t="shared" si="0"/>
        <v>471355842</v>
      </c>
      <c r="K10" s="90">
        <f t="shared" si="0"/>
        <v>63714013</v>
      </c>
      <c r="L10" s="90">
        <f t="shared" si="0"/>
        <v>23940946</v>
      </c>
      <c r="M10" s="90">
        <f t="shared" si="0"/>
        <v>39773067</v>
      </c>
      <c r="N10" s="90">
        <f t="shared" si="0"/>
        <v>1199129910</v>
      </c>
      <c r="O10" s="90">
        <f t="shared" si="0"/>
        <v>969302280</v>
      </c>
      <c r="P10" s="90">
        <f t="shared" si="0"/>
        <v>229827630</v>
      </c>
      <c r="Q10" s="90">
        <f t="shared" si="0"/>
        <v>4048523452</v>
      </c>
      <c r="R10" s="90">
        <f t="shared" si="0"/>
        <v>1330902820</v>
      </c>
      <c r="S10" s="90">
        <f t="shared" si="0"/>
        <v>50729582</v>
      </c>
      <c r="T10" s="90">
        <f t="shared" si="0"/>
        <v>2717620632</v>
      </c>
      <c r="U10" s="90">
        <f t="shared" si="0"/>
        <v>668227520</v>
      </c>
      <c r="V10" s="90">
        <f t="shared" si="0"/>
        <v>2049393112</v>
      </c>
      <c r="W10" s="141"/>
    </row>
    <row r="11" spans="1:23" ht="17.25" customHeight="1" x14ac:dyDescent="0.2">
      <c r="A11" s="333" t="s">
        <v>53</v>
      </c>
      <c r="B11" s="334"/>
      <c r="C11" s="335"/>
      <c r="D11" s="91">
        <v>102227849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102227849</v>
      </c>
      <c r="R11" s="91">
        <v>102227849</v>
      </c>
      <c r="S11" s="91"/>
      <c r="T11" s="87">
        <f>U11+V11</f>
        <v>0</v>
      </c>
      <c r="U11" s="92">
        <v>0</v>
      </c>
      <c r="V11" s="208">
        <v>0</v>
      </c>
    </row>
    <row r="12" spans="1:23" ht="16.5" customHeight="1" x14ac:dyDescent="0.2">
      <c r="A12" s="333" t="s">
        <v>279</v>
      </c>
      <c r="B12" s="334"/>
      <c r="C12" s="334"/>
      <c r="D12" s="91">
        <f t="shared" ref="D12" si="1">E12+H12+N12+Q12</f>
        <v>47751681</v>
      </c>
      <c r="E12" s="91">
        <f t="shared" ref="E12" si="2">F12+G12</f>
        <v>0</v>
      </c>
      <c r="F12" s="91">
        <v>0</v>
      </c>
      <c r="G12" s="91">
        <v>0</v>
      </c>
      <c r="H12" s="91">
        <f t="shared" ref="H12" si="3">I12+J12+K12</f>
        <v>0</v>
      </c>
      <c r="I12" s="91">
        <v>0</v>
      </c>
      <c r="J12" s="91">
        <v>0</v>
      </c>
      <c r="K12" s="91">
        <f t="shared" ref="K12" si="4">L12+M12</f>
        <v>0</v>
      </c>
      <c r="L12" s="91">
        <v>0</v>
      </c>
      <c r="M12" s="91">
        <v>0</v>
      </c>
      <c r="N12" s="91">
        <f t="shared" ref="N12" si="5">O12+P12</f>
        <v>0</v>
      </c>
      <c r="O12" s="91">
        <v>0</v>
      </c>
      <c r="P12" s="91">
        <v>0</v>
      </c>
      <c r="Q12" s="91">
        <f t="shared" ref="Q12" si="6">R12+T12</f>
        <v>47751681</v>
      </c>
      <c r="R12" s="91"/>
      <c r="S12" s="91"/>
      <c r="T12" s="87">
        <f>U12+V12</f>
        <v>47751681</v>
      </c>
      <c r="U12" s="92">
        <v>0</v>
      </c>
      <c r="V12" s="87">
        <v>47751681</v>
      </c>
    </row>
    <row r="13" spans="1:23" ht="15.75" customHeight="1" x14ac:dyDescent="0.2">
      <c r="A13" s="322" t="s">
        <v>223</v>
      </c>
      <c r="B13" s="323"/>
      <c r="C13" s="324"/>
      <c r="D13" s="90">
        <f t="shared" ref="D13:J13" si="7">SUM(D14:D150)-D94</f>
        <v>13789799773</v>
      </c>
      <c r="E13" s="90">
        <f t="shared" si="7"/>
        <v>2885922626</v>
      </c>
      <c r="F13" s="90">
        <f t="shared" si="7"/>
        <v>171631467</v>
      </c>
      <c r="G13" s="90">
        <f t="shared" si="7"/>
        <v>2714291159</v>
      </c>
      <c r="H13" s="90">
        <f t="shared" si="7"/>
        <v>5806203315</v>
      </c>
      <c r="I13" s="90">
        <f t="shared" si="7"/>
        <v>5271133460</v>
      </c>
      <c r="J13" s="90">
        <f t="shared" si="7"/>
        <v>471355842</v>
      </c>
      <c r="K13" s="90">
        <f>L13+M13</f>
        <v>63714013</v>
      </c>
      <c r="L13" s="90">
        <f t="shared" ref="L13:V13" si="8">SUM(L14:L150)-L94</f>
        <v>23940946</v>
      </c>
      <c r="M13" s="90">
        <f t="shared" si="8"/>
        <v>39773067</v>
      </c>
      <c r="N13" s="90">
        <f t="shared" si="8"/>
        <v>1199129910</v>
      </c>
      <c r="O13" s="90">
        <f t="shared" si="8"/>
        <v>969302280</v>
      </c>
      <c r="P13" s="90">
        <f t="shared" si="8"/>
        <v>229827630</v>
      </c>
      <c r="Q13" s="233">
        <f t="shared" si="8"/>
        <v>3898543922</v>
      </c>
      <c r="R13" s="90">
        <f t="shared" si="8"/>
        <v>1228674971</v>
      </c>
      <c r="S13" s="90">
        <f t="shared" si="8"/>
        <v>50729582</v>
      </c>
      <c r="T13" s="90">
        <f t="shared" si="8"/>
        <v>2669868951</v>
      </c>
      <c r="U13" s="90">
        <f t="shared" si="8"/>
        <v>668227520</v>
      </c>
      <c r="V13" s="90">
        <f t="shared" si="8"/>
        <v>2001641431</v>
      </c>
    </row>
    <row r="14" spans="1:23" ht="12" customHeight="1" x14ac:dyDescent="0.2">
      <c r="A14" s="92">
        <v>1</v>
      </c>
      <c r="B14" s="93" t="s">
        <v>56</v>
      </c>
      <c r="C14" s="94" t="s">
        <v>41</v>
      </c>
      <c r="D14" s="91">
        <f>E14+H14+N14+Q14</f>
        <v>55644386</v>
      </c>
      <c r="E14" s="91">
        <f>F14+G14</f>
        <v>12246951</v>
      </c>
      <c r="F14" s="91">
        <v>762342</v>
      </c>
      <c r="G14" s="91">
        <v>11484609</v>
      </c>
      <c r="H14" s="91">
        <f>I14+J14+K14</f>
        <v>25158565</v>
      </c>
      <c r="I14" s="91">
        <v>22919507</v>
      </c>
      <c r="J14" s="91">
        <v>1894762</v>
      </c>
      <c r="K14" s="91">
        <f>L14+M14</f>
        <v>344296</v>
      </c>
      <c r="L14" s="91">
        <v>0</v>
      </c>
      <c r="M14" s="91">
        <v>344296</v>
      </c>
      <c r="N14" s="91">
        <f>O14+P14</f>
        <v>4219147</v>
      </c>
      <c r="O14" s="91">
        <v>3227453</v>
      </c>
      <c r="P14" s="91">
        <v>991694</v>
      </c>
      <c r="Q14" s="91">
        <f>R14+T14</f>
        <v>14019723</v>
      </c>
      <c r="R14" s="91">
        <v>1546083</v>
      </c>
      <c r="S14" s="91">
        <v>0</v>
      </c>
      <c r="T14" s="87">
        <f t="shared" ref="T14:T76" si="9">U14+V14</f>
        <v>12473640</v>
      </c>
      <c r="U14" s="87">
        <v>3172777</v>
      </c>
      <c r="V14" s="87">
        <v>9300863</v>
      </c>
      <c r="W14" s="71"/>
    </row>
    <row r="15" spans="1:23" ht="12" customHeight="1" x14ac:dyDescent="0.2">
      <c r="A15" s="92">
        <v>2</v>
      </c>
      <c r="B15" s="95" t="s">
        <v>57</v>
      </c>
      <c r="C15" s="94" t="s">
        <v>209</v>
      </c>
      <c r="D15" s="91">
        <f t="shared" ref="D15:D77" si="10">E15+H15+N15+Q15</f>
        <v>55859081</v>
      </c>
      <c r="E15" s="91">
        <f t="shared" ref="E15:E80" si="11">F15+G15</f>
        <v>10905953</v>
      </c>
      <c r="F15" s="91">
        <v>766729</v>
      </c>
      <c r="G15" s="91">
        <v>10139224</v>
      </c>
      <c r="H15" s="91">
        <f t="shared" ref="H15:H80" si="12">I15+J15+K15</f>
        <v>26745473</v>
      </c>
      <c r="I15" s="91">
        <v>23687185</v>
      </c>
      <c r="J15" s="91">
        <v>2273938</v>
      </c>
      <c r="K15" s="91">
        <f t="shared" ref="K15:K80" si="13">L15+M15</f>
        <v>784350</v>
      </c>
      <c r="L15" s="91">
        <v>71961</v>
      </c>
      <c r="M15" s="91">
        <v>712389</v>
      </c>
      <c r="N15" s="91">
        <f t="shared" ref="N15:N80" si="14">O15+P15</f>
        <v>3910402</v>
      </c>
      <c r="O15" s="91">
        <v>2991406</v>
      </c>
      <c r="P15" s="91">
        <v>918996</v>
      </c>
      <c r="Q15" s="91">
        <f t="shared" ref="Q15:Q80" si="15">R15+T15</f>
        <v>14297253</v>
      </c>
      <c r="R15" s="87">
        <v>1443080</v>
      </c>
      <c r="S15" s="208">
        <v>0</v>
      </c>
      <c r="T15" s="87">
        <f t="shared" si="9"/>
        <v>12854173</v>
      </c>
      <c r="U15" s="140">
        <v>3209990</v>
      </c>
      <c r="V15" s="87">
        <v>9644183</v>
      </c>
      <c r="W15" s="71"/>
    </row>
    <row r="16" spans="1:23" ht="12" customHeight="1" x14ac:dyDescent="0.2">
      <c r="A16" s="92">
        <v>3</v>
      </c>
      <c r="B16" s="96" t="s">
        <v>58</v>
      </c>
      <c r="C16" s="97" t="s">
        <v>5</v>
      </c>
      <c r="D16" s="91">
        <f t="shared" si="10"/>
        <v>189513300</v>
      </c>
      <c r="E16" s="91">
        <f t="shared" si="11"/>
        <v>43327182</v>
      </c>
      <c r="F16" s="91">
        <v>2405643</v>
      </c>
      <c r="G16" s="91">
        <v>40921539</v>
      </c>
      <c r="H16" s="91">
        <f t="shared" si="12"/>
        <v>85111782</v>
      </c>
      <c r="I16" s="91">
        <v>73940375</v>
      </c>
      <c r="J16" s="91">
        <v>8024626</v>
      </c>
      <c r="K16" s="91">
        <f t="shared" si="13"/>
        <v>3146781</v>
      </c>
      <c r="L16" s="91">
        <v>2334570</v>
      </c>
      <c r="M16" s="91">
        <v>812211</v>
      </c>
      <c r="N16" s="91">
        <f t="shared" si="14"/>
        <v>17406217</v>
      </c>
      <c r="O16" s="91">
        <v>14341499</v>
      </c>
      <c r="P16" s="91">
        <v>3064718</v>
      </c>
      <c r="Q16" s="91">
        <f t="shared" si="15"/>
        <v>43668119</v>
      </c>
      <c r="R16" s="87">
        <v>5288368</v>
      </c>
      <c r="S16" s="208">
        <v>0</v>
      </c>
      <c r="T16" s="87">
        <f t="shared" si="9"/>
        <v>38379751</v>
      </c>
      <c r="U16" s="140">
        <v>9968825</v>
      </c>
      <c r="V16" s="87">
        <v>28410926</v>
      </c>
      <c r="W16" s="71"/>
    </row>
    <row r="17" spans="1:23" ht="12" customHeight="1" x14ac:dyDescent="0.2">
      <c r="A17" s="92">
        <v>4</v>
      </c>
      <c r="B17" s="93" t="s">
        <v>59</v>
      </c>
      <c r="C17" s="94" t="s">
        <v>210</v>
      </c>
      <c r="D17" s="91">
        <f t="shared" si="10"/>
        <v>57710481</v>
      </c>
      <c r="E17" s="91">
        <f t="shared" si="11"/>
        <v>10285745</v>
      </c>
      <c r="F17" s="91">
        <v>836210</v>
      </c>
      <c r="G17" s="91">
        <v>9449535</v>
      </c>
      <c r="H17" s="91">
        <f t="shared" si="12"/>
        <v>28383825</v>
      </c>
      <c r="I17" s="91">
        <v>25527606</v>
      </c>
      <c r="J17" s="91">
        <v>2445249</v>
      </c>
      <c r="K17" s="91">
        <f t="shared" si="13"/>
        <v>410970</v>
      </c>
      <c r="L17" s="91">
        <v>116862</v>
      </c>
      <c r="M17" s="91">
        <v>294108</v>
      </c>
      <c r="N17" s="91">
        <f t="shared" si="14"/>
        <v>3746378</v>
      </c>
      <c r="O17" s="91">
        <v>2889431</v>
      </c>
      <c r="P17" s="91">
        <v>856947</v>
      </c>
      <c r="Q17" s="91">
        <f t="shared" si="15"/>
        <v>15294533</v>
      </c>
      <c r="R17" s="87">
        <v>1327932</v>
      </c>
      <c r="S17" s="208">
        <v>0</v>
      </c>
      <c r="T17" s="87">
        <f t="shared" si="9"/>
        <v>13966601</v>
      </c>
      <c r="U17" s="140">
        <v>3489272</v>
      </c>
      <c r="V17" s="87">
        <v>10477329</v>
      </c>
      <c r="W17" s="71"/>
    </row>
    <row r="18" spans="1:23" ht="12" customHeight="1" x14ac:dyDescent="0.2">
      <c r="A18" s="92">
        <v>5</v>
      </c>
      <c r="B18" s="93" t="s">
        <v>60</v>
      </c>
      <c r="C18" s="94" t="s">
        <v>8</v>
      </c>
      <c r="D18" s="91">
        <f t="shared" si="10"/>
        <v>67034059</v>
      </c>
      <c r="E18" s="91">
        <f t="shared" si="11"/>
        <v>14349330</v>
      </c>
      <c r="F18" s="91">
        <v>913717</v>
      </c>
      <c r="G18" s="91">
        <v>13435613</v>
      </c>
      <c r="H18" s="91">
        <f t="shared" si="12"/>
        <v>30893281</v>
      </c>
      <c r="I18" s="91">
        <v>27820998</v>
      </c>
      <c r="J18" s="91">
        <v>2588090</v>
      </c>
      <c r="K18" s="91">
        <f t="shared" si="13"/>
        <v>484193</v>
      </c>
      <c r="L18" s="91">
        <v>50552</v>
      </c>
      <c r="M18" s="91">
        <v>433641</v>
      </c>
      <c r="N18" s="91">
        <f t="shared" si="14"/>
        <v>5122205</v>
      </c>
      <c r="O18" s="91">
        <v>3972621</v>
      </c>
      <c r="P18" s="91">
        <v>1149584</v>
      </c>
      <c r="Q18" s="91">
        <f t="shared" si="15"/>
        <v>16669243</v>
      </c>
      <c r="R18" s="87">
        <v>1729898</v>
      </c>
      <c r="S18" s="208">
        <v>0</v>
      </c>
      <c r="T18" s="87">
        <f t="shared" si="9"/>
        <v>14939345</v>
      </c>
      <c r="U18" s="140">
        <v>3779818</v>
      </c>
      <c r="V18" s="87">
        <v>11159527</v>
      </c>
      <c r="W18" s="71"/>
    </row>
    <row r="19" spans="1:23" ht="12" customHeight="1" x14ac:dyDescent="0.2">
      <c r="A19" s="92">
        <v>6</v>
      </c>
      <c r="B19" s="96" t="s">
        <v>61</v>
      </c>
      <c r="C19" s="97" t="s">
        <v>62</v>
      </c>
      <c r="D19" s="91">
        <f t="shared" si="10"/>
        <v>512457047</v>
      </c>
      <c r="E19" s="91">
        <f t="shared" si="11"/>
        <v>127738117</v>
      </c>
      <c r="F19" s="91">
        <v>6871271</v>
      </c>
      <c r="G19" s="91">
        <v>120866846</v>
      </c>
      <c r="H19" s="91">
        <f t="shared" si="12"/>
        <v>224293643</v>
      </c>
      <c r="I19" s="91">
        <v>202824080</v>
      </c>
      <c r="J19" s="91">
        <v>20152374</v>
      </c>
      <c r="K19" s="91">
        <f t="shared" si="13"/>
        <v>1317189</v>
      </c>
      <c r="L19" s="91">
        <v>428848</v>
      </c>
      <c r="M19" s="91">
        <v>888341</v>
      </c>
      <c r="N19" s="91">
        <f t="shared" si="14"/>
        <v>47337162</v>
      </c>
      <c r="O19" s="91">
        <v>38512620</v>
      </c>
      <c r="P19" s="91">
        <v>8824542</v>
      </c>
      <c r="Q19" s="91">
        <f t="shared" si="15"/>
        <v>113088125</v>
      </c>
      <c r="R19" s="87">
        <v>15344288</v>
      </c>
      <c r="S19" s="208">
        <v>0</v>
      </c>
      <c r="T19" s="87">
        <f t="shared" si="9"/>
        <v>97743837</v>
      </c>
      <c r="U19" s="140">
        <v>25463570</v>
      </c>
      <c r="V19" s="87">
        <v>72280267</v>
      </c>
      <c r="W19" s="71"/>
    </row>
    <row r="20" spans="1:23" ht="12" customHeight="1" x14ac:dyDescent="0.2">
      <c r="A20" s="92">
        <v>7</v>
      </c>
      <c r="B20" s="98" t="s">
        <v>63</v>
      </c>
      <c r="C20" s="99" t="s">
        <v>211</v>
      </c>
      <c r="D20" s="91">
        <f t="shared" si="10"/>
        <v>179917635</v>
      </c>
      <c r="E20" s="91">
        <f t="shared" si="11"/>
        <v>37231819</v>
      </c>
      <c r="F20" s="91">
        <v>2107141</v>
      </c>
      <c r="G20" s="91">
        <v>35124678</v>
      </c>
      <c r="H20" s="91">
        <f t="shared" si="12"/>
        <v>81111868</v>
      </c>
      <c r="I20" s="91">
        <v>73800292</v>
      </c>
      <c r="J20" s="91">
        <v>6752986</v>
      </c>
      <c r="K20" s="91">
        <f t="shared" si="13"/>
        <v>558590</v>
      </c>
      <c r="L20" s="91">
        <v>37914</v>
      </c>
      <c r="M20" s="91">
        <v>520676</v>
      </c>
      <c r="N20" s="91">
        <f t="shared" si="14"/>
        <v>13602690</v>
      </c>
      <c r="O20" s="91">
        <v>10674522</v>
      </c>
      <c r="P20" s="91">
        <v>2928168</v>
      </c>
      <c r="Q20" s="91">
        <f t="shared" si="15"/>
        <v>47971258</v>
      </c>
      <c r="R20" s="87">
        <v>9005224</v>
      </c>
      <c r="S20" s="208">
        <v>0</v>
      </c>
      <c r="T20" s="87">
        <f t="shared" si="9"/>
        <v>38966034</v>
      </c>
      <c r="U20" s="140">
        <v>9892515</v>
      </c>
      <c r="V20" s="87">
        <v>29073519</v>
      </c>
      <c r="W20" s="71"/>
    </row>
    <row r="21" spans="1:23" ht="12" customHeight="1" x14ac:dyDescent="0.2">
      <c r="A21" s="92">
        <v>8</v>
      </c>
      <c r="B21" s="96" t="s">
        <v>64</v>
      </c>
      <c r="C21" s="97" t="s">
        <v>17</v>
      </c>
      <c r="D21" s="91">
        <f t="shared" si="10"/>
        <v>71040825</v>
      </c>
      <c r="E21" s="91">
        <f t="shared" si="11"/>
        <v>14625266</v>
      </c>
      <c r="F21" s="91">
        <v>952618</v>
      </c>
      <c r="G21" s="91">
        <v>13672648</v>
      </c>
      <c r="H21" s="91">
        <f t="shared" si="12"/>
        <v>33100087</v>
      </c>
      <c r="I21" s="91">
        <v>29766597</v>
      </c>
      <c r="J21" s="91">
        <v>2613120</v>
      </c>
      <c r="K21" s="91">
        <f t="shared" si="13"/>
        <v>720370</v>
      </c>
      <c r="L21" s="91">
        <v>198387</v>
      </c>
      <c r="M21" s="91">
        <v>521983</v>
      </c>
      <c r="N21" s="91">
        <f t="shared" si="14"/>
        <v>5431604</v>
      </c>
      <c r="O21" s="91">
        <v>4150376</v>
      </c>
      <c r="P21" s="91">
        <v>1281228</v>
      </c>
      <c r="Q21" s="91">
        <f t="shared" si="15"/>
        <v>17883868</v>
      </c>
      <c r="R21" s="87">
        <v>2171704</v>
      </c>
      <c r="S21" s="208">
        <v>0</v>
      </c>
      <c r="T21" s="87">
        <f t="shared" si="9"/>
        <v>15712164</v>
      </c>
      <c r="U21" s="140">
        <v>3984843</v>
      </c>
      <c r="V21" s="87">
        <v>11727321</v>
      </c>
      <c r="W21" s="71"/>
    </row>
    <row r="22" spans="1:23" ht="12" customHeight="1" x14ac:dyDescent="0.2">
      <c r="A22" s="92">
        <v>9</v>
      </c>
      <c r="B22" s="96" t="s">
        <v>65</v>
      </c>
      <c r="C22" s="97" t="s">
        <v>6</v>
      </c>
      <c r="D22" s="91">
        <f t="shared" si="10"/>
        <v>61336592</v>
      </c>
      <c r="E22" s="91">
        <f t="shared" si="11"/>
        <v>12411974</v>
      </c>
      <c r="F22" s="91">
        <v>865920</v>
      </c>
      <c r="G22" s="91">
        <v>11546054</v>
      </c>
      <c r="H22" s="91">
        <f t="shared" si="12"/>
        <v>29177300</v>
      </c>
      <c r="I22" s="91">
        <v>26446715</v>
      </c>
      <c r="J22" s="91">
        <v>2462663</v>
      </c>
      <c r="K22" s="91">
        <f t="shared" si="13"/>
        <v>267922</v>
      </c>
      <c r="L22" s="91">
        <v>0</v>
      </c>
      <c r="M22" s="91">
        <v>267922</v>
      </c>
      <c r="N22" s="91">
        <f t="shared" si="14"/>
        <v>4503772</v>
      </c>
      <c r="O22" s="91">
        <v>3440554</v>
      </c>
      <c r="P22" s="91">
        <v>1063218</v>
      </c>
      <c r="Q22" s="91">
        <f t="shared" si="15"/>
        <v>15243546</v>
      </c>
      <c r="R22" s="87">
        <v>1195797</v>
      </c>
      <c r="S22" s="208">
        <v>0</v>
      </c>
      <c r="T22" s="87">
        <f t="shared" si="9"/>
        <v>14047749</v>
      </c>
      <c r="U22" s="140">
        <v>3548236</v>
      </c>
      <c r="V22" s="87">
        <v>10499513</v>
      </c>
      <c r="W22" s="71"/>
    </row>
    <row r="23" spans="1:23" ht="12" customHeight="1" x14ac:dyDescent="0.2">
      <c r="A23" s="92">
        <v>10</v>
      </c>
      <c r="B23" s="96" t="s">
        <v>66</v>
      </c>
      <c r="C23" s="97" t="s">
        <v>18</v>
      </c>
      <c r="D23" s="91">
        <f t="shared" si="10"/>
        <v>81253332</v>
      </c>
      <c r="E23" s="91">
        <f t="shared" si="11"/>
        <v>15400099</v>
      </c>
      <c r="F23" s="91">
        <v>1225407</v>
      </c>
      <c r="G23" s="91">
        <v>14174692</v>
      </c>
      <c r="H23" s="91">
        <f t="shared" si="12"/>
        <v>40029009</v>
      </c>
      <c r="I23" s="91">
        <v>37007924</v>
      </c>
      <c r="J23" s="91">
        <v>2872965</v>
      </c>
      <c r="K23" s="91">
        <f t="shared" si="13"/>
        <v>148120</v>
      </c>
      <c r="L23" s="91">
        <v>0</v>
      </c>
      <c r="M23" s="91">
        <v>148120</v>
      </c>
      <c r="N23" s="91">
        <f t="shared" si="14"/>
        <v>7054711</v>
      </c>
      <c r="O23" s="91">
        <v>5453344</v>
      </c>
      <c r="P23" s="91">
        <v>1601367</v>
      </c>
      <c r="Q23" s="91">
        <f t="shared" si="15"/>
        <v>18769513</v>
      </c>
      <c r="R23" s="87">
        <v>547322</v>
      </c>
      <c r="S23" s="208">
        <v>0</v>
      </c>
      <c r="T23" s="87">
        <f t="shared" si="9"/>
        <v>18222191</v>
      </c>
      <c r="U23" s="140">
        <v>4570274</v>
      </c>
      <c r="V23" s="87">
        <v>13651917</v>
      </c>
      <c r="W23" s="71"/>
    </row>
    <row r="24" spans="1:23" ht="12" customHeight="1" x14ac:dyDescent="0.2">
      <c r="A24" s="92">
        <v>11</v>
      </c>
      <c r="B24" s="96" t="s">
        <v>67</v>
      </c>
      <c r="C24" s="97" t="s">
        <v>7</v>
      </c>
      <c r="D24" s="91">
        <f t="shared" si="10"/>
        <v>63017564</v>
      </c>
      <c r="E24" s="91">
        <f t="shared" si="11"/>
        <v>13935451</v>
      </c>
      <c r="F24" s="91">
        <v>863800</v>
      </c>
      <c r="G24" s="91">
        <v>13071651</v>
      </c>
      <c r="H24" s="91">
        <f t="shared" si="12"/>
        <v>28703121</v>
      </c>
      <c r="I24" s="91">
        <v>26413740</v>
      </c>
      <c r="J24" s="91">
        <v>1963855</v>
      </c>
      <c r="K24" s="91">
        <f t="shared" si="13"/>
        <v>325526</v>
      </c>
      <c r="L24" s="91">
        <v>0</v>
      </c>
      <c r="M24" s="91">
        <v>325526</v>
      </c>
      <c r="N24" s="91">
        <f t="shared" si="14"/>
        <v>4769181</v>
      </c>
      <c r="O24" s="91">
        <v>3601024</v>
      </c>
      <c r="P24" s="91">
        <v>1168157</v>
      </c>
      <c r="Q24" s="91">
        <f t="shared" si="15"/>
        <v>15609811</v>
      </c>
      <c r="R24" s="87">
        <v>1547218</v>
      </c>
      <c r="S24" s="208">
        <v>0</v>
      </c>
      <c r="T24" s="87">
        <f t="shared" si="9"/>
        <v>14062593</v>
      </c>
      <c r="U24" s="140">
        <v>3517134</v>
      </c>
      <c r="V24" s="87">
        <v>10545459</v>
      </c>
      <c r="W24" s="71"/>
    </row>
    <row r="25" spans="1:23" ht="12" customHeight="1" x14ac:dyDescent="0.2">
      <c r="A25" s="92">
        <v>12</v>
      </c>
      <c r="B25" s="96" t="s">
        <v>68</v>
      </c>
      <c r="C25" s="97" t="s">
        <v>19</v>
      </c>
      <c r="D25" s="91">
        <f t="shared" si="10"/>
        <v>130294299</v>
      </c>
      <c r="E25" s="91">
        <f t="shared" si="11"/>
        <v>28269683</v>
      </c>
      <c r="F25" s="91">
        <v>1816808</v>
      </c>
      <c r="G25" s="91">
        <v>26452875</v>
      </c>
      <c r="H25" s="91">
        <f t="shared" si="12"/>
        <v>60418269</v>
      </c>
      <c r="I25" s="91">
        <v>54421323</v>
      </c>
      <c r="J25" s="91">
        <v>4867265</v>
      </c>
      <c r="K25" s="91">
        <f t="shared" si="13"/>
        <v>1129681</v>
      </c>
      <c r="L25" s="91">
        <v>633764</v>
      </c>
      <c r="M25" s="91">
        <v>495917</v>
      </c>
      <c r="N25" s="91">
        <f t="shared" si="14"/>
        <v>10332338</v>
      </c>
      <c r="O25" s="91">
        <v>8120375</v>
      </c>
      <c r="P25" s="91">
        <v>2211963</v>
      </c>
      <c r="Q25" s="91">
        <f t="shared" si="15"/>
        <v>31274009</v>
      </c>
      <c r="R25" s="87">
        <v>2937539</v>
      </c>
      <c r="S25" s="208">
        <v>0</v>
      </c>
      <c r="T25" s="87">
        <f t="shared" si="9"/>
        <v>28336470</v>
      </c>
      <c r="U25" s="140">
        <v>7204324</v>
      </c>
      <c r="V25" s="87">
        <v>21132146</v>
      </c>
      <c r="W25" s="71"/>
    </row>
    <row r="26" spans="1:23" ht="12" customHeight="1" x14ac:dyDescent="0.2">
      <c r="A26" s="92">
        <v>13</v>
      </c>
      <c r="B26" s="96" t="s">
        <v>230</v>
      </c>
      <c r="C26" s="94" t="s">
        <v>231</v>
      </c>
      <c r="D26" s="91">
        <f t="shared" si="10"/>
        <v>0</v>
      </c>
      <c r="E26" s="91">
        <f t="shared" si="11"/>
        <v>0</v>
      </c>
      <c r="F26" s="91">
        <v>0</v>
      </c>
      <c r="G26" s="91">
        <v>0</v>
      </c>
      <c r="H26" s="91">
        <f t="shared" si="12"/>
        <v>0</v>
      </c>
      <c r="I26" s="91">
        <v>0</v>
      </c>
      <c r="J26" s="91">
        <v>0</v>
      </c>
      <c r="K26" s="91">
        <f t="shared" si="13"/>
        <v>0</v>
      </c>
      <c r="L26" s="91">
        <v>0</v>
      </c>
      <c r="M26" s="91">
        <v>0</v>
      </c>
      <c r="N26" s="91">
        <f t="shared" si="14"/>
        <v>0</v>
      </c>
      <c r="O26" s="91">
        <v>0</v>
      </c>
      <c r="P26" s="91">
        <v>0</v>
      </c>
      <c r="Q26" s="91">
        <f t="shared" si="15"/>
        <v>0</v>
      </c>
      <c r="R26" s="87">
        <v>0</v>
      </c>
      <c r="S26" s="208">
        <v>0</v>
      </c>
      <c r="T26" s="87">
        <f t="shared" si="9"/>
        <v>0</v>
      </c>
      <c r="U26" s="140">
        <v>0</v>
      </c>
      <c r="V26" s="87">
        <v>0</v>
      </c>
      <c r="W26" s="71"/>
    </row>
    <row r="27" spans="1:23" ht="12" customHeight="1" x14ac:dyDescent="0.2">
      <c r="A27" s="92">
        <v>14</v>
      </c>
      <c r="B27" s="96" t="s">
        <v>69</v>
      </c>
      <c r="C27" s="97" t="s">
        <v>22</v>
      </c>
      <c r="D27" s="91">
        <f t="shared" si="10"/>
        <v>85756695</v>
      </c>
      <c r="E27" s="91">
        <f t="shared" si="11"/>
        <v>20768356</v>
      </c>
      <c r="F27" s="91">
        <v>1092667</v>
      </c>
      <c r="G27" s="91">
        <v>19675689</v>
      </c>
      <c r="H27" s="91">
        <f t="shared" si="12"/>
        <v>39013528</v>
      </c>
      <c r="I27" s="91">
        <v>34379148</v>
      </c>
      <c r="J27" s="91">
        <v>3980112</v>
      </c>
      <c r="K27" s="91">
        <f t="shared" si="13"/>
        <v>654268</v>
      </c>
      <c r="L27" s="91">
        <v>0</v>
      </c>
      <c r="M27" s="91">
        <v>654268</v>
      </c>
      <c r="N27" s="91">
        <f t="shared" si="14"/>
        <v>7130038</v>
      </c>
      <c r="O27" s="91">
        <v>5528503</v>
      </c>
      <c r="P27" s="91">
        <v>1601535</v>
      </c>
      <c r="Q27" s="91">
        <f t="shared" si="15"/>
        <v>18844773</v>
      </c>
      <c r="R27" s="87">
        <v>471773</v>
      </c>
      <c r="S27" s="208">
        <v>0</v>
      </c>
      <c r="T27" s="87">
        <f t="shared" si="9"/>
        <v>18373000</v>
      </c>
      <c r="U27" s="140">
        <v>4731330</v>
      </c>
      <c r="V27" s="87">
        <v>13641670</v>
      </c>
      <c r="W27" s="71"/>
    </row>
    <row r="28" spans="1:23" ht="12" customHeight="1" x14ac:dyDescent="0.2">
      <c r="A28" s="92">
        <v>15</v>
      </c>
      <c r="B28" s="96" t="s">
        <v>70</v>
      </c>
      <c r="C28" s="97" t="s">
        <v>10</v>
      </c>
      <c r="D28" s="91">
        <f t="shared" si="10"/>
        <v>130787809</v>
      </c>
      <c r="E28" s="91">
        <f t="shared" si="11"/>
        <v>35274314</v>
      </c>
      <c r="F28" s="91">
        <v>1601706</v>
      </c>
      <c r="G28" s="91">
        <v>33672608</v>
      </c>
      <c r="H28" s="91">
        <f t="shared" si="12"/>
        <v>55035230</v>
      </c>
      <c r="I28" s="91">
        <v>49155521</v>
      </c>
      <c r="J28" s="91">
        <v>4728837</v>
      </c>
      <c r="K28" s="91">
        <f t="shared" si="13"/>
        <v>1150872</v>
      </c>
      <c r="L28" s="91">
        <v>33791</v>
      </c>
      <c r="M28" s="91">
        <v>1117081</v>
      </c>
      <c r="N28" s="91">
        <f t="shared" si="14"/>
        <v>10264221</v>
      </c>
      <c r="O28" s="91">
        <v>7829845</v>
      </c>
      <c r="P28" s="91">
        <v>2434376</v>
      </c>
      <c r="Q28" s="91">
        <f t="shared" si="15"/>
        <v>30214044</v>
      </c>
      <c r="R28" s="87">
        <v>2634987</v>
      </c>
      <c r="S28" s="208">
        <v>0</v>
      </c>
      <c r="T28" s="87">
        <f t="shared" si="9"/>
        <v>27579057</v>
      </c>
      <c r="U28" s="140">
        <v>6811250</v>
      </c>
      <c r="V28" s="87">
        <v>20767807</v>
      </c>
      <c r="W28" s="71"/>
    </row>
    <row r="29" spans="1:23" ht="12" customHeight="1" x14ac:dyDescent="0.2">
      <c r="A29" s="92">
        <v>16</v>
      </c>
      <c r="B29" s="96" t="s">
        <v>71</v>
      </c>
      <c r="C29" s="97" t="s">
        <v>342</v>
      </c>
      <c r="D29" s="91">
        <f t="shared" si="10"/>
        <v>161072332</v>
      </c>
      <c r="E29" s="91">
        <f t="shared" si="11"/>
        <v>41215550</v>
      </c>
      <c r="F29" s="91">
        <v>1818057</v>
      </c>
      <c r="G29" s="91">
        <v>39397493</v>
      </c>
      <c r="H29" s="91">
        <f t="shared" si="12"/>
        <v>69571956</v>
      </c>
      <c r="I29" s="91">
        <v>63778401</v>
      </c>
      <c r="J29" s="91">
        <v>5352097</v>
      </c>
      <c r="K29" s="91">
        <f t="shared" si="13"/>
        <v>441458</v>
      </c>
      <c r="L29" s="91">
        <v>41944</v>
      </c>
      <c r="M29" s="91">
        <v>399514</v>
      </c>
      <c r="N29" s="91">
        <f t="shared" si="14"/>
        <v>13197943</v>
      </c>
      <c r="O29" s="91">
        <v>10200305</v>
      </c>
      <c r="P29" s="91">
        <v>2997638</v>
      </c>
      <c r="Q29" s="91">
        <f t="shared" si="15"/>
        <v>37086883</v>
      </c>
      <c r="R29" s="87">
        <v>2512300</v>
      </c>
      <c r="S29" s="208">
        <v>0</v>
      </c>
      <c r="T29" s="87">
        <f t="shared" si="9"/>
        <v>34574583</v>
      </c>
      <c r="U29" s="140">
        <v>8735880</v>
      </c>
      <c r="V29" s="87">
        <v>25838703</v>
      </c>
      <c r="W29" s="71"/>
    </row>
    <row r="30" spans="1:23" ht="12" customHeight="1" x14ac:dyDescent="0.2">
      <c r="A30" s="92">
        <v>17</v>
      </c>
      <c r="B30" s="96" t="s">
        <v>72</v>
      </c>
      <c r="C30" s="97" t="s">
        <v>9</v>
      </c>
      <c r="D30" s="91">
        <f t="shared" si="10"/>
        <v>314007051</v>
      </c>
      <c r="E30" s="91">
        <f t="shared" si="11"/>
        <v>73969644</v>
      </c>
      <c r="F30" s="91">
        <v>4288526</v>
      </c>
      <c r="G30" s="91">
        <v>69681118</v>
      </c>
      <c r="H30" s="91">
        <f t="shared" si="12"/>
        <v>140963867</v>
      </c>
      <c r="I30" s="91">
        <v>126116823</v>
      </c>
      <c r="J30" s="91">
        <v>11042972</v>
      </c>
      <c r="K30" s="91">
        <f t="shared" si="13"/>
        <v>3804072</v>
      </c>
      <c r="L30" s="91">
        <v>2529539</v>
      </c>
      <c r="M30" s="91">
        <v>1274533</v>
      </c>
      <c r="N30" s="91">
        <f t="shared" si="14"/>
        <v>26589587</v>
      </c>
      <c r="O30" s="91">
        <v>21477127</v>
      </c>
      <c r="P30" s="91">
        <v>5112460</v>
      </c>
      <c r="Q30" s="91">
        <f t="shared" si="15"/>
        <v>72483953</v>
      </c>
      <c r="R30" s="87">
        <v>9900260</v>
      </c>
      <c r="S30" s="208">
        <v>0</v>
      </c>
      <c r="T30" s="87">
        <f t="shared" si="9"/>
        <v>62583693</v>
      </c>
      <c r="U30" s="140">
        <v>15516268</v>
      </c>
      <c r="V30" s="87">
        <v>47067425</v>
      </c>
      <c r="W30" s="71"/>
    </row>
    <row r="31" spans="1:23" ht="12" customHeight="1" x14ac:dyDescent="0.2">
      <c r="A31" s="92">
        <v>18</v>
      </c>
      <c r="B31" s="93" t="s">
        <v>73</v>
      </c>
      <c r="C31" s="94" t="s">
        <v>11</v>
      </c>
      <c r="D31" s="91">
        <f t="shared" si="10"/>
        <v>54578760</v>
      </c>
      <c r="E31" s="91">
        <f t="shared" si="11"/>
        <v>15173243</v>
      </c>
      <c r="F31" s="91">
        <v>637406</v>
      </c>
      <c r="G31" s="91">
        <v>14535837</v>
      </c>
      <c r="H31" s="91">
        <f t="shared" si="12"/>
        <v>22413785</v>
      </c>
      <c r="I31" s="91">
        <v>19891284</v>
      </c>
      <c r="J31" s="91">
        <v>2380504</v>
      </c>
      <c r="K31" s="91">
        <f t="shared" si="13"/>
        <v>141997</v>
      </c>
      <c r="L31" s="91">
        <v>0</v>
      </c>
      <c r="M31" s="91">
        <v>141997</v>
      </c>
      <c r="N31" s="91">
        <f t="shared" si="14"/>
        <v>4315061</v>
      </c>
      <c r="O31" s="91">
        <v>3292803</v>
      </c>
      <c r="P31" s="91">
        <v>1022258</v>
      </c>
      <c r="Q31" s="91">
        <f t="shared" si="15"/>
        <v>12676671</v>
      </c>
      <c r="R31" s="87">
        <v>1471490</v>
      </c>
      <c r="S31" s="208">
        <v>0</v>
      </c>
      <c r="T31" s="87">
        <f t="shared" si="9"/>
        <v>11205181</v>
      </c>
      <c r="U31" s="140">
        <v>2766857</v>
      </c>
      <c r="V31" s="87">
        <v>8438324</v>
      </c>
      <c r="W31" s="71"/>
    </row>
    <row r="32" spans="1:23" ht="12" customHeight="1" x14ac:dyDescent="0.2">
      <c r="A32" s="92">
        <v>19</v>
      </c>
      <c r="B32" s="93" t="s">
        <v>74</v>
      </c>
      <c r="C32" s="94" t="s">
        <v>212</v>
      </c>
      <c r="D32" s="91">
        <f t="shared" si="10"/>
        <v>42322658</v>
      </c>
      <c r="E32" s="91">
        <f t="shared" si="11"/>
        <v>9206354</v>
      </c>
      <c r="F32" s="91">
        <v>559888</v>
      </c>
      <c r="G32" s="91">
        <v>8646466</v>
      </c>
      <c r="H32" s="91">
        <f t="shared" si="12"/>
        <v>19970911</v>
      </c>
      <c r="I32" s="91">
        <v>17562706</v>
      </c>
      <c r="J32" s="91">
        <v>1473147</v>
      </c>
      <c r="K32" s="91">
        <f t="shared" si="13"/>
        <v>935058</v>
      </c>
      <c r="L32" s="91">
        <v>709567</v>
      </c>
      <c r="M32" s="91">
        <v>225491</v>
      </c>
      <c r="N32" s="91">
        <f t="shared" si="14"/>
        <v>3212325</v>
      </c>
      <c r="O32" s="91">
        <v>2470336</v>
      </c>
      <c r="P32" s="91">
        <v>741989</v>
      </c>
      <c r="Q32" s="91">
        <f t="shared" si="15"/>
        <v>9933068</v>
      </c>
      <c r="R32" s="87">
        <v>952701</v>
      </c>
      <c r="S32" s="208">
        <v>0</v>
      </c>
      <c r="T32" s="87">
        <f t="shared" si="9"/>
        <v>8980367</v>
      </c>
      <c r="U32" s="140">
        <v>2283387</v>
      </c>
      <c r="V32" s="87">
        <v>6696980</v>
      </c>
      <c r="W32" s="71"/>
    </row>
    <row r="33" spans="1:23" ht="12" customHeight="1" x14ac:dyDescent="0.2">
      <c r="A33" s="92">
        <v>20</v>
      </c>
      <c r="B33" s="93" t="s">
        <v>75</v>
      </c>
      <c r="C33" s="94" t="s">
        <v>343</v>
      </c>
      <c r="D33" s="91">
        <f t="shared" si="10"/>
        <v>217523024</v>
      </c>
      <c r="E33" s="91">
        <f t="shared" si="11"/>
        <v>50862843</v>
      </c>
      <c r="F33" s="91">
        <v>2915288</v>
      </c>
      <c r="G33" s="91">
        <v>47947555</v>
      </c>
      <c r="H33" s="91">
        <f t="shared" si="12"/>
        <v>98028211</v>
      </c>
      <c r="I33" s="91">
        <v>88139298</v>
      </c>
      <c r="J33" s="91">
        <v>8409528</v>
      </c>
      <c r="K33" s="91">
        <f t="shared" si="13"/>
        <v>1479385</v>
      </c>
      <c r="L33" s="91">
        <v>299823</v>
      </c>
      <c r="M33" s="91">
        <v>1179562</v>
      </c>
      <c r="N33" s="91">
        <f t="shared" si="14"/>
        <v>17898140</v>
      </c>
      <c r="O33" s="91">
        <v>14139438</v>
      </c>
      <c r="P33" s="91">
        <v>3758702</v>
      </c>
      <c r="Q33" s="91">
        <f t="shared" si="15"/>
        <v>50733830</v>
      </c>
      <c r="R33" s="87">
        <v>4903728</v>
      </c>
      <c r="S33" s="208">
        <v>0</v>
      </c>
      <c r="T33" s="87">
        <f t="shared" si="9"/>
        <v>45830102</v>
      </c>
      <c r="U33" s="140">
        <v>11444242</v>
      </c>
      <c r="V33" s="87">
        <v>34385860</v>
      </c>
      <c r="W33" s="71"/>
    </row>
    <row r="34" spans="1:23" ht="12" customHeight="1" x14ac:dyDescent="0.2">
      <c r="A34" s="92">
        <v>21</v>
      </c>
      <c r="B34" s="93" t="s">
        <v>76</v>
      </c>
      <c r="C34" s="94" t="s">
        <v>38</v>
      </c>
      <c r="D34" s="91">
        <f t="shared" si="10"/>
        <v>194140603</v>
      </c>
      <c r="E34" s="91">
        <f t="shared" si="11"/>
        <v>48602825</v>
      </c>
      <c r="F34" s="91">
        <v>2292184</v>
      </c>
      <c r="G34" s="91">
        <v>46310641</v>
      </c>
      <c r="H34" s="91">
        <f t="shared" si="12"/>
        <v>83864452</v>
      </c>
      <c r="I34" s="91">
        <v>75375992</v>
      </c>
      <c r="J34" s="91">
        <v>7671171</v>
      </c>
      <c r="K34" s="91">
        <f t="shared" si="13"/>
        <v>817289</v>
      </c>
      <c r="L34" s="91">
        <v>221911</v>
      </c>
      <c r="M34" s="91">
        <v>595378</v>
      </c>
      <c r="N34" s="91">
        <f t="shared" si="14"/>
        <v>17784004</v>
      </c>
      <c r="O34" s="91">
        <v>14602442</v>
      </c>
      <c r="P34" s="91">
        <v>3181562</v>
      </c>
      <c r="Q34" s="91">
        <f t="shared" si="15"/>
        <v>43889322</v>
      </c>
      <c r="R34" s="87">
        <v>8233339</v>
      </c>
      <c r="S34" s="208">
        <v>0</v>
      </c>
      <c r="T34" s="87">
        <f t="shared" si="9"/>
        <v>35655983</v>
      </c>
      <c r="U34" s="140">
        <v>9386604</v>
      </c>
      <c r="V34" s="87">
        <v>26269379</v>
      </c>
      <c r="W34" s="71"/>
    </row>
    <row r="35" spans="1:23" ht="12" customHeight="1" x14ac:dyDescent="0.2">
      <c r="A35" s="92">
        <v>22</v>
      </c>
      <c r="B35" s="96" t="s">
        <v>77</v>
      </c>
      <c r="C35" s="97" t="s">
        <v>78</v>
      </c>
      <c r="D35" s="91">
        <f t="shared" si="10"/>
        <v>79740810</v>
      </c>
      <c r="E35" s="91">
        <f t="shared" si="11"/>
        <v>16294493</v>
      </c>
      <c r="F35" s="91">
        <v>1096611</v>
      </c>
      <c r="G35" s="91">
        <v>15197882</v>
      </c>
      <c r="H35" s="91">
        <f t="shared" si="12"/>
        <v>36781100</v>
      </c>
      <c r="I35" s="91">
        <v>33350569</v>
      </c>
      <c r="J35" s="91">
        <v>3160377</v>
      </c>
      <c r="K35" s="91">
        <f t="shared" si="13"/>
        <v>270154</v>
      </c>
      <c r="L35" s="91">
        <v>0</v>
      </c>
      <c r="M35" s="91">
        <v>270154</v>
      </c>
      <c r="N35" s="91">
        <f t="shared" si="14"/>
        <v>6946264</v>
      </c>
      <c r="O35" s="91">
        <v>5534979</v>
      </c>
      <c r="P35" s="91">
        <v>1411285</v>
      </c>
      <c r="Q35" s="91">
        <f t="shared" si="15"/>
        <v>19718953</v>
      </c>
      <c r="R35" s="87">
        <v>2379652</v>
      </c>
      <c r="S35" s="208">
        <v>0</v>
      </c>
      <c r="T35" s="87">
        <f t="shared" si="9"/>
        <v>17339301</v>
      </c>
      <c r="U35" s="140">
        <v>4320669</v>
      </c>
      <c r="V35" s="87">
        <v>13018632</v>
      </c>
      <c r="W35" s="71"/>
    </row>
    <row r="36" spans="1:23" ht="12" customHeight="1" x14ac:dyDescent="0.2">
      <c r="A36" s="92">
        <v>23</v>
      </c>
      <c r="B36" s="96" t="s">
        <v>79</v>
      </c>
      <c r="C36" s="97" t="s">
        <v>80</v>
      </c>
      <c r="D36" s="91">
        <f t="shared" si="10"/>
        <v>0</v>
      </c>
      <c r="E36" s="91">
        <f t="shared" si="11"/>
        <v>0</v>
      </c>
      <c r="F36" s="91">
        <v>0</v>
      </c>
      <c r="G36" s="91">
        <v>0</v>
      </c>
      <c r="H36" s="91">
        <f t="shared" si="12"/>
        <v>0</v>
      </c>
      <c r="I36" s="91">
        <v>0</v>
      </c>
      <c r="J36" s="91">
        <v>0</v>
      </c>
      <c r="K36" s="91">
        <f t="shared" si="13"/>
        <v>0</v>
      </c>
      <c r="L36" s="91">
        <v>0</v>
      </c>
      <c r="M36" s="91">
        <v>0</v>
      </c>
      <c r="N36" s="91">
        <f t="shared" si="14"/>
        <v>0</v>
      </c>
      <c r="O36" s="91">
        <v>0</v>
      </c>
      <c r="P36" s="91">
        <v>0</v>
      </c>
      <c r="Q36" s="91">
        <f t="shared" si="15"/>
        <v>0</v>
      </c>
      <c r="R36" s="87">
        <v>0</v>
      </c>
      <c r="S36" s="208">
        <v>0</v>
      </c>
      <c r="T36" s="87">
        <f t="shared" si="9"/>
        <v>0</v>
      </c>
      <c r="U36" s="140">
        <v>0</v>
      </c>
      <c r="V36" s="87">
        <v>0</v>
      </c>
      <c r="W36" s="71"/>
    </row>
    <row r="37" spans="1:23" ht="12" customHeight="1" x14ac:dyDescent="0.2">
      <c r="A37" s="92">
        <v>24</v>
      </c>
      <c r="B37" s="96" t="s">
        <v>81</v>
      </c>
      <c r="C37" s="97" t="s">
        <v>82</v>
      </c>
      <c r="D37" s="91">
        <f t="shared" si="10"/>
        <v>0</v>
      </c>
      <c r="E37" s="91">
        <f t="shared" si="11"/>
        <v>0</v>
      </c>
      <c r="F37" s="91">
        <v>0</v>
      </c>
      <c r="G37" s="91">
        <v>0</v>
      </c>
      <c r="H37" s="91">
        <f t="shared" si="12"/>
        <v>0</v>
      </c>
      <c r="I37" s="91">
        <v>0</v>
      </c>
      <c r="J37" s="91">
        <v>0</v>
      </c>
      <c r="K37" s="91">
        <f t="shared" si="13"/>
        <v>0</v>
      </c>
      <c r="L37" s="91">
        <v>0</v>
      </c>
      <c r="M37" s="91">
        <v>0</v>
      </c>
      <c r="N37" s="91">
        <f t="shared" si="14"/>
        <v>0</v>
      </c>
      <c r="O37" s="91">
        <v>0</v>
      </c>
      <c r="P37" s="91">
        <v>0</v>
      </c>
      <c r="Q37" s="91">
        <f t="shared" si="15"/>
        <v>0</v>
      </c>
      <c r="R37" s="87">
        <v>0</v>
      </c>
      <c r="S37" s="208">
        <v>0</v>
      </c>
      <c r="T37" s="87">
        <f t="shared" si="9"/>
        <v>0</v>
      </c>
      <c r="U37" s="140">
        <v>0</v>
      </c>
      <c r="V37" s="87">
        <v>0</v>
      </c>
      <c r="W37" s="71"/>
    </row>
    <row r="38" spans="1:23" ht="12" customHeight="1" x14ac:dyDescent="0.2">
      <c r="A38" s="92">
        <v>25</v>
      </c>
      <c r="B38" s="93" t="s">
        <v>83</v>
      </c>
      <c r="C38" s="99" t="s">
        <v>84</v>
      </c>
      <c r="D38" s="91">
        <f t="shared" si="10"/>
        <v>979145356</v>
      </c>
      <c r="E38" s="91">
        <f t="shared" si="11"/>
        <v>234592874</v>
      </c>
      <c r="F38" s="91">
        <v>13512415</v>
      </c>
      <c r="G38" s="91">
        <v>221080459</v>
      </c>
      <c r="H38" s="91">
        <f t="shared" si="12"/>
        <v>438236846</v>
      </c>
      <c r="I38" s="91">
        <v>399060276</v>
      </c>
      <c r="J38" s="91">
        <v>36693114</v>
      </c>
      <c r="K38" s="91">
        <f t="shared" si="13"/>
        <v>2483456</v>
      </c>
      <c r="L38" s="91">
        <v>1930177</v>
      </c>
      <c r="M38" s="91">
        <v>553279</v>
      </c>
      <c r="N38" s="91">
        <f t="shared" si="14"/>
        <v>96392698</v>
      </c>
      <c r="O38" s="91">
        <v>78695610</v>
      </c>
      <c r="P38" s="91">
        <v>17697088</v>
      </c>
      <c r="Q38" s="91">
        <f t="shared" si="15"/>
        <v>209922938</v>
      </c>
      <c r="R38" s="87">
        <v>56905765</v>
      </c>
      <c r="S38" s="208">
        <v>15138498</v>
      </c>
      <c r="T38" s="87">
        <f t="shared" si="9"/>
        <v>153017173</v>
      </c>
      <c r="U38" s="140">
        <v>6066317</v>
      </c>
      <c r="V38" s="87">
        <v>146950856</v>
      </c>
      <c r="W38" s="71"/>
    </row>
    <row r="39" spans="1:23" ht="12" customHeight="1" x14ac:dyDescent="0.2">
      <c r="A39" s="92">
        <v>26</v>
      </c>
      <c r="B39" s="96" t="s">
        <v>85</v>
      </c>
      <c r="C39" s="97" t="s">
        <v>86</v>
      </c>
      <c r="D39" s="91">
        <f t="shared" si="10"/>
        <v>0</v>
      </c>
      <c r="E39" s="91">
        <f t="shared" si="11"/>
        <v>0</v>
      </c>
      <c r="F39" s="91">
        <v>0</v>
      </c>
      <c r="G39" s="91">
        <v>0</v>
      </c>
      <c r="H39" s="91">
        <f t="shared" si="12"/>
        <v>0</v>
      </c>
      <c r="I39" s="91">
        <v>0</v>
      </c>
      <c r="J39" s="91">
        <v>0</v>
      </c>
      <c r="K39" s="91">
        <f t="shared" si="13"/>
        <v>0</v>
      </c>
      <c r="L39" s="91">
        <v>0</v>
      </c>
      <c r="M39" s="91">
        <v>0</v>
      </c>
      <c r="N39" s="91">
        <f t="shared" si="14"/>
        <v>0</v>
      </c>
      <c r="O39" s="91">
        <v>0</v>
      </c>
      <c r="P39" s="91">
        <v>0</v>
      </c>
      <c r="Q39" s="91">
        <f t="shared" si="15"/>
        <v>0</v>
      </c>
      <c r="R39" s="87">
        <v>0</v>
      </c>
      <c r="S39" s="208">
        <v>0</v>
      </c>
      <c r="T39" s="87">
        <f t="shared" si="9"/>
        <v>0</v>
      </c>
      <c r="U39" s="140">
        <v>0</v>
      </c>
      <c r="V39" s="87">
        <v>0</v>
      </c>
      <c r="W39" s="71"/>
    </row>
    <row r="40" spans="1:23" ht="12" customHeight="1" x14ac:dyDescent="0.2">
      <c r="A40" s="92">
        <v>27</v>
      </c>
      <c r="B40" s="95" t="s">
        <v>87</v>
      </c>
      <c r="C40" s="99" t="s">
        <v>88</v>
      </c>
      <c r="D40" s="91">
        <f t="shared" si="10"/>
        <v>45024681</v>
      </c>
      <c r="E40" s="91">
        <f t="shared" si="11"/>
        <v>0</v>
      </c>
      <c r="F40" s="91">
        <v>0</v>
      </c>
      <c r="G40" s="91">
        <v>0</v>
      </c>
      <c r="H40" s="91">
        <f t="shared" si="12"/>
        <v>0</v>
      </c>
      <c r="I40" s="91">
        <v>0</v>
      </c>
      <c r="J40" s="91">
        <v>0</v>
      </c>
      <c r="K40" s="91">
        <f t="shared" si="13"/>
        <v>0</v>
      </c>
      <c r="L40" s="91">
        <v>0</v>
      </c>
      <c r="M40" s="91">
        <v>0</v>
      </c>
      <c r="N40" s="91">
        <f t="shared" si="14"/>
        <v>0</v>
      </c>
      <c r="O40" s="91">
        <v>0</v>
      </c>
      <c r="P40" s="91">
        <v>0</v>
      </c>
      <c r="Q40" s="91">
        <f t="shared" si="15"/>
        <v>45024681</v>
      </c>
      <c r="R40" s="87">
        <v>2536293</v>
      </c>
      <c r="S40" s="208">
        <v>0</v>
      </c>
      <c r="T40" s="87">
        <f t="shared" si="9"/>
        <v>42488388</v>
      </c>
      <c r="U40" s="140">
        <v>42488388</v>
      </c>
      <c r="V40" s="87">
        <v>0</v>
      </c>
      <c r="W40" s="71"/>
    </row>
    <row r="41" spans="1:23" ht="12" customHeight="1" x14ac:dyDescent="0.2">
      <c r="A41" s="92">
        <v>28</v>
      </c>
      <c r="B41" s="95" t="s">
        <v>89</v>
      </c>
      <c r="C41" s="94" t="s">
        <v>39</v>
      </c>
      <c r="D41" s="91">
        <f t="shared" si="10"/>
        <v>249010194</v>
      </c>
      <c r="E41" s="91">
        <f t="shared" si="11"/>
        <v>51265574</v>
      </c>
      <c r="F41" s="91">
        <v>3255614</v>
      </c>
      <c r="G41" s="91">
        <v>48009960</v>
      </c>
      <c r="H41" s="91">
        <f t="shared" si="12"/>
        <v>118737731</v>
      </c>
      <c r="I41" s="91">
        <v>107228293</v>
      </c>
      <c r="J41" s="91">
        <v>9321964</v>
      </c>
      <c r="K41" s="91">
        <f t="shared" si="13"/>
        <v>2187474</v>
      </c>
      <c r="L41" s="91">
        <v>922116</v>
      </c>
      <c r="M41" s="91">
        <v>1265358</v>
      </c>
      <c r="N41" s="91">
        <f t="shared" si="14"/>
        <v>21649184</v>
      </c>
      <c r="O41" s="91">
        <v>17352291</v>
      </c>
      <c r="P41" s="91">
        <v>4296893</v>
      </c>
      <c r="Q41" s="91">
        <f t="shared" si="15"/>
        <v>57357705</v>
      </c>
      <c r="R41" s="87">
        <v>6899427</v>
      </c>
      <c r="S41" s="208">
        <v>0</v>
      </c>
      <c r="T41" s="87">
        <f t="shared" si="9"/>
        <v>50458278</v>
      </c>
      <c r="U41" s="140">
        <v>13153982</v>
      </c>
      <c r="V41" s="87">
        <v>37304296</v>
      </c>
      <c r="W41" s="71"/>
    </row>
    <row r="42" spans="1:23" ht="12" customHeight="1" x14ac:dyDescent="0.2">
      <c r="A42" s="92">
        <v>29</v>
      </c>
      <c r="B42" s="98" t="s">
        <v>90</v>
      </c>
      <c r="C42" s="99" t="s">
        <v>37</v>
      </c>
      <c r="D42" s="91">
        <f t="shared" si="10"/>
        <v>384408398</v>
      </c>
      <c r="E42" s="91">
        <f t="shared" si="11"/>
        <v>87259884</v>
      </c>
      <c r="F42" s="91">
        <v>5270036</v>
      </c>
      <c r="G42" s="91">
        <v>81989848</v>
      </c>
      <c r="H42" s="91">
        <f t="shared" si="12"/>
        <v>171502672</v>
      </c>
      <c r="I42" s="91">
        <v>156317408</v>
      </c>
      <c r="J42" s="91">
        <v>13550538</v>
      </c>
      <c r="K42" s="91">
        <f t="shared" si="13"/>
        <v>1634726</v>
      </c>
      <c r="L42" s="91">
        <v>110333</v>
      </c>
      <c r="M42" s="91">
        <v>1524393</v>
      </c>
      <c r="N42" s="91">
        <f t="shared" si="14"/>
        <v>36515150</v>
      </c>
      <c r="O42" s="91">
        <v>29904248</v>
      </c>
      <c r="P42" s="91">
        <v>6610902</v>
      </c>
      <c r="Q42" s="91">
        <f t="shared" si="15"/>
        <v>89130692</v>
      </c>
      <c r="R42" s="87">
        <v>14209348</v>
      </c>
      <c r="S42" s="208">
        <v>0</v>
      </c>
      <c r="T42" s="87">
        <f t="shared" si="9"/>
        <v>74921344</v>
      </c>
      <c r="U42" s="140">
        <v>21144896</v>
      </c>
      <c r="V42" s="87">
        <v>53776448</v>
      </c>
      <c r="W42" s="71"/>
    </row>
    <row r="43" spans="1:23" ht="12" customHeight="1" x14ac:dyDescent="0.2">
      <c r="A43" s="92">
        <v>30</v>
      </c>
      <c r="B43" s="95" t="s">
        <v>91</v>
      </c>
      <c r="C43" s="94" t="s">
        <v>16</v>
      </c>
      <c r="D43" s="91">
        <f t="shared" si="10"/>
        <v>72619332</v>
      </c>
      <c r="E43" s="91">
        <f t="shared" si="11"/>
        <v>16700765</v>
      </c>
      <c r="F43" s="91">
        <v>795790</v>
      </c>
      <c r="G43" s="91">
        <v>15904975</v>
      </c>
      <c r="H43" s="91">
        <f t="shared" si="12"/>
        <v>32567934</v>
      </c>
      <c r="I43" s="91">
        <v>29711672</v>
      </c>
      <c r="J43" s="91">
        <v>2160460</v>
      </c>
      <c r="K43" s="91">
        <f t="shared" si="13"/>
        <v>695802</v>
      </c>
      <c r="L43" s="91">
        <v>38023</v>
      </c>
      <c r="M43" s="91">
        <v>657779</v>
      </c>
      <c r="N43" s="91">
        <f t="shared" si="14"/>
        <v>5510786</v>
      </c>
      <c r="O43" s="91">
        <v>4220334</v>
      </c>
      <c r="P43" s="91">
        <v>1290452</v>
      </c>
      <c r="Q43" s="91">
        <f t="shared" si="15"/>
        <v>17839847</v>
      </c>
      <c r="R43" s="87">
        <v>1809575</v>
      </c>
      <c r="S43" s="208">
        <v>0</v>
      </c>
      <c r="T43" s="87">
        <f t="shared" si="9"/>
        <v>16030272</v>
      </c>
      <c r="U43" s="140">
        <v>4129261</v>
      </c>
      <c r="V43" s="87">
        <v>11901011</v>
      </c>
      <c r="W43" s="71"/>
    </row>
    <row r="44" spans="1:23" ht="12" customHeight="1" x14ac:dyDescent="0.2">
      <c r="A44" s="92">
        <v>31</v>
      </c>
      <c r="B44" s="96" t="s">
        <v>92</v>
      </c>
      <c r="C44" s="97" t="s">
        <v>21</v>
      </c>
      <c r="D44" s="91">
        <f t="shared" si="10"/>
        <v>262787767</v>
      </c>
      <c r="E44" s="91">
        <f t="shared" si="11"/>
        <v>58793798</v>
      </c>
      <c r="F44" s="91">
        <v>3588541</v>
      </c>
      <c r="G44" s="91">
        <v>55205257</v>
      </c>
      <c r="H44" s="91">
        <f t="shared" si="12"/>
        <v>120635320</v>
      </c>
      <c r="I44" s="91">
        <v>108651574</v>
      </c>
      <c r="J44" s="91">
        <v>9972394</v>
      </c>
      <c r="K44" s="91">
        <f t="shared" si="13"/>
        <v>2011352</v>
      </c>
      <c r="L44" s="91">
        <v>580470</v>
      </c>
      <c r="M44" s="91">
        <v>1430882</v>
      </c>
      <c r="N44" s="91">
        <f t="shared" si="14"/>
        <v>22114043</v>
      </c>
      <c r="O44" s="91">
        <v>17415927</v>
      </c>
      <c r="P44" s="91">
        <v>4698116</v>
      </c>
      <c r="Q44" s="91">
        <f t="shared" si="15"/>
        <v>61244606</v>
      </c>
      <c r="R44" s="87">
        <v>7019250</v>
      </c>
      <c r="S44" s="208">
        <v>0</v>
      </c>
      <c r="T44" s="87">
        <f t="shared" si="9"/>
        <v>54225356</v>
      </c>
      <c r="U44" s="140">
        <v>13656082</v>
      </c>
      <c r="V44" s="87">
        <v>40569274</v>
      </c>
      <c r="W44" s="71"/>
    </row>
    <row r="45" spans="1:23" ht="12" customHeight="1" x14ac:dyDescent="0.2">
      <c r="A45" s="92">
        <v>32</v>
      </c>
      <c r="B45" s="95" t="s">
        <v>93</v>
      </c>
      <c r="C45" s="94" t="s">
        <v>24</v>
      </c>
      <c r="D45" s="91">
        <f t="shared" si="10"/>
        <v>95776584</v>
      </c>
      <c r="E45" s="91">
        <f t="shared" si="11"/>
        <v>22220416</v>
      </c>
      <c r="F45" s="91">
        <v>1268200</v>
      </c>
      <c r="G45" s="91">
        <v>20952216</v>
      </c>
      <c r="H45" s="91">
        <f t="shared" si="12"/>
        <v>43430961</v>
      </c>
      <c r="I45" s="91">
        <v>39155544</v>
      </c>
      <c r="J45" s="91">
        <v>3549706</v>
      </c>
      <c r="K45" s="91">
        <f t="shared" si="13"/>
        <v>725711</v>
      </c>
      <c r="L45" s="91">
        <v>391856</v>
      </c>
      <c r="M45" s="91">
        <v>333855</v>
      </c>
      <c r="N45" s="91">
        <f t="shared" si="14"/>
        <v>7322572</v>
      </c>
      <c r="O45" s="91">
        <v>5584361</v>
      </c>
      <c r="P45" s="91">
        <v>1738211</v>
      </c>
      <c r="Q45" s="91">
        <f t="shared" si="15"/>
        <v>22802635</v>
      </c>
      <c r="R45" s="87">
        <v>1208417</v>
      </c>
      <c r="S45" s="208">
        <v>0</v>
      </c>
      <c r="T45" s="87">
        <f t="shared" si="9"/>
        <v>21594218</v>
      </c>
      <c r="U45" s="140">
        <v>5452662</v>
      </c>
      <c r="V45" s="87">
        <v>16141556</v>
      </c>
      <c r="W45" s="71"/>
    </row>
    <row r="46" spans="1:23" ht="12" customHeight="1" x14ac:dyDescent="0.2">
      <c r="A46" s="92">
        <v>33</v>
      </c>
      <c r="B46" s="93" t="s">
        <v>94</v>
      </c>
      <c r="C46" s="94" t="s">
        <v>213</v>
      </c>
      <c r="D46" s="91">
        <f t="shared" si="10"/>
        <v>249834656</v>
      </c>
      <c r="E46" s="91">
        <f t="shared" si="11"/>
        <v>59212058</v>
      </c>
      <c r="F46" s="91">
        <v>3463923</v>
      </c>
      <c r="G46" s="91">
        <v>55748135</v>
      </c>
      <c r="H46" s="91">
        <f t="shared" si="12"/>
        <v>113001353</v>
      </c>
      <c r="I46" s="91">
        <v>104496317</v>
      </c>
      <c r="J46" s="91">
        <v>6793959</v>
      </c>
      <c r="K46" s="91">
        <f t="shared" si="13"/>
        <v>1711077</v>
      </c>
      <c r="L46" s="91">
        <v>552557</v>
      </c>
      <c r="M46" s="91">
        <v>1158520</v>
      </c>
      <c r="N46" s="91">
        <f t="shared" si="14"/>
        <v>22047907</v>
      </c>
      <c r="O46" s="91">
        <v>17544282</v>
      </c>
      <c r="P46" s="91">
        <v>4503625</v>
      </c>
      <c r="Q46" s="91">
        <f t="shared" si="15"/>
        <v>55573338</v>
      </c>
      <c r="R46" s="87">
        <v>3137805</v>
      </c>
      <c r="S46" s="208">
        <v>0</v>
      </c>
      <c r="T46" s="87">
        <f t="shared" si="9"/>
        <v>52435533</v>
      </c>
      <c r="U46" s="140">
        <v>13276706</v>
      </c>
      <c r="V46" s="87">
        <v>39158827</v>
      </c>
      <c r="W46" s="71"/>
    </row>
    <row r="47" spans="1:23" ht="12" customHeight="1" x14ac:dyDescent="0.2">
      <c r="A47" s="92">
        <v>34</v>
      </c>
      <c r="B47" s="100" t="s">
        <v>95</v>
      </c>
      <c r="C47" s="101" t="s">
        <v>214</v>
      </c>
      <c r="D47" s="91">
        <f t="shared" si="10"/>
        <v>83745187</v>
      </c>
      <c r="E47" s="91">
        <f t="shared" si="11"/>
        <v>18926126</v>
      </c>
      <c r="F47" s="91">
        <v>1144165</v>
      </c>
      <c r="G47" s="91">
        <v>17781961</v>
      </c>
      <c r="H47" s="91">
        <f t="shared" si="12"/>
        <v>38736719</v>
      </c>
      <c r="I47" s="91">
        <v>35248481</v>
      </c>
      <c r="J47" s="91">
        <v>3240311</v>
      </c>
      <c r="K47" s="91">
        <f t="shared" si="13"/>
        <v>247927</v>
      </c>
      <c r="L47" s="91">
        <v>144757</v>
      </c>
      <c r="M47" s="91">
        <v>103170</v>
      </c>
      <c r="N47" s="91">
        <f t="shared" si="14"/>
        <v>6405368</v>
      </c>
      <c r="O47" s="91">
        <v>4904369</v>
      </c>
      <c r="P47" s="91">
        <v>1500999</v>
      </c>
      <c r="Q47" s="91">
        <f t="shared" si="15"/>
        <v>19676974</v>
      </c>
      <c r="R47" s="87">
        <v>1019995</v>
      </c>
      <c r="S47" s="208">
        <v>0</v>
      </c>
      <c r="T47" s="87">
        <f t="shared" si="9"/>
        <v>18656979</v>
      </c>
      <c r="U47" s="140">
        <v>4482001</v>
      </c>
      <c r="V47" s="87">
        <v>14174978</v>
      </c>
      <c r="W47" s="71"/>
    </row>
    <row r="48" spans="1:23" ht="12" customHeight="1" x14ac:dyDescent="0.2">
      <c r="A48" s="92">
        <v>35</v>
      </c>
      <c r="B48" s="93" t="s">
        <v>96</v>
      </c>
      <c r="C48" s="94" t="s">
        <v>215</v>
      </c>
      <c r="D48" s="91">
        <f t="shared" si="10"/>
        <v>51806017</v>
      </c>
      <c r="E48" s="91">
        <f t="shared" si="11"/>
        <v>9948376</v>
      </c>
      <c r="F48" s="91">
        <v>727484</v>
      </c>
      <c r="G48" s="91">
        <v>9220892</v>
      </c>
      <c r="H48" s="91">
        <f t="shared" si="12"/>
        <v>25568443</v>
      </c>
      <c r="I48" s="91">
        <v>22809653</v>
      </c>
      <c r="J48" s="91">
        <v>1855880</v>
      </c>
      <c r="K48" s="91">
        <f t="shared" si="13"/>
        <v>902910</v>
      </c>
      <c r="L48" s="91">
        <v>454786</v>
      </c>
      <c r="M48" s="91">
        <v>448124</v>
      </c>
      <c r="N48" s="91">
        <f t="shared" si="14"/>
        <v>3514743</v>
      </c>
      <c r="O48" s="91">
        <v>2702152</v>
      </c>
      <c r="P48" s="91">
        <v>812591</v>
      </c>
      <c r="Q48" s="91">
        <f t="shared" si="15"/>
        <v>12774455</v>
      </c>
      <c r="R48" s="87">
        <v>707034</v>
      </c>
      <c r="S48" s="208">
        <v>0</v>
      </c>
      <c r="T48" s="87">
        <f t="shared" si="9"/>
        <v>12067421</v>
      </c>
      <c r="U48" s="140">
        <v>2974287</v>
      </c>
      <c r="V48" s="87">
        <v>9093134</v>
      </c>
      <c r="W48" s="71"/>
    </row>
    <row r="49" spans="1:23" ht="12" customHeight="1" x14ac:dyDescent="0.2">
      <c r="A49" s="92">
        <v>36</v>
      </c>
      <c r="B49" s="98" t="s">
        <v>97</v>
      </c>
      <c r="C49" s="99" t="s">
        <v>23</v>
      </c>
      <c r="D49" s="91">
        <f t="shared" si="10"/>
        <v>91578553</v>
      </c>
      <c r="E49" s="91">
        <f t="shared" si="11"/>
        <v>17780987</v>
      </c>
      <c r="F49" s="91">
        <v>1298776</v>
      </c>
      <c r="G49" s="91">
        <v>16482211</v>
      </c>
      <c r="H49" s="91">
        <f t="shared" si="12"/>
        <v>44623823</v>
      </c>
      <c r="I49" s="91">
        <v>40007532</v>
      </c>
      <c r="J49" s="91">
        <v>3999700</v>
      </c>
      <c r="K49" s="91">
        <f t="shared" si="13"/>
        <v>616591</v>
      </c>
      <c r="L49" s="91">
        <v>0</v>
      </c>
      <c r="M49" s="91">
        <v>616591</v>
      </c>
      <c r="N49" s="91">
        <f t="shared" si="14"/>
        <v>6543095</v>
      </c>
      <c r="O49" s="91">
        <v>4999416</v>
      </c>
      <c r="P49" s="91">
        <v>1543679</v>
      </c>
      <c r="Q49" s="91">
        <f t="shared" si="15"/>
        <v>22630648</v>
      </c>
      <c r="R49" s="87">
        <v>1507682</v>
      </c>
      <c r="S49" s="208">
        <v>0</v>
      </c>
      <c r="T49" s="87">
        <f t="shared" si="9"/>
        <v>21122966</v>
      </c>
      <c r="U49" s="140">
        <v>5131316</v>
      </c>
      <c r="V49" s="87">
        <v>15991650</v>
      </c>
      <c r="W49" s="71"/>
    </row>
    <row r="50" spans="1:23" ht="12" customHeight="1" x14ac:dyDescent="0.2">
      <c r="A50" s="92">
        <v>37</v>
      </c>
      <c r="B50" s="96" t="s">
        <v>98</v>
      </c>
      <c r="C50" s="97" t="s">
        <v>20</v>
      </c>
      <c r="D50" s="91">
        <f t="shared" si="10"/>
        <v>40220190</v>
      </c>
      <c r="E50" s="91">
        <f t="shared" si="11"/>
        <v>6672627</v>
      </c>
      <c r="F50" s="91">
        <v>590600</v>
      </c>
      <c r="G50" s="91">
        <v>6082027</v>
      </c>
      <c r="H50" s="91">
        <f t="shared" si="12"/>
        <v>20407908</v>
      </c>
      <c r="I50" s="91">
        <v>18458356</v>
      </c>
      <c r="J50" s="91">
        <v>1715005</v>
      </c>
      <c r="K50" s="91">
        <f t="shared" si="13"/>
        <v>234547</v>
      </c>
      <c r="L50" s="91">
        <v>0</v>
      </c>
      <c r="M50" s="91">
        <v>234547</v>
      </c>
      <c r="N50" s="91">
        <f t="shared" si="14"/>
        <v>2886437</v>
      </c>
      <c r="O50" s="91">
        <v>2152246</v>
      </c>
      <c r="P50" s="91">
        <v>734191</v>
      </c>
      <c r="Q50" s="91">
        <f t="shared" si="15"/>
        <v>10253218</v>
      </c>
      <c r="R50" s="87">
        <v>796400</v>
      </c>
      <c r="S50" s="208">
        <v>0</v>
      </c>
      <c r="T50" s="87">
        <f t="shared" si="9"/>
        <v>9456818</v>
      </c>
      <c r="U50" s="140">
        <v>2422203</v>
      </c>
      <c r="V50" s="87">
        <v>7034615</v>
      </c>
      <c r="W50" s="71"/>
    </row>
    <row r="51" spans="1:23" ht="12" customHeight="1" x14ac:dyDescent="0.2">
      <c r="A51" s="92">
        <v>38</v>
      </c>
      <c r="B51" s="95" t="s">
        <v>99</v>
      </c>
      <c r="C51" s="94" t="s">
        <v>100</v>
      </c>
      <c r="D51" s="91">
        <f t="shared" si="10"/>
        <v>40584230</v>
      </c>
      <c r="E51" s="91">
        <f t="shared" si="11"/>
        <v>672099</v>
      </c>
      <c r="F51" s="91">
        <v>672099</v>
      </c>
      <c r="G51" s="91">
        <v>0</v>
      </c>
      <c r="H51" s="91">
        <f t="shared" si="12"/>
        <v>28436210</v>
      </c>
      <c r="I51" s="91">
        <v>25918121</v>
      </c>
      <c r="J51" s="91">
        <v>2518089</v>
      </c>
      <c r="K51" s="91">
        <f t="shared" si="13"/>
        <v>0</v>
      </c>
      <c r="L51" s="91">
        <v>0</v>
      </c>
      <c r="M51" s="91">
        <v>0</v>
      </c>
      <c r="N51" s="91">
        <f t="shared" si="14"/>
        <v>3808155</v>
      </c>
      <c r="O51" s="91">
        <v>2726490</v>
      </c>
      <c r="P51" s="91">
        <v>1081665</v>
      </c>
      <c r="Q51" s="91">
        <f t="shared" si="15"/>
        <v>7667766</v>
      </c>
      <c r="R51" s="87">
        <v>141048</v>
      </c>
      <c r="S51" s="208">
        <v>0</v>
      </c>
      <c r="T51" s="87">
        <f t="shared" si="9"/>
        <v>7526718</v>
      </c>
      <c r="U51" s="140">
        <v>93405</v>
      </c>
      <c r="V51" s="87">
        <v>7433313</v>
      </c>
      <c r="W51" s="71"/>
    </row>
    <row r="52" spans="1:23" ht="12" customHeight="1" x14ac:dyDescent="0.2">
      <c r="A52" s="92">
        <v>39</v>
      </c>
      <c r="B52" s="96" t="s">
        <v>101</v>
      </c>
      <c r="C52" s="97" t="s">
        <v>102</v>
      </c>
      <c r="D52" s="91">
        <f t="shared" si="10"/>
        <v>348048970</v>
      </c>
      <c r="E52" s="91">
        <f t="shared" si="11"/>
        <v>83869267</v>
      </c>
      <c r="F52" s="91">
        <v>4660824</v>
      </c>
      <c r="G52" s="91">
        <v>79208443</v>
      </c>
      <c r="H52" s="91">
        <f t="shared" si="12"/>
        <v>152991536</v>
      </c>
      <c r="I52" s="91">
        <v>139542506</v>
      </c>
      <c r="J52" s="91">
        <v>11152244</v>
      </c>
      <c r="K52" s="91">
        <f t="shared" si="13"/>
        <v>2296786</v>
      </c>
      <c r="L52" s="91">
        <v>1188894</v>
      </c>
      <c r="M52" s="91">
        <v>1107892</v>
      </c>
      <c r="N52" s="91">
        <f t="shared" si="14"/>
        <v>31961888</v>
      </c>
      <c r="O52" s="91">
        <v>25882763</v>
      </c>
      <c r="P52" s="91">
        <v>6079125</v>
      </c>
      <c r="Q52" s="91">
        <f t="shared" si="15"/>
        <v>79226279</v>
      </c>
      <c r="R52" s="87">
        <v>12202435</v>
      </c>
      <c r="S52" s="208">
        <v>0</v>
      </c>
      <c r="T52" s="87">
        <f t="shared" si="9"/>
        <v>67023844</v>
      </c>
      <c r="U52" s="140">
        <v>17205066</v>
      </c>
      <c r="V52" s="87">
        <v>49818778</v>
      </c>
      <c r="W52" s="71"/>
    </row>
    <row r="53" spans="1:23" ht="12" customHeight="1" x14ac:dyDescent="0.2">
      <c r="A53" s="92">
        <v>40</v>
      </c>
      <c r="B53" s="93" t="s">
        <v>103</v>
      </c>
      <c r="C53" s="94" t="s">
        <v>220</v>
      </c>
      <c r="D53" s="91">
        <f t="shared" si="10"/>
        <v>73275433</v>
      </c>
      <c r="E53" s="91">
        <f t="shared" si="11"/>
        <v>15191781</v>
      </c>
      <c r="F53" s="91">
        <v>1036918</v>
      </c>
      <c r="G53" s="91">
        <v>14154863</v>
      </c>
      <c r="H53" s="91">
        <f t="shared" si="12"/>
        <v>35246458</v>
      </c>
      <c r="I53" s="91">
        <v>31893186</v>
      </c>
      <c r="J53" s="91">
        <v>2551612</v>
      </c>
      <c r="K53" s="91">
        <f t="shared" si="13"/>
        <v>801660</v>
      </c>
      <c r="L53" s="91">
        <v>570338</v>
      </c>
      <c r="M53" s="91">
        <v>231322</v>
      </c>
      <c r="N53" s="91">
        <f t="shared" si="14"/>
        <v>5241260</v>
      </c>
      <c r="O53" s="91">
        <v>4037761</v>
      </c>
      <c r="P53" s="91">
        <v>1203499</v>
      </c>
      <c r="Q53" s="91">
        <f t="shared" si="15"/>
        <v>17595934</v>
      </c>
      <c r="R53" s="87">
        <v>1505944</v>
      </c>
      <c r="S53" s="208">
        <v>0</v>
      </c>
      <c r="T53" s="87">
        <f t="shared" si="9"/>
        <v>16089990</v>
      </c>
      <c r="U53" s="140">
        <v>4029318</v>
      </c>
      <c r="V53" s="87">
        <v>12060672</v>
      </c>
      <c r="W53" s="71"/>
    </row>
    <row r="54" spans="1:23" ht="12" customHeight="1" x14ac:dyDescent="0.2">
      <c r="A54" s="92">
        <v>41</v>
      </c>
      <c r="B54" s="93" t="s">
        <v>104</v>
      </c>
      <c r="C54" s="94" t="s">
        <v>2</v>
      </c>
      <c r="D54" s="91">
        <f t="shared" si="10"/>
        <v>264097074</v>
      </c>
      <c r="E54" s="91">
        <f t="shared" si="11"/>
        <v>59095918</v>
      </c>
      <c r="F54" s="91">
        <v>3772166</v>
      </c>
      <c r="G54" s="91">
        <v>55323752</v>
      </c>
      <c r="H54" s="91">
        <f t="shared" si="12"/>
        <v>123550261</v>
      </c>
      <c r="I54" s="91">
        <v>112291121</v>
      </c>
      <c r="J54" s="91">
        <v>10305395</v>
      </c>
      <c r="K54" s="91">
        <f t="shared" si="13"/>
        <v>953745</v>
      </c>
      <c r="L54" s="91">
        <v>446745</v>
      </c>
      <c r="M54" s="91">
        <v>507000</v>
      </c>
      <c r="N54" s="91">
        <f t="shared" si="14"/>
        <v>23075072</v>
      </c>
      <c r="O54" s="91">
        <v>18526628</v>
      </c>
      <c r="P54" s="91">
        <v>4548444</v>
      </c>
      <c r="Q54" s="91">
        <f t="shared" si="15"/>
        <v>58375823</v>
      </c>
      <c r="R54" s="87">
        <v>1598484</v>
      </c>
      <c r="S54" s="208">
        <v>0</v>
      </c>
      <c r="T54" s="87">
        <f t="shared" si="9"/>
        <v>56777339</v>
      </c>
      <c r="U54" s="140">
        <v>13897810</v>
      </c>
      <c r="V54" s="87">
        <v>42879529</v>
      </c>
      <c r="W54" s="71"/>
    </row>
    <row r="55" spans="1:23" ht="12" customHeight="1" x14ac:dyDescent="0.2">
      <c r="A55" s="92">
        <v>42</v>
      </c>
      <c r="B55" s="96" t="s">
        <v>105</v>
      </c>
      <c r="C55" s="97" t="s">
        <v>3</v>
      </c>
      <c r="D55" s="91">
        <f t="shared" si="10"/>
        <v>56437125</v>
      </c>
      <c r="E55" s="91">
        <f t="shared" si="11"/>
        <v>11795187</v>
      </c>
      <c r="F55" s="91">
        <v>798008</v>
      </c>
      <c r="G55" s="91">
        <v>10997179</v>
      </c>
      <c r="H55" s="91">
        <f t="shared" si="12"/>
        <v>27228317</v>
      </c>
      <c r="I55" s="91">
        <v>24398064</v>
      </c>
      <c r="J55" s="91">
        <v>2119328</v>
      </c>
      <c r="K55" s="91">
        <f t="shared" si="13"/>
        <v>710925</v>
      </c>
      <c r="L55" s="91">
        <v>415406</v>
      </c>
      <c r="M55" s="91">
        <v>295519</v>
      </c>
      <c r="N55" s="91">
        <f t="shared" si="14"/>
        <v>3713184</v>
      </c>
      <c r="O55" s="91">
        <v>2846175</v>
      </c>
      <c r="P55" s="91">
        <v>867009</v>
      </c>
      <c r="Q55" s="91">
        <f t="shared" si="15"/>
        <v>13700437</v>
      </c>
      <c r="R55" s="87">
        <v>645661</v>
      </c>
      <c r="S55" s="208">
        <v>0</v>
      </c>
      <c r="T55" s="87">
        <f t="shared" si="9"/>
        <v>13054776</v>
      </c>
      <c r="U55" s="140">
        <v>3240114</v>
      </c>
      <c r="V55" s="87">
        <v>9814662</v>
      </c>
      <c r="W55" s="71"/>
    </row>
    <row r="56" spans="1:23" ht="12" customHeight="1" x14ac:dyDescent="0.2">
      <c r="A56" s="92">
        <v>43</v>
      </c>
      <c r="B56" s="95" t="s">
        <v>151</v>
      </c>
      <c r="C56" s="94" t="s">
        <v>32</v>
      </c>
      <c r="D56" s="91">
        <f t="shared" si="10"/>
        <v>77233833</v>
      </c>
      <c r="E56" s="91">
        <f t="shared" si="11"/>
        <v>14684606</v>
      </c>
      <c r="F56" s="91">
        <v>1114402</v>
      </c>
      <c r="G56" s="91">
        <v>13570204</v>
      </c>
      <c r="H56" s="91">
        <f t="shared" si="12"/>
        <v>37207248</v>
      </c>
      <c r="I56" s="91">
        <v>33745694</v>
      </c>
      <c r="J56" s="91">
        <v>3083560</v>
      </c>
      <c r="K56" s="91">
        <f t="shared" si="13"/>
        <v>377994</v>
      </c>
      <c r="L56" s="91">
        <v>0</v>
      </c>
      <c r="M56" s="91">
        <v>377994</v>
      </c>
      <c r="N56" s="91">
        <f t="shared" si="14"/>
        <v>5579347</v>
      </c>
      <c r="O56" s="91">
        <v>4308055</v>
      </c>
      <c r="P56" s="91">
        <v>1271292</v>
      </c>
      <c r="Q56" s="91">
        <f t="shared" si="15"/>
        <v>19762632</v>
      </c>
      <c r="R56" s="87">
        <v>3372167</v>
      </c>
      <c r="S56" s="208">
        <v>0</v>
      </c>
      <c r="T56" s="87">
        <f t="shared" si="9"/>
        <v>16390465</v>
      </c>
      <c r="U56" s="140">
        <v>4137588</v>
      </c>
      <c r="V56" s="87">
        <v>12252877</v>
      </c>
      <c r="W56" s="71"/>
    </row>
    <row r="57" spans="1:23" ht="12" customHeight="1" x14ac:dyDescent="0.2">
      <c r="A57" s="92">
        <v>44</v>
      </c>
      <c r="B57" s="96" t="s">
        <v>106</v>
      </c>
      <c r="C57" s="97" t="s">
        <v>216</v>
      </c>
      <c r="D57" s="91">
        <f t="shared" si="10"/>
        <v>90450508</v>
      </c>
      <c r="E57" s="91">
        <f t="shared" si="11"/>
        <v>19248719</v>
      </c>
      <c r="F57" s="91">
        <v>1284977</v>
      </c>
      <c r="G57" s="91">
        <v>17963742</v>
      </c>
      <c r="H57" s="91">
        <f t="shared" si="12"/>
        <v>43365241</v>
      </c>
      <c r="I57" s="91">
        <v>38872638</v>
      </c>
      <c r="J57" s="91">
        <v>3731412</v>
      </c>
      <c r="K57" s="91">
        <f t="shared" si="13"/>
        <v>761191</v>
      </c>
      <c r="L57" s="91">
        <v>454962</v>
      </c>
      <c r="M57" s="91">
        <v>306229</v>
      </c>
      <c r="N57" s="91">
        <f t="shared" si="14"/>
        <v>6812436</v>
      </c>
      <c r="O57" s="91">
        <v>5311521</v>
      </c>
      <c r="P57" s="91">
        <v>1500915</v>
      </c>
      <c r="Q57" s="91">
        <f t="shared" si="15"/>
        <v>21024112</v>
      </c>
      <c r="R57" s="87">
        <v>1013836</v>
      </c>
      <c r="S57" s="208">
        <v>0</v>
      </c>
      <c r="T57" s="87">
        <f t="shared" si="9"/>
        <v>20010276</v>
      </c>
      <c r="U57" s="140">
        <v>4878597</v>
      </c>
      <c r="V57" s="87">
        <v>15131679</v>
      </c>
      <c r="W57" s="71"/>
    </row>
    <row r="58" spans="1:23" ht="12" customHeight="1" x14ac:dyDescent="0.2">
      <c r="A58" s="92">
        <v>45</v>
      </c>
      <c r="B58" s="95" t="s">
        <v>107</v>
      </c>
      <c r="C58" s="94" t="s">
        <v>0</v>
      </c>
      <c r="D58" s="91">
        <f t="shared" si="10"/>
        <v>110467058</v>
      </c>
      <c r="E58" s="91">
        <f t="shared" si="11"/>
        <v>24271935</v>
      </c>
      <c r="F58" s="91">
        <v>1525144</v>
      </c>
      <c r="G58" s="91">
        <v>22746791</v>
      </c>
      <c r="H58" s="91">
        <f t="shared" si="12"/>
        <v>51343754</v>
      </c>
      <c r="I58" s="91">
        <v>46374274</v>
      </c>
      <c r="J58" s="91">
        <v>4395502</v>
      </c>
      <c r="K58" s="91">
        <f t="shared" si="13"/>
        <v>573978</v>
      </c>
      <c r="L58" s="91">
        <v>141076</v>
      </c>
      <c r="M58" s="91">
        <v>432902</v>
      </c>
      <c r="N58" s="91">
        <f t="shared" si="14"/>
        <v>8954953</v>
      </c>
      <c r="O58" s="91">
        <v>7081576</v>
      </c>
      <c r="P58" s="91">
        <v>1873377</v>
      </c>
      <c r="Q58" s="91">
        <f t="shared" si="15"/>
        <v>25896416</v>
      </c>
      <c r="R58" s="87">
        <v>2245939</v>
      </c>
      <c r="S58" s="208">
        <v>0</v>
      </c>
      <c r="T58" s="87">
        <f t="shared" si="9"/>
        <v>23650477</v>
      </c>
      <c r="U58" s="140">
        <v>5885126</v>
      </c>
      <c r="V58" s="87">
        <v>17765351</v>
      </c>
      <c r="W58" s="71"/>
    </row>
    <row r="59" spans="1:23" ht="12" customHeight="1" x14ac:dyDescent="0.2">
      <c r="A59" s="92">
        <v>46</v>
      </c>
      <c r="B59" s="96" t="s">
        <v>108</v>
      </c>
      <c r="C59" s="97" t="s">
        <v>4</v>
      </c>
      <c r="D59" s="91">
        <f t="shared" si="10"/>
        <v>35453818</v>
      </c>
      <c r="E59" s="91">
        <f t="shared" si="11"/>
        <v>5993872</v>
      </c>
      <c r="F59" s="91">
        <v>527023</v>
      </c>
      <c r="G59" s="91">
        <v>5466849</v>
      </c>
      <c r="H59" s="91">
        <f t="shared" si="12"/>
        <v>18102846</v>
      </c>
      <c r="I59" s="91">
        <v>16231814</v>
      </c>
      <c r="J59" s="91">
        <v>1465304</v>
      </c>
      <c r="K59" s="91">
        <f t="shared" si="13"/>
        <v>405728</v>
      </c>
      <c r="L59" s="91">
        <v>43504</v>
      </c>
      <c r="M59" s="91">
        <v>362224</v>
      </c>
      <c r="N59" s="91">
        <f t="shared" si="14"/>
        <v>2557027</v>
      </c>
      <c r="O59" s="91">
        <v>1928990</v>
      </c>
      <c r="P59" s="91">
        <v>628037</v>
      </c>
      <c r="Q59" s="91">
        <f t="shared" si="15"/>
        <v>8800073</v>
      </c>
      <c r="R59" s="87">
        <v>429244</v>
      </c>
      <c r="S59" s="208">
        <v>0</v>
      </c>
      <c r="T59" s="87">
        <f t="shared" si="9"/>
        <v>8370829</v>
      </c>
      <c r="U59" s="140">
        <v>2151477</v>
      </c>
      <c r="V59" s="87">
        <v>6219352</v>
      </c>
      <c r="W59" s="71"/>
    </row>
    <row r="60" spans="1:23" ht="12" customHeight="1" x14ac:dyDescent="0.2">
      <c r="A60" s="92">
        <v>47</v>
      </c>
      <c r="B60" s="95" t="s">
        <v>109</v>
      </c>
      <c r="C60" s="94" t="s">
        <v>1</v>
      </c>
      <c r="D60" s="91">
        <f t="shared" si="10"/>
        <v>70566026</v>
      </c>
      <c r="E60" s="91">
        <f t="shared" si="11"/>
        <v>14933217</v>
      </c>
      <c r="F60" s="91">
        <v>894945</v>
      </c>
      <c r="G60" s="91">
        <v>14038272</v>
      </c>
      <c r="H60" s="91">
        <f t="shared" si="12"/>
        <v>32709324</v>
      </c>
      <c r="I60" s="91">
        <v>29889471</v>
      </c>
      <c r="J60" s="91">
        <v>2673351</v>
      </c>
      <c r="K60" s="91">
        <f t="shared" si="13"/>
        <v>146502</v>
      </c>
      <c r="L60" s="91">
        <v>0</v>
      </c>
      <c r="M60" s="91">
        <v>146502</v>
      </c>
      <c r="N60" s="91">
        <f t="shared" si="14"/>
        <v>4573132</v>
      </c>
      <c r="O60" s="91">
        <v>3524672</v>
      </c>
      <c r="P60" s="91">
        <v>1048460</v>
      </c>
      <c r="Q60" s="91">
        <f t="shared" si="15"/>
        <v>18350353</v>
      </c>
      <c r="R60" s="87">
        <v>1822795</v>
      </c>
      <c r="S60" s="208">
        <v>0</v>
      </c>
      <c r="T60" s="87">
        <f t="shared" si="9"/>
        <v>16527558</v>
      </c>
      <c r="U60" s="140">
        <v>4127786</v>
      </c>
      <c r="V60" s="87">
        <v>12399772</v>
      </c>
      <c r="W60" s="71"/>
    </row>
    <row r="61" spans="1:23" ht="12" customHeight="1" x14ac:dyDescent="0.2">
      <c r="A61" s="92">
        <v>48</v>
      </c>
      <c r="B61" s="96" t="s">
        <v>110</v>
      </c>
      <c r="C61" s="97" t="s">
        <v>217</v>
      </c>
      <c r="D61" s="91">
        <f t="shared" si="10"/>
        <v>108673090</v>
      </c>
      <c r="E61" s="91">
        <f t="shared" si="11"/>
        <v>22697390</v>
      </c>
      <c r="F61" s="91">
        <v>1597523</v>
      </c>
      <c r="G61" s="91">
        <v>21099867</v>
      </c>
      <c r="H61" s="91">
        <f t="shared" si="12"/>
        <v>53009655</v>
      </c>
      <c r="I61" s="91">
        <v>47882790</v>
      </c>
      <c r="J61" s="91">
        <v>4542276</v>
      </c>
      <c r="K61" s="91">
        <f t="shared" si="13"/>
        <v>584589</v>
      </c>
      <c r="L61" s="91">
        <v>120478</v>
      </c>
      <c r="M61" s="91">
        <v>464111</v>
      </c>
      <c r="N61" s="91">
        <f t="shared" si="14"/>
        <v>8336440</v>
      </c>
      <c r="O61" s="91">
        <v>6449731</v>
      </c>
      <c r="P61" s="91">
        <v>1886709</v>
      </c>
      <c r="Q61" s="91">
        <f t="shared" si="15"/>
        <v>24629605</v>
      </c>
      <c r="R61" s="87">
        <v>448625</v>
      </c>
      <c r="S61" s="208">
        <v>0</v>
      </c>
      <c r="T61" s="87">
        <f t="shared" si="9"/>
        <v>24180980</v>
      </c>
      <c r="U61" s="140">
        <v>5982072</v>
      </c>
      <c r="V61" s="87">
        <v>18198908</v>
      </c>
      <c r="W61" s="71"/>
    </row>
    <row r="62" spans="1:23" ht="12" customHeight="1" x14ac:dyDescent="0.2">
      <c r="A62" s="92">
        <v>49</v>
      </c>
      <c r="B62" s="96" t="s">
        <v>111</v>
      </c>
      <c r="C62" s="97" t="s">
        <v>25</v>
      </c>
      <c r="D62" s="91">
        <f t="shared" si="10"/>
        <v>412409062</v>
      </c>
      <c r="E62" s="91">
        <f t="shared" si="11"/>
        <v>93923845</v>
      </c>
      <c r="F62" s="91">
        <v>5500004</v>
      </c>
      <c r="G62" s="91">
        <v>88423841</v>
      </c>
      <c r="H62" s="91">
        <f t="shared" si="12"/>
        <v>184414882</v>
      </c>
      <c r="I62" s="91">
        <v>166609854</v>
      </c>
      <c r="J62" s="91">
        <v>14698978</v>
      </c>
      <c r="K62" s="91">
        <f t="shared" si="13"/>
        <v>3106050</v>
      </c>
      <c r="L62" s="91">
        <v>2052544</v>
      </c>
      <c r="M62" s="91">
        <v>1053506</v>
      </c>
      <c r="N62" s="91">
        <f t="shared" si="14"/>
        <v>35589642</v>
      </c>
      <c r="O62" s="91">
        <v>28523938</v>
      </c>
      <c r="P62" s="91">
        <v>7065704</v>
      </c>
      <c r="Q62" s="91">
        <f t="shared" si="15"/>
        <v>98480693</v>
      </c>
      <c r="R62" s="87">
        <v>13729338</v>
      </c>
      <c r="S62" s="208">
        <v>0</v>
      </c>
      <c r="T62" s="87">
        <f t="shared" si="9"/>
        <v>84751355</v>
      </c>
      <c r="U62" s="140">
        <v>21349856</v>
      </c>
      <c r="V62" s="87">
        <v>63401499</v>
      </c>
      <c r="W62" s="71"/>
    </row>
    <row r="63" spans="1:23" ht="12" customHeight="1" x14ac:dyDescent="0.2">
      <c r="A63" s="92">
        <v>50</v>
      </c>
      <c r="B63" s="96" t="s">
        <v>159</v>
      </c>
      <c r="C63" s="97" t="s">
        <v>52</v>
      </c>
      <c r="D63" s="91">
        <f t="shared" si="10"/>
        <v>78501181</v>
      </c>
      <c r="E63" s="91">
        <f t="shared" si="11"/>
        <v>16491739</v>
      </c>
      <c r="F63" s="91">
        <v>1119980</v>
      </c>
      <c r="G63" s="91">
        <v>15371759</v>
      </c>
      <c r="H63" s="91">
        <f t="shared" si="12"/>
        <v>37316332</v>
      </c>
      <c r="I63" s="91">
        <v>33890012</v>
      </c>
      <c r="J63" s="91">
        <v>3139250</v>
      </c>
      <c r="K63" s="91">
        <f t="shared" si="13"/>
        <v>287070</v>
      </c>
      <c r="L63" s="91">
        <v>47641</v>
      </c>
      <c r="M63" s="91">
        <v>239429</v>
      </c>
      <c r="N63" s="91">
        <f t="shared" si="14"/>
        <v>5690648</v>
      </c>
      <c r="O63" s="91">
        <v>4470630</v>
      </c>
      <c r="P63" s="91">
        <v>1220018</v>
      </c>
      <c r="Q63" s="91">
        <f t="shared" si="15"/>
        <v>19002462</v>
      </c>
      <c r="R63" s="87">
        <v>1324341</v>
      </c>
      <c r="S63" s="208">
        <v>0</v>
      </c>
      <c r="T63" s="87">
        <f t="shared" si="9"/>
        <v>17678121</v>
      </c>
      <c r="U63" s="140">
        <v>4374594</v>
      </c>
      <c r="V63" s="87">
        <v>13303527</v>
      </c>
      <c r="W63" s="71"/>
    </row>
    <row r="64" spans="1:23" ht="12" customHeight="1" x14ac:dyDescent="0.2">
      <c r="A64" s="92">
        <v>51</v>
      </c>
      <c r="B64" s="96" t="s">
        <v>112</v>
      </c>
      <c r="C64" s="97" t="s">
        <v>218</v>
      </c>
      <c r="D64" s="91">
        <f t="shared" si="10"/>
        <v>57219446</v>
      </c>
      <c r="E64" s="91">
        <f t="shared" si="11"/>
        <v>11467135</v>
      </c>
      <c r="F64" s="91">
        <v>793310</v>
      </c>
      <c r="G64" s="91">
        <v>10673825</v>
      </c>
      <c r="H64" s="91">
        <f t="shared" si="12"/>
        <v>27170573</v>
      </c>
      <c r="I64" s="91">
        <v>24904456</v>
      </c>
      <c r="J64" s="91">
        <v>1827853</v>
      </c>
      <c r="K64" s="91">
        <f t="shared" si="13"/>
        <v>438264</v>
      </c>
      <c r="L64" s="91">
        <v>110771</v>
      </c>
      <c r="M64" s="91">
        <v>327493</v>
      </c>
      <c r="N64" s="91">
        <f t="shared" si="14"/>
        <v>4289095</v>
      </c>
      <c r="O64" s="91">
        <v>3220007</v>
      </c>
      <c r="P64" s="91">
        <v>1069088</v>
      </c>
      <c r="Q64" s="91">
        <f t="shared" si="15"/>
        <v>14292643</v>
      </c>
      <c r="R64" s="87">
        <v>1059774</v>
      </c>
      <c r="S64" s="208">
        <v>0</v>
      </c>
      <c r="T64" s="87">
        <f t="shared" si="9"/>
        <v>13232869</v>
      </c>
      <c r="U64" s="140">
        <v>3330694</v>
      </c>
      <c r="V64" s="87">
        <v>9902175</v>
      </c>
      <c r="W64" s="71"/>
    </row>
    <row r="65" spans="1:23" ht="12" customHeight="1" x14ac:dyDescent="0.2">
      <c r="A65" s="92">
        <v>52</v>
      </c>
      <c r="B65" s="95" t="s">
        <v>161</v>
      </c>
      <c r="C65" s="94" t="s">
        <v>219</v>
      </c>
      <c r="D65" s="91">
        <f t="shared" si="10"/>
        <v>64999705</v>
      </c>
      <c r="E65" s="91">
        <f t="shared" si="11"/>
        <v>13995843</v>
      </c>
      <c r="F65" s="91">
        <v>878460</v>
      </c>
      <c r="G65" s="91">
        <v>13117383</v>
      </c>
      <c r="H65" s="91">
        <f t="shared" si="12"/>
        <v>30088274</v>
      </c>
      <c r="I65" s="91">
        <v>27154025</v>
      </c>
      <c r="J65" s="91">
        <v>2584291</v>
      </c>
      <c r="K65" s="91">
        <f t="shared" si="13"/>
        <v>349958</v>
      </c>
      <c r="L65" s="91">
        <v>32989</v>
      </c>
      <c r="M65" s="91">
        <v>316969</v>
      </c>
      <c r="N65" s="91">
        <f t="shared" si="14"/>
        <v>5220695</v>
      </c>
      <c r="O65" s="91">
        <v>4062936</v>
      </c>
      <c r="P65" s="91">
        <v>1157759</v>
      </c>
      <c r="Q65" s="91">
        <f t="shared" si="15"/>
        <v>15694893</v>
      </c>
      <c r="R65" s="87">
        <v>1106130</v>
      </c>
      <c r="S65" s="208">
        <v>0</v>
      </c>
      <c r="T65" s="87">
        <f t="shared" si="9"/>
        <v>14588763</v>
      </c>
      <c r="U65" s="140">
        <v>3636812</v>
      </c>
      <c r="V65" s="87">
        <v>10951951</v>
      </c>
      <c r="W65" s="71"/>
    </row>
    <row r="66" spans="1:23" ht="12" customHeight="1" x14ac:dyDescent="0.2">
      <c r="A66" s="92">
        <v>53</v>
      </c>
      <c r="B66" s="96" t="s">
        <v>222</v>
      </c>
      <c r="C66" s="97" t="s">
        <v>221</v>
      </c>
      <c r="D66" s="91">
        <f t="shared" si="10"/>
        <v>0</v>
      </c>
      <c r="E66" s="91">
        <f t="shared" si="11"/>
        <v>0</v>
      </c>
      <c r="F66" s="91">
        <v>0</v>
      </c>
      <c r="G66" s="91">
        <v>0</v>
      </c>
      <c r="H66" s="91">
        <f t="shared" si="12"/>
        <v>0</v>
      </c>
      <c r="I66" s="91">
        <v>0</v>
      </c>
      <c r="J66" s="91">
        <v>0</v>
      </c>
      <c r="K66" s="91">
        <f t="shared" si="13"/>
        <v>0</v>
      </c>
      <c r="L66" s="91">
        <v>0</v>
      </c>
      <c r="M66" s="91">
        <v>0</v>
      </c>
      <c r="N66" s="91">
        <f t="shared" si="14"/>
        <v>0</v>
      </c>
      <c r="O66" s="91">
        <v>0</v>
      </c>
      <c r="P66" s="91">
        <v>0</v>
      </c>
      <c r="Q66" s="91">
        <f t="shared" si="15"/>
        <v>0</v>
      </c>
      <c r="R66" s="87">
        <v>0</v>
      </c>
      <c r="S66" s="208">
        <v>0</v>
      </c>
      <c r="T66" s="87">
        <f t="shared" si="9"/>
        <v>0</v>
      </c>
      <c r="U66" s="140">
        <v>0</v>
      </c>
      <c r="V66" s="87">
        <v>0</v>
      </c>
      <c r="W66" s="71"/>
    </row>
    <row r="67" spans="1:23" ht="12" customHeight="1" x14ac:dyDescent="0.2">
      <c r="A67" s="92">
        <v>54</v>
      </c>
      <c r="B67" s="102" t="s">
        <v>232</v>
      </c>
      <c r="C67" s="99" t="s">
        <v>233</v>
      </c>
      <c r="D67" s="91">
        <f t="shared" si="10"/>
        <v>0</v>
      </c>
      <c r="E67" s="91">
        <f t="shared" si="11"/>
        <v>0</v>
      </c>
      <c r="F67" s="91">
        <v>0</v>
      </c>
      <c r="G67" s="91">
        <v>0</v>
      </c>
      <c r="H67" s="91">
        <f t="shared" si="12"/>
        <v>0</v>
      </c>
      <c r="I67" s="91">
        <v>0</v>
      </c>
      <c r="J67" s="91">
        <v>0</v>
      </c>
      <c r="K67" s="91">
        <f t="shared" si="13"/>
        <v>0</v>
      </c>
      <c r="L67" s="91">
        <v>0</v>
      </c>
      <c r="M67" s="91">
        <v>0</v>
      </c>
      <c r="N67" s="91">
        <f t="shared" si="14"/>
        <v>0</v>
      </c>
      <c r="O67" s="91">
        <v>0</v>
      </c>
      <c r="P67" s="91">
        <v>0</v>
      </c>
      <c r="Q67" s="91">
        <f t="shared" si="15"/>
        <v>0</v>
      </c>
      <c r="R67" s="87">
        <v>0</v>
      </c>
      <c r="S67" s="208">
        <v>0</v>
      </c>
      <c r="T67" s="87">
        <f t="shared" si="9"/>
        <v>0</v>
      </c>
      <c r="U67" s="140">
        <v>0</v>
      </c>
      <c r="V67" s="87">
        <v>0</v>
      </c>
      <c r="W67" s="71"/>
    </row>
    <row r="68" spans="1:23" ht="12" customHeight="1" x14ac:dyDescent="0.2">
      <c r="A68" s="92">
        <v>55</v>
      </c>
      <c r="B68" s="96" t="s">
        <v>113</v>
      </c>
      <c r="C68" s="97" t="s">
        <v>51</v>
      </c>
      <c r="D68" s="91">
        <f t="shared" si="10"/>
        <v>156961300</v>
      </c>
      <c r="E68" s="91">
        <f t="shared" si="11"/>
        <v>129948340</v>
      </c>
      <c r="F68" s="91">
        <v>0</v>
      </c>
      <c r="G68" s="91">
        <v>129948340</v>
      </c>
      <c r="H68" s="91">
        <f t="shared" si="12"/>
        <v>1537491</v>
      </c>
      <c r="I68" s="91">
        <v>0</v>
      </c>
      <c r="J68" s="91">
        <v>0</v>
      </c>
      <c r="K68" s="91">
        <f t="shared" si="13"/>
        <v>1537491</v>
      </c>
      <c r="L68" s="91">
        <v>995644</v>
      </c>
      <c r="M68" s="91">
        <v>541847</v>
      </c>
      <c r="N68" s="91">
        <f t="shared" si="14"/>
        <v>0</v>
      </c>
      <c r="O68" s="91">
        <v>0</v>
      </c>
      <c r="P68" s="91">
        <v>0</v>
      </c>
      <c r="Q68" s="91">
        <f t="shared" si="15"/>
        <v>25475469</v>
      </c>
      <c r="R68" s="87">
        <v>466570</v>
      </c>
      <c r="S68" s="208">
        <v>0</v>
      </c>
      <c r="T68" s="87">
        <f t="shared" si="9"/>
        <v>25008899</v>
      </c>
      <c r="U68" s="140">
        <v>0</v>
      </c>
      <c r="V68" s="87">
        <v>25008899</v>
      </c>
      <c r="W68" s="71"/>
    </row>
    <row r="69" spans="1:23" ht="12" customHeight="1" x14ac:dyDescent="0.2">
      <c r="A69" s="92">
        <v>56</v>
      </c>
      <c r="B69" s="95" t="s">
        <v>114</v>
      </c>
      <c r="C69" s="97" t="s">
        <v>389</v>
      </c>
      <c r="D69" s="91">
        <f t="shared" si="10"/>
        <v>120117410</v>
      </c>
      <c r="E69" s="91">
        <f t="shared" si="11"/>
        <v>97865587</v>
      </c>
      <c r="F69" s="91">
        <v>0</v>
      </c>
      <c r="G69" s="91">
        <v>97865587</v>
      </c>
      <c r="H69" s="91">
        <f t="shared" si="12"/>
        <v>2436428</v>
      </c>
      <c r="I69" s="91">
        <v>0</v>
      </c>
      <c r="J69" s="91">
        <v>0</v>
      </c>
      <c r="K69" s="91">
        <f t="shared" si="13"/>
        <v>2436428</v>
      </c>
      <c r="L69" s="91">
        <v>1389831</v>
      </c>
      <c r="M69" s="91">
        <v>1046597</v>
      </c>
      <c r="N69" s="91">
        <f t="shared" si="14"/>
        <v>0</v>
      </c>
      <c r="O69" s="91">
        <v>0</v>
      </c>
      <c r="P69" s="91">
        <v>0</v>
      </c>
      <c r="Q69" s="91">
        <f t="shared" si="15"/>
        <v>19815395</v>
      </c>
      <c r="R69" s="87">
        <v>308654</v>
      </c>
      <c r="S69" s="208">
        <v>0</v>
      </c>
      <c r="T69" s="87">
        <f t="shared" si="9"/>
        <v>19506741</v>
      </c>
      <c r="U69" s="140">
        <v>0</v>
      </c>
      <c r="V69" s="87">
        <v>19506741</v>
      </c>
      <c r="W69" s="71"/>
    </row>
    <row r="70" spans="1:23" ht="12" customHeight="1" x14ac:dyDescent="0.2">
      <c r="A70" s="92">
        <v>57</v>
      </c>
      <c r="B70" s="98" t="s">
        <v>115</v>
      </c>
      <c r="C70" s="99" t="s">
        <v>116</v>
      </c>
      <c r="D70" s="91">
        <f t="shared" si="10"/>
        <v>0</v>
      </c>
      <c r="E70" s="91">
        <f t="shared" si="11"/>
        <v>0</v>
      </c>
      <c r="F70" s="91">
        <v>0</v>
      </c>
      <c r="G70" s="91">
        <v>0</v>
      </c>
      <c r="H70" s="91">
        <f t="shared" si="12"/>
        <v>0</v>
      </c>
      <c r="I70" s="91">
        <v>0</v>
      </c>
      <c r="J70" s="91">
        <v>0</v>
      </c>
      <c r="K70" s="91">
        <f t="shared" si="13"/>
        <v>0</v>
      </c>
      <c r="L70" s="91">
        <v>0</v>
      </c>
      <c r="M70" s="91">
        <v>0</v>
      </c>
      <c r="N70" s="91">
        <f t="shared" si="14"/>
        <v>0</v>
      </c>
      <c r="O70" s="91">
        <v>0</v>
      </c>
      <c r="P70" s="91">
        <v>0</v>
      </c>
      <c r="Q70" s="91">
        <f t="shared" si="15"/>
        <v>0</v>
      </c>
      <c r="R70" s="87">
        <v>0</v>
      </c>
      <c r="S70" s="208">
        <v>0</v>
      </c>
      <c r="T70" s="87">
        <f t="shared" si="9"/>
        <v>0</v>
      </c>
      <c r="U70" s="140">
        <v>0</v>
      </c>
      <c r="V70" s="87">
        <v>0</v>
      </c>
      <c r="W70" s="71"/>
    </row>
    <row r="71" spans="1:23" ht="12" customHeight="1" x14ac:dyDescent="0.2">
      <c r="A71" s="92">
        <v>58</v>
      </c>
      <c r="B71" s="95" t="s">
        <v>117</v>
      </c>
      <c r="C71" s="97" t="s">
        <v>390</v>
      </c>
      <c r="D71" s="91">
        <f t="shared" si="10"/>
        <v>247332589</v>
      </c>
      <c r="E71" s="91">
        <f t="shared" si="11"/>
        <v>188501328</v>
      </c>
      <c r="F71" s="91">
        <v>0</v>
      </c>
      <c r="G71" s="91">
        <v>188501328</v>
      </c>
      <c r="H71" s="91">
        <f t="shared" si="12"/>
        <v>2002390</v>
      </c>
      <c r="I71" s="91">
        <v>0</v>
      </c>
      <c r="J71" s="91">
        <v>0</v>
      </c>
      <c r="K71" s="91">
        <f t="shared" si="13"/>
        <v>2002390</v>
      </c>
      <c r="L71" s="91">
        <v>434173</v>
      </c>
      <c r="M71" s="91">
        <v>1568217</v>
      </c>
      <c r="N71" s="91">
        <f t="shared" si="14"/>
        <v>0</v>
      </c>
      <c r="O71" s="91">
        <v>0</v>
      </c>
      <c r="P71" s="91">
        <v>0</v>
      </c>
      <c r="Q71" s="91">
        <f t="shared" si="15"/>
        <v>56828871</v>
      </c>
      <c r="R71" s="87">
        <v>17421568</v>
      </c>
      <c r="S71" s="208">
        <v>0</v>
      </c>
      <c r="T71" s="87">
        <f t="shared" si="9"/>
        <v>39407303</v>
      </c>
      <c r="U71" s="140">
        <v>0</v>
      </c>
      <c r="V71" s="87">
        <v>39407303</v>
      </c>
      <c r="W71" s="71"/>
    </row>
    <row r="72" spans="1:23" ht="12" customHeight="1" x14ac:dyDescent="0.2">
      <c r="A72" s="92">
        <v>59</v>
      </c>
      <c r="B72" s="96" t="s">
        <v>118</v>
      </c>
      <c r="C72" s="97" t="s">
        <v>325</v>
      </c>
      <c r="D72" s="91">
        <f t="shared" si="10"/>
        <v>0</v>
      </c>
      <c r="E72" s="91">
        <f t="shared" si="11"/>
        <v>0</v>
      </c>
      <c r="F72" s="91">
        <v>0</v>
      </c>
      <c r="G72" s="91">
        <v>0</v>
      </c>
      <c r="H72" s="91">
        <f t="shared" si="12"/>
        <v>0</v>
      </c>
      <c r="I72" s="91">
        <v>0</v>
      </c>
      <c r="J72" s="91">
        <v>0</v>
      </c>
      <c r="K72" s="91">
        <f t="shared" si="13"/>
        <v>0</v>
      </c>
      <c r="L72" s="91">
        <v>0</v>
      </c>
      <c r="M72" s="91">
        <v>0</v>
      </c>
      <c r="N72" s="91">
        <f t="shared" si="14"/>
        <v>0</v>
      </c>
      <c r="O72" s="91">
        <v>0</v>
      </c>
      <c r="P72" s="91">
        <v>0</v>
      </c>
      <c r="Q72" s="91">
        <f t="shared" si="15"/>
        <v>0</v>
      </c>
      <c r="R72" s="87">
        <v>0</v>
      </c>
      <c r="S72" s="208">
        <v>0</v>
      </c>
      <c r="T72" s="87">
        <f t="shared" si="9"/>
        <v>0</v>
      </c>
      <c r="U72" s="140">
        <v>0</v>
      </c>
      <c r="V72" s="87">
        <v>0</v>
      </c>
      <c r="W72" s="71"/>
    </row>
    <row r="73" spans="1:23" ht="12" customHeight="1" x14ac:dyDescent="0.2">
      <c r="A73" s="92">
        <v>60</v>
      </c>
      <c r="B73" s="93" t="s">
        <v>119</v>
      </c>
      <c r="C73" s="97" t="s">
        <v>391</v>
      </c>
      <c r="D73" s="91">
        <f t="shared" si="10"/>
        <v>32395780</v>
      </c>
      <c r="E73" s="91">
        <f t="shared" si="11"/>
        <v>0</v>
      </c>
      <c r="F73" s="91">
        <v>0</v>
      </c>
      <c r="G73" s="91">
        <v>0</v>
      </c>
      <c r="H73" s="91">
        <f t="shared" si="12"/>
        <v>0</v>
      </c>
      <c r="I73" s="91">
        <v>0</v>
      </c>
      <c r="J73" s="91">
        <v>0</v>
      </c>
      <c r="K73" s="91">
        <f t="shared" si="13"/>
        <v>0</v>
      </c>
      <c r="L73" s="91">
        <v>0</v>
      </c>
      <c r="M73" s="91">
        <v>0</v>
      </c>
      <c r="N73" s="91">
        <f t="shared" si="14"/>
        <v>0</v>
      </c>
      <c r="O73" s="91">
        <v>0</v>
      </c>
      <c r="P73" s="91">
        <v>0</v>
      </c>
      <c r="Q73" s="91">
        <f t="shared" si="15"/>
        <v>32395780</v>
      </c>
      <c r="R73" s="87">
        <v>11314320</v>
      </c>
      <c r="S73" s="208">
        <v>0</v>
      </c>
      <c r="T73" s="87">
        <f t="shared" si="9"/>
        <v>21081460</v>
      </c>
      <c r="U73" s="140">
        <v>21081460</v>
      </c>
      <c r="V73" s="87">
        <v>0</v>
      </c>
      <c r="W73" s="71"/>
    </row>
    <row r="74" spans="1:23" ht="12" customHeight="1" x14ac:dyDescent="0.2">
      <c r="A74" s="92">
        <v>61</v>
      </c>
      <c r="B74" s="93" t="s">
        <v>120</v>
      </c>
      <c r="C74" s="97" t="s">
        <v>392</v>
      </c>
      <c r="D74" s="91">
        <f t="shared" si="10"/>
        <v>29605335</v>
      </c>
      <c r="E74" s="91">
        <f t="shared" si="11"/>
        <v>0</v>
      </c>
      <c r="F74" s="91">
        <v>0</v>
      </c>
      <c r="G74" s="91">
        <v>0</v>
      </c>
      <c r="H74" s="91">
        <f t="shared" si="12"/>
        <v>0</v>
      </c>
      <c r="I74" s="91">
        <v>0</v>
      </c>
      <c r="J74" s="91">
        <v>0</v>
      </c>
      <c r="K74" s="91">
        <f t="shared" si="13"/>
        <v>0</v>
      </c>
      <c r="L74" s="91">
        <v>0</v>
      </c>
      <c r="M74" s="91">
        <v>0</v>
      </c>
      <c r="N74" s="91">
        <f t="shared" si="14"/>
        <v>0</v>
      </c>
      <c r="O74" s="91">
        <v>0</v>
      </c>
      <c r="P74" s="91">
        <v>0</v>
      </c>
      <c r="Q74" s="91">
        <f t="shared" si="15"/>
        <v>29605335</v>
      </c>
      <c r="R74" s="87">
        <v>11314320</v>
      </c>
      <c r="S74" s="208">
        <v>0</v>
      </c>
      <c r="T74" s="87">
        <f t="shared" si="9"/>
        <v>18291015</v>
      </c>
      <c r="U74" s="140">
        <v>18291015</v>
      </c>
      <c r="V74" s="87">
        <v>0</v>
      </c>
      <c r="W74" s="71"/>
    </row>
    <row r="75" spans="1:23" ht="12" customHeight="1" x14ac:dyDescent="0.2">
      <c r="A75" s="92">
        <v>62</v>
      </c>
      <c r="B75" s="95" t="s">
        <v>121</v>
      </c>
      <c r="C75" s="97" t="s">
        <v>393</v>
      </c>
      <c r="D75" s="91">
        <f t="shared" si="10"/>
        <v>250847534</v>
      </c>
      <c r="E75" s="91">
        <f t="shared" si="11"/>
        <v>4992455</v>
      </c>
      <c r="F75" s="91">
        <v>4992455</v>
      </c>
      <c r="G75" s="91">
        <v>0</v>
      </c>
      <c r="H75" s="91">
        <f t="shared" si="12"/>
        <v>159970913</v>
      </c>
      <c r="I75" s="91">
        <v>146357568</v>
      </c>
      <c r="J75" s="91">
        <v>13613345</v>
      </c>
      <c r="K75" s="91">
        <f t="shared" si="13"/>
        <v>0</v>
      </c>
      <c r="L75" s="91">
        <v>0</v>
      </c>
      <c r="M75" s="91">
        <v>0</v>
      </c>
      <c r="N75" s="91">
        <f t="shared" si="14"/>
        <v>37241760</v>
      </c>
      <c r="O75" s="91">
        <v>30919637</v>
      </c>
      <c r="P75" s="91">
        <v>6322123</v>
      </c>
      <c r="Q75" s="91">
        <f t="shared" si="15"/>
        <v>48642406</v>
      </c>
      <c r="R75" s="87">
        <v>7621184</v>
      </c>
      <c r="S75" s="208">
        <v>0</v>
      </c>
      <c r="T75" s="87">
        <f t="shared" si="9"/>
        <v>41021222</v>
      </c>
      <c r="U75" s="140">
        <v>0</v>
      </c>
      <c r="V75" s="87">
        <v>41021222</v>
      </c>
      <c r="W75" s="71"/>
    </row>
    <row r="76" spans="1:23" ht="12" customHeight="1" x14ac:dyDescent="0.2">
      <c r="A76" s="92">
        <v>63</v>
      </c>
      <c r="B76" s="95" t="s">
        <v>122</v>
      </c>
      <c r="C76" s="94" t="s">
        <v>50</v>
      </c>
      <c r="D76" s="91">
        <f t="shared" si="10"/>
        <v>142689014</v>
      </c>
      <c r="E76" s="91">
        <f t="shared" si="11"/>
        <v>2875210</v>
      </c>
      <c r="F76" s="91">
        <v>2875210</v>
      </c>
      <c r="G76" s="91">
        <v>0</v>
      </c>
      <c r="H76" s="91">
        <f t="shared" si="12"/>
        <v>93322448</v>
      </c>
      <c r="I76" s="91">
        <v>84287700</v>
      </c>
      <c r="J76" s="91">
        <v>9034748</v>
      </c>
      <c r="K76" s="91">
        <f t="shared" si="13"/>
        <v>0</v>
      </c>
      <c r="L76" s="91">
        <v>0</v>
      </c>
      <c r="M76" s="91">
        <v>0</v>
      </c>
      <c r="N76" s="91">
        <f t="shared" si="14"/>
        <v>21403527</v>
      </c>
      <c r="O76" s="91">
        <v>17810302</v>
      </c>
      <c r="P76" s="91">
        <v>3593225</v>
      </c>
      <c r="Q76" s="91">
        <f t="shared" si="15"/>
        <v>25087829</v>
      </c>
      <c r="R76" s="87">
        <v>1143039</v>
      </c>
      <c r="S76" s="208">
        <v>0</v>
      </c>
      <c r="T76" s="87">
        <f t="shared" si="9"/>
        <v>23944790</v>
      </c>
      <c r="U76" s="140">
        <v>0</v>
      </c>
      <c r="V76" s="87">
        <v>23944790</v>
      </c>
      <c r="W76" s="71"/>
    </row>
    <row r="77" spans="1:23" ht="12" customHeight="1" x14ac:dyDescent="0.2">
      <c r="A77" s="92">
        <v>64</v>
      </c>
      <c r="B77" s="95" t="s">
        <v>123</v>
      </c>
      <c r="C77" s="97" t="s">
        <v>394</v>
      </c>
      <c r="D77" s="91">
        <f t="shared" si="10"/>
        <v>325950224</v>
      </c>
      <c r="E77" s="91">
        <f t="shared" si="11"/>
        <v>4685815</v>
      </c>
      <c r="F77" s="91">
        <v>4685815</v>
      </c>
      <c r="G77" s="91">
        <v>0</v>
      </c>
      <c r="H77" s="91">
        <f t="shared" si="12"/>
        <v>206459840</v>
      </c>
      <c r="I77" s="91">
        <v>192110719</v>
      </c>
      <c r="J77" s="91">
        <v>14349121</v>
      </c>
      <c r="K77" s="91">
        <f t="shared" si="13"/>
        <v>0</v>
      </c>
      <c r="L77" s="91">
        <v>0</v>
      </c>
      <c r="M77" s="91">
        <v>0</v>
      </c>
      <c r="N77" s="91">
        <f t="shared" si="14"/>
        <v>50231764</v>
      </c>
      <c r="O77" s="91">
        <v>41815578</v>
      </c>
      <c r="P77" s="91">
        <v>8416186</v>
      </c>
      <c r="Q77" s="91">
        <f t="shared" si="15"/>
        <v>64572805</v>
      </c>
      <c r="R77" s="87">
        <v>11681240</v>
      </c>
      <c r="S77" s="208">
        <v>0</v>
      </c>
      <c r="T77" s="87">
        <f t="shared" ref="T77:T140" si="16">U77+V77</f>
        <v>52891565</v>
      </c>
      <c r="U77" s="140">
        <v>0</v>
      </c>
      <c r="V77" s="87">
        <v>52891565</v>
      </c>
      <c r="W77" s="71"/>
    </row>
    <row r="78" spans="1:23" ht="12" customHeight="1" x14ac:dyDescent="0.2">
      <c r="A78" s="92">
        <v>65</v>
      </c>
      <c r="B78" s="95" t="s">
        <v>124</v>
      </c>
      <c r="C78" s="97" t="s">
        <v>395</v>
      </c>
      <c r="D78" s="91">
        <f t="shared" ref="D78:D141" si="17">E78+H78+N78+Q78</f>
        <v>0</v>
      </c>
      <c r="E78" s="91">
        <f t="shared" si="11"/>
        <v>0</v>
      </c>
      <c r="F78" s="91">
        <v>0</v>
      </c>
      <c r="G78" s="91">
        <v>0</v>
      </c>
      <c r="H78" s="91">
        <f t="shared" si="12"/>
        <v>0</v>
      </c>
      <c r="I78" s="91">
        <v>0</v>
      </c>
      <c r="J78" s="91">
        <v>0</v>
      </c>
      <c r="K78" s="91">
        <f t="shared" si="13"/>
        <v>0</v>
      </c>
      <c r="L78" s="91">
        <v>0</v>
      </c>
      <c r="M78" s="91">
        <v>0</v>
      </c>
      <c r="N78" s="91">
        <f t="shared" si="14"/>
        <v>0</v>
      </c>
      <c r="O78" s="91">
        <v>0</v>
      </c>
      <c r="P78" s="91">
        <v>0</v>
      </c>
      <c r="Q78" s="91">
        <f t="shared" si="15"/>
        <v>0</v>
      </c>
      <c r="R78" s="87">
        <v>0</v>
      </c>
      <c r="S78" s="208">
        <v>0</v>
      </c>
      <c r="T78" s="87">
        <f t="shared" si="16"/>
        <v>0</v>
      </c>
      <c r="U78" s="140">
        <v>0</v>
      </c>
      <c r="V78" s="87">
        <v>0</v>
      </c>
      <c r="W78" s="71"/>
    </row>
    <row r="79" spans="1:23" ht="12" customHeight="1" x14ac:dyDescent="0.2">
      <c r="A79" s="92">
        <v>66</v>
      </c>
      <c r="B79" s="93" t="s">
        <v>125</v>
      </c>
      <c r="C79" s="97" t="s">
        <v>396</v>
      </c>
      <c r="D79" s="91">
        <f t="shared" si="17"/>
        <v>44586724</v>
      </c>
      <c r="E79" s="91">
        <f t="shared" si="11"/>
        <v>0</v>
      </c>
      <c r="F79" s="91">
        <v>0</v>
      </c>
      <c r="G79" s="91">
        <v>0</v>
      </c>
      <c r="H79" s="91">
        <f t="shared" si="12"/>
        <v>0</v>
      </c>
      <c r="I79" s="91">
        <v>0</v>
      </c>
      <c r="J79" s="91">
        <v>0</v>
      </c>
      <c r="K79" s="91">
        <f t="shared" si="13"/>
        <v>0</v>
      </c>
      <c r="L79" s="91">
        <v>0</v>
      </c>
      <c r="M79" s="91">
        <v>0</v>
      </c>
      <c r="N79" s="91">
        <f t="shared" si="14"/>
        <v>0</v>
      </c>
      <c r="O79" s="91">
        <v>0</v>
      </c>
      <c r="P79" s="91">
        <v>0</v>
      </c>
      <c r="Q79" s="91">
        <f t="shared" si="15"/>
        <v>44586724</v>
      </c>
      <c r="R79" s="87">
        <v>0</v>
      </c>
      <c r="S79" s="208">
        <v>0</v>
      </c>
      <c r="T79" s="87">
        <f t="shared" si="16"/>
        <v>44586724</v>
      </c>
      <c r="U79" s="140">
        <v>44586724</v>
      </c>
      <c r="V79" s="87">
        <v>0</v>
      </c>
      <c r="W79" s="71"/>
    </row>
    <row r="80" spans="1:23" ht="12" customHeight="1" x14ac:dyDescent="0.2">
      <c r="A80" s="92">
        <v>67</v>
      </c>
      <c r="B80" s="95" t="s">
        <v>126</v>
      </c>
      <c r="C80" s="97" t="s">
        <v>397</v>
      </c>
      <c r="D80" s="91">
        <f t="shared" si="17"/>
        <v>0</v>
      </c>
      <c r="E80" s="91">
        <f t="shared" si="11"/>
        <v>0</v>
      </c>
      <c r="F80" s="91">
        <v>0</v>
      </c>
      <c r="G80" s="91">
        <v>0</v>
      </c>
      <c r="H80" s="91">
        <f t="shared" si="12"/>
        <v>0</v>
      </c>
      <c r="I80" s="91">
        <v>0</v>
      </c>
      <c r="J80" s="91">
        <v>0</v>
      </c>
      <c r="K80" s="91">
        <f t="shared" si="13"/>
        <v>0</v>
      </c>
      <c r="L80" s="91">
        <v>0</v>
      </c>
      <c r="M80" s="91">
        <v>0</v>
      </c>
      <c r="N80" s="91">
        <f t="shared" si="14"/>
        <v>0</v>
      </c>
      <c r="O80" s="91">
        <v>0</v>
      </c>
      <c r="P80" s="91">
        <v>0</v>
      </c>
      <c r="Q80" s="91">
        <f t="shared" si="15"/>
        <v>0</v>
      </c>
      <c r="R80" s="87">
        <v>0</v>
      </c>
      <c r="S80" s="208">
        <v>0</v>
      </c>
      <c r="T80" s="87">
        <f t="shared" si="16"/>
        <v>0</v>
      </c>
      <c r="U80" s="140">
        <v>0</v>
      </c>
      <c r="V80" s="87">
        <v>0</v>
      </c>
      <c r="W80" s="71"/>
    </row>
    <row r="81" spans="1:23" ht="12" customHeight="1" x14ac:dyDescent="0.2">
      <c r="A81" s="92">
        <v>68</v>
      </c>
      <c r="B81" s="95" t="s">
        <v>127</v>
      </c>
      <c r="C81" s="97" t="s">
        <v>398</v>
      </c>
      <c r="D81" s="91">
        <f t="shared" si="17"/>
        <v>0</v>
      </c>
      <c r="E81" s="91">
        <f t="shared" ref="E81:E144" si="18">F81+G81</f>
        <v>0</v>
      </c>
      <c r="F81" s="91">
        <v>0</v>
      </c>
      <c r="G81" s="91">
        <v>0</v>
      </c>
      <c r="H81" s="91">
        <f t="shared" ref="H81:H144" si="19">I81+J81+K81</f>
        <v>0</v>
      </c>
      <c r="I81" s="91">
        <v>0</v>
      </c>
      <c r="J81" s="91">
        <v>0</v>
      </c>
      <c r="K81" s="91">
        <f t="shared" ref="K81:K144" si="20">L81+M81</f>
        <v>0</v>
      </c>
      <c r="L81" s="91">
        <v>0</v>
      </c>
      <c r="M81" s="91">
        <v>0</v>
      </c>
      <c r="N81" s="91">
        <f t="shared" ref="N81:N144" si="21">O81+P81</f>
        <v>0</v>
      </c>
      <c r="O81" s="91">
        <v>0</v>
      </c>
      <c r="P81" s="91">
        <v>0</v>
      </c>
      <c r="Q81" s="91">
        <f t="shared" ref="Q81:Q144" si="22">R81+T81</f>
        <v>0</v>
      </c>
      <c r="R81" s="87">
        <v>0</v>
      </c>
      <c r="S81" s="208">
        <v>0</v>
      </c>
      <c r="T81" s="87">
        <f t="shared" si="16"/>
        <v>0</v>
      </c>
      <c r="U81" s="140">
        <v>0</v>
      </c>
      <c r="V81" s="87">
        <v>0</v>
      </c>
      <c r="W81" s="71"/>
    </row>
    <row r="82" spans="1:23" ht="12" customHeight="1" x14ac:dyDescent="0.2">
      <c r="A82" s="92">
        <v>69</v>
      </c>
      <c r="B82" s="93" t="s">
        <v>128</v>
      </c>
      <c r="C82" s="97" t="s">
        <v>399</v>
      </c>
      <c r="D82" s="91">
        <f t="shared" si="17"/>
        <v>71643518</v>
      </c>
      <c r="E82" s="91">
        <f t="shared" si="18"/>
        <v>0</v>
      </c>
      <c r="F82" s="91">
        <v>0</v>
      </c>
      <c r="G82" s="91">
        <v>0</v>
      </c>
      <c r="H82" s="91">
        <f t="shared" si="19"/>
        <v>0</v>
      </c>
      <c r="I82" s="91">
        <v>0</v>
      </c>
      <c r="J82" s="91">
        <v>0</v>
      </c>
      <c r="K82" s="91">
        <f t="shared" si="20"/>
        <v>0</v>
      </c>
      <c r="L82" s="91">
        <v>0</v>
      </c>
      <c r="M82" s="91">
        <v>0</v>
      </c>
      <c r="N82" s="91">
        <f t="shared" si="21"/>
        <v>0</v>
      </c>
      <c r="O82" s="91">
        <v>0</v>
      </c>
      <c r="P82" s="91">
        <v>0</v>
      </c>
      <c r="Q82" s="91">
        <f t="shared" si="22"/>
        <v>71643518</v>
      </c>
      <c r="R82" s="87">
        <v>4029784</v>
      </c>
      <c r="S82" s="208">
        <v>0</v>
      </c>
      <c r="T82" s="87">
        <f t="shared" si="16"/>
        <v>67613734</v>
      </c>
      <c r="U82" s="140">
        <v>67613734</v>
      </c>
      <c r="V82" s="87">
        <v>0</v>
      </c>
      <c r="W82" s="71"/>
    </row>
    <row r="83" spans="1:23" ht="12" customHeight="1" x14ac:dyDescent="0.2">
      <c r="A83" s="92">
        <v>70</v>
      </c>
      <c r="B83" s="93" t="s">
        <v>129</v>
      </c>
      <c r="C83" s="97" t="s">
        <v>400</v>
      </c>
      <c r="D83" s="91">
        <f t="shared" si="17"/>
        <v>0</v>
      </c>
      <c r="E83" s="91">
        <f t="shared" si="18"/>
        <v>0</v>
      </c>
      <c r="F83" s="91">
        <v>0</v>
      </c>
      <c r="G83" s="91">
        <v>0</v>
      </c>
      <c r="H83" s="91">
        <f t="shared" si="19"/>
        <v>0</v>
      </c>
      <c r="I83" s="91">
        <v>0</v>
      </c>
      <c r="J83" s="91">
        <v>0</v>
      </c>
      <c r="K83" s="91">
        <f t="shared" si="20"/>
        <v>0</v>
      </c>
      <c r="L83" s="91">
        <v>0</v>
      </c>
      <c r="M83" s="91">
        <v>0</v>
      </c>
      <c r="N83" s="91">
        <f t="shared" si="21"/>
        <v>0</v>
      </c>
      <c r="O83" s="91">
        <v>0</v>
      </c>
      <c r="P83" s="91">
        <v>0</v>
      </c>
      <c r="Q83" s="91">
        <f t="shared" si="22"/>
        <v>0</v>
      </c>
      <c r="R83" s="87">
        <v>0</v>
      </c>
      <c r="S83" s="208">
        <v>0</v>
      </c>
      <c r="T83" s="87">
        <f t="shared" si="16"/>
        <v>0</v>
      </c>
      <c r="U83" s="140">
        <v>0</v>
      </c>
      <c r="V83" s="87">
        <v>0</v>
      </c>
      <c r="W83" s="71"/>
    </row>
    <row r="84" spans="1:23" ht="12" customHeight="1" x14ac:dyDescent="0.2">
      <c r="A84" s="92">
        <v>71</v>
      </c>
      <c r="B84" s="93" t="s">
        <v>130</v>
      </c>
      <c r="C84" s="97" t="s">
        <v>401</v>
      </c>
      <c r="D84" s="91">
        <f t="shared" si="17"/>
        <v>0</v>
      </c>
      <c r="E84" s="91">
        <f t="shared" si="18"/>
        <v>0</v>
      </c>
      <c r="F84" s="91">
        <v>0</v>
      </c>
      <c r="G84" s="91">
        <v>0</v>
      </c>
      <c r="H84" s="91">
        <f t="shared" si="19"/>
        <v>0</v>
      </c>
      <c r="I84" s="91">
        <v>0</v>
      </c>
      <c r="J84" s="91">
        <v>0</v>
      </c>
      <c r="K84" s="91">
        <f t="shared" si="20"/>
        <v>0</v>
      </c>
      <c r="L84" s="91">
        <v>0</v>
      </c>
      <c r="M84" s="91">
        <v>0</v>
      </c>
      <c r="N84" s="91">
        <f t="shared" si="21"/>
        <v>0</v>
      </c>
      <c r="O84" s="91">
        <v>0</v>
      </c>
      <c r="P84" s="91">
        <v>0</v>
      </c>
      <c r="Q84" s="91">
        <f t="shared" si="22"/>
        <v>0</v>
      </c>
      <c r="R84" s="87">
        <v>0</v>
      </c>
      <c r="S84" s="208">
        <v>0</v>
      </c>
      <c r="T84" s="87">
        <f t="shared" si="16"/>
        <v>0</v>
      </c>
      <c r="U84" s="140">
        <v>0</v>
      </c>
      <c r="V84" s="87">
        <v>0</v>
      </c>
      <c r="W84" s="71"/>
    </row>
    <row r="85" spans="1:23" ht="12" customHeight="1" x14ac:dyDescent="0.2">
      <c r="A85" s="92">
        <v>72</v>
      </c>
      <c r="B85" s="96" t="s">
        <v>131</v>
      </c>
      <c r="C85" s="97" t="s">
        <v>132</v>
      </c>
      <c r="D85" s="91">
        <f t="shared" si="17"/>
        <v>305736260</v>
      </c>
      <c r="E85" s="91">
        <f t="shared" si="18"/>
        <v>85267359</v>
      </c>
      <c r="F85" s="91">
        <v>3827123</v>
      </c>
      <c r="G85" s="91">
        <v>81440236</v>
      </c>
      <c r="H85" s="91">
        <f t="shared" si="19"/>
        <v>124291122</v>
      </c>
      <c r="I85" s="91">
        <v>112976250</v>
      </c>
      <c r="J85" s="91">
        <v>9878560</v>
      </c>
      <c r="K85" s="91">
        <f t="shared" si="20"/>
        <v>1436312</v>
      </c>
      <c r="L85" s="91">
        <v>782825</v>
      </c>
      <c r="M85" s="91">
        <v>653487</v>
      </c>
      <c r="N85" s="91">
        <f t="shared" si="21"/>
        <v>31194201</v>
      </c>
      <c r="O85" s="91">
        <v>25795351</v>
      </c>
      <c r="P85" s="91">
        <v>5398850</v>
      </c>
      <c r="Q85" s="91">
        <f t="shared" si="22"/>
        <v>64983578</v>
      </c>
      <c r="R85" s="87">
        <v>6311199</v>
      </c>
      <c r="S85" s="208">
        <v>0</v>
      </c>
      <c r="T85" s="87">
        <f t="shared" si="16"/>
        <v>58672379</v>
      </c>
      <c r="U85" s="140">
        <v>15084147</v>
      </c>
      <c r="V85" s="87">
        <v>43588232</v>
      </c>
      <c r="W85" s="71"/>
    </row>
    <row r="86" spans="1:23" ht="12" customHeight="1" x14ac:dyDescent="0.2">
      <c r="A86" s="92">
        <v>73</v>
      </c>
      <c r="B86" s="93" t="s">
        <v>133</v>
      </c>
      <c r="C86" s="97" t="s">
        <v>402</v>
      </c>
      <c r="D86" s="91">
        <f t="shared" si="17"/>
        <v>496019654</v>
      </c>
      <c r="E86" s="91">
        <f t="shared" si="18"/>
        <v>26020803</v>
      </c>
      <c r="F86" s="91">
        <v>8058091</v>
      </c>
      <c r="G86" s="91">
        <v>17962712</v>
      </c>
      <c r="H86" s="91">
        <f t="shared" si="19"/>
        <v>294540601</v>
      </c>
      <c r="I86" s="91">
        <v>271249842</v>
      </c>
      <c r="J86" s="91">
        <v>23290759</v>
      </c>
      <c r="K86" s="91">
        <f t="shared" si="20"/>
        <v>0</v>
      </c>
      <c r="L86" s="91">
        <v>0</v>
      </c>
      <c r="M86" s="91">
        <v>0</v>
      </c>
      <c r="N86" s="91">
        <f t="shared" si="21"/>
        <v>80976499</v>
      </c>
      <c r="O86" s="91">
        <v>68244924</v>
      </c>
      <c r="P86" s="91">
        <v>12731575</v>
      </c>
      <c r="Q86" s="91">
        <f t="shared" si="22"/>
        <v>94481751</v>
      </c>
      <c r="R86" s="87">
        <v>18913507</v>
      </c>
      <c r="S86" s="208">
        <v>0</v>
      </c>
      <c r="T86" s="87">
        <f t="shared" si="16"/>
        <v>75568244</v>
      </c>
      <c r="U86" s="140">
        <v>0</v>
      </c>
      <c r="V86" s="87">
        <v>75568244</v>
      </c>
      <c r="W86" s="71"/>
    </row>
    <row r="87" spans="1:23" ht="12" customHeight="1" x14ac:dyDescent="0.2">
      <c r="A87" s="92">
        <v>74</v>
      </c>
      <c r="B87" s="96" t="s">
        <v>134</v>
      </c>
      <c r="C87" s="97" t="s">
        <v>35</v>
      </c>
      <c r="D87" s="91">
        <f t="shared" si="17"/>
        <v>254159640</v>
      </c>
      <c r="E87" s="91">
        <f t="shared" si="18"/>
        <v>4938704</v>
      </c>
      <c r="F87" s="91">
        <v>4938704</v>
      </c>
      <c r="G87" s="91">
        <v>0</v>
      </c>
      <c r="H87" s="91">
        <f t="shared" si="19"/>
        <v>161311690</v>
      </c>
      <c r="I87" s="91">
        <v>147466906</v>
      </c>
      <c r="J87" s="91">
        <v>13844784</v>
      </c>
      <c r="K87" s="91">
        <f t="shared" si="20"/>
        <v>0</v>
      </c>
      <c r="L87" s="91">
        <v>0</v>
      </c>
      <c r="M87" s="91">
        <v>0</v>
      </c>
      <c r="N87" s="91">
        <f t="shared" si="21"/>
        <v>36387856</v>
      </c>
      <c r="O87" s="91">
        <v>29668872</v>
      </c>
      <c r="P87" s="91">
        <v>6718984</v>
      </c>
      <c r="Q87" s="91">
        <f t="shared" si="22"/>
        <v>51521390</v>
      </c>
      <c r="R87" s="87">
        <v>2291519</v>
      </c>
      <c r="S87" s="208">
        <v>0</v>
      </c>
      <c r="T87" s="87">
        <f t="shared" si="16"/>
        <v>49229871</v>
      </c>
      <c r="U87" s="140">
        <v>8797127</v>
      </c>
      <c r="V87" s="87">
        <v>40432744</v>
      </c>
      <c r="W87" s="71"/>
    </row>
    <row r="88" spans="1:23" ht="12" customHeight="1" x14ac:dyDescent="0.2">
      <c r="A88" s="92">
        <v>75</v>
      </c>
      <c r="B88" s="98" t="s">
        <v>135</v>
      </c>
      <c r="C88" s="99" t="s">
        <v>413</v>
      </c>
      <c r="D88" s="91">
        <f t="shared" si="17"/>
        <v>330532747</v>
      </c>
      <c r="E88" s="91">
        <f t="shared" si="18"/>
        <v>110153496</v>
      </c>
      <c r="F88" s="91">
        <v>3076567</v>
      </c>
      <c r="G88" s="91">
        <v>107076929</v>
      </c>
      <c r="H88" s="91">
        <f t="shared" si="19"/>
        <v>109970707</v>
      </c>
      <c r="I88" s="91">
        <v>100385181</v>
      </c>
      <c r="J88" s="91">
        <v>8512468</v>
      </c>
      <c r="K88" s="91">
        <f t="shared" si="20"/>
        <v>1073058</v>
      </c>
      <c r="L88" s="91">
        <v>60426</v>
      </c>
      <c r="M88" s="91">
        <v>1012632</v>
      </c>
      <c r="N88" s="91">
        <f t="shared" si="21"/>
        <v>26968418</v>
      </c>
      <c r="O88" s="91">
        <v>22327404</v>
      </c>
      <c r="P88" s="91">
        <v>4641014</v>
      </c>
      <c r="Q88" s="91">
        <f t="shared" si="22"/>
        <v>83440126</v>
      </c>
      <c r="R88" s="87">
        <v>14858900</v>
      </c>
      <c r="S88" s="208">
        <v>0</v>
      </c>
      <c r="T88" s="87">
        <f t="shared" si="16"/>
        <v>68581226</v>
      </c>
      <c r="U88" s="140">
        <v>13377438</v>
      </c>
      <c r="V88" s="87">
        <v>55203788</v>
      </c>
      <c r="W88" s="71"/>
    </row>
    <row r="89" spans="1:23" ht="12" customHeight="1" x14ac:dyDescent="0.2">
      <c r="A89" s="92">
        <v>76</v>
      </c>
      <c r="B89" s="93" t="s">
        <v>136</v>
      </c>
      <c r="C89" s="97" t="s">
        <v>36</v>
      </c>
      <c r="D89" s="91">
        <f t="shared" si="17"/>
        <v>462916122</v>
      </c>
      <c r="E89" s="91">
        <f t="shared" si="18"/>
        <v>8292038</v>
      </c>
      <c r="F89" s="91">
        <v>8292038</v>
      </c>
      <c r="G89" s="91">
        <v>0</v>
      </c>
      <c r="H89" s="91">
        <f t="shared" si="19"/>
        <v>280435477</v>
      </c>
      <c r="I89" s="91">
        <v>256991231</v>
      </c>
      <c r="J89" s="91">
        <v>23444246</v>
      </c>
      <c r="K89" s="91">
        <f t="shared" si="20"/>
        <v>0</v>
      </c>
      <c r="L89" s="91">
        <v>0</v>
      </c>
      <c r="M89" s="91">
        <v>0</v>
      </c>
      <c r="N89" s="91">
        <f t="shared" si="21"/>
        <v>61791832</v>
      </c>
      <c r="O89" s="91">
        <v>50084024</v>
      </c>
      <c r="P89" s="91">
        <v>11707808</v>
      </c>
      <c r="Q89" s="91">
        <f t="shared" si="22"/>
        <v>112396775</v>
      </c>
      <c r="R89" s="87">
        <v>31024528</v>
      </c>
      <c r="S89" s="208">
        <v>9730686</v>
      </c>
      <c r="T89" s="87">
        <f t="shared" si="16"/>
        <v>81372247</v>
      </c>
      <c r="U89" s="140">
        <v>11827819</v>
      </c>
      <c r="V89" s="87">
        <v>69544428</v>
      </c>
      <c r="W89" s="71"/>
    </row>
    <row r="90" spans="1:23" ht="12" customHeight="1" x14ac:dyDescent="0.2">
      <c r="A90" s="92">
        <v>77</v>
      </c>
      <c r="B90" s="98" t="s">
        <v>137</v>
      </c>
      <c r="C90" s="99" t="s">
        <v>49</v>
      </c>
      <c r="D90" s="91">
        <f t="shared" si="17"/>
        <v>312251274</v>
      </c>
      <c r="E90" s="91">
        <f t="shared" si="18"/>
        <v>236623546</v>
      </c>
      <c r="F90" s="91">
        <v>0</v>
      </c>
      <c r="G90" s="91">
        <v>236623546</v>
      </c>
      <c r="H90" s="91">
        <f t="shared" si="19"/>
        <v>3441827</v>
      </c>
      <c r="I90" s="91">
        <v>0</v>
      </c>
      <c r="J90" s="91">
        <v>0</v>
      </c>
      <c r="K90" s="91">
        <f t="shared" si="20"/>
        <v>3441827</v>
      </c>
      <c r="L90" s="91">
        <v>1034279</v>
      </c>
      <c r="M90" s="91">
        <v>2407548</v>
      </c>
      <c r="N90" s="91">
        <f t="shared" si="21"/>
        <v>0</v>
      </c>
      <c r="O90" s="91">
        <v>0</v>
      </c>
      <c r="P90" s="91">
        <v>0</v>
      </c>
      <c r="Q90" s="91">
        <f t="shared" si="22"/>
        <v>72185901</v>
      </c>
      <c r="R90" s="87">
        <v>14220312</v>
      </c>
      <c r="S90" s="208">
        <v>0</v>
      </c>
      <c r="T90" s="87">
        <f t="shared" si="16"/>
        <v>57965589</v>
      </c>
      <c r="U90" s="140">
        <v>10545227</v>
      </c>
      <c r="V90" s="87">
        <v>47420362</v>
      </c>
      <c r="W90" s="71"/>
    </row>
    <row r="91" spans="1:23" ht="12" customHeight="1" x14ac:dyDescent="0.2">
      <c r="A91" s="92">
        <v>78</v>
      </c>
      <c r="B91" s="93" t="s">
        <v>138</v>
      </c>
      <c r="C91" s="97" t="s">
        <v>403</v>
      </c>
      <c r="D91" s="91">
        <f t="shared" si="17"/>
        <v>348101912</v>
      </c>
      <c r="E91" s="91">
        <f t="shared" si="18"/>
        <v>6547810</v>
      </c>
      <c r="F91" s="91">
        <v>6547810</v>
      </c>
      <c r="G91" s="91">
        <v>0</v>
      </c>
      <c r="H91" s="91">
        <f t="shared" si="19"/>
        <v>215335049</v>
      </c>
      <c r="I91" s="91">
        <v>199053411</v>
      </c>
      <c r="J91" s="91">
        <v>16281638</v>
      </c>
      <c r="K91" s="91">
        <f t="shared" si="20"/>
        <v>0</v>
      </c>
      <c r="L91" s="91">
        <v>0</v>
      </c>
      <c r="M91" s="91">
        <v>0</v>
      </c>
      <c r="N91" s="91">
        <f t="shared" si="21"/>
        <v>53656439</v>
      </c>
      <c r="O91" s="91">
        <v>43571799</v>
      </c>
      <c r="P91" s="91">
        <v>10084640</v>
      </c>
      <c r="Q91" s="91">
        <f t="shared" si="22"/>
        <v>72562614</v>
      </c>
      <c r="R91" s="87">
        <v>12875598</v>
      </c>
      <c r="S91" s="208">
        <v>0</v>
      </c>
      <c r="T91" s="87">
        <f t="shared" si="16"/>
        <v>59687016</v>
      </c>
      <c r="U91" s="140">
        <v>5492636</v>
      </c>
      <c r="V91" s="87">
        <v>54194380</v>
      </c>
      <c r="W91" s="71"/>
    </row>
    <row r="92" spans="1:23" ht="12" customHeight="1" x14ac:dyDescent="0.2">
      <c r="A92" s="92">
        <v>79</v>
      </c>
      <c r="B92" s="98" t="s">
        <v>139</v>
      </c>
      <c r="C92" s="99" t="s">
        <v>309</v>
      </c>
      <c r="D92" s="91">
        <f t="shared" si="17"/>
        <v>23476112</v>
      </c>
      <c r="E92" s="91">
        <f t="shared" si="18"/>
        <v>0</v>
      </c>
      <c r="F92" s="91">
        <v>0</v>
      </c>
      <c r="G92" s="91">
        <v>0</v>
      </c>
      <c r="H92" s="91">
        <f t="shared" si="19"/>
        <v>0</v>
      </c>
      <c r="I92" s="91">
        <v>0</v>
      </c>
      <c r="J92" s="91">
        <v>0</v>
      </c>
      <c r="K92" s="91">
        <f t="shared" si="20"/>
        <v>0</v>
      </c>
      <c r="L92" s="91">
        <v>0</v>
      </c>
      <c r="M92" s="91">
        <v>0</v>
      </c>
      <c r="N92" s="91">
        <f t="shared" si="21"/>
        <v>0</v>
      </c>
      <c r="O92" s="91">
        <v>0</v>
      </c>
      <c r="P92" s="91">
        <v>0</v>
      </c>
      <c r="Q92" s="91">
        <f t="shared" si="22"/>
        <v>23476112</v>
      </c>
      <c r="R92" s="87">
        <v>23476112</v>
      </c>
      <c r="S92" s="208">
        <v>0</v>
      </c>
      <c r="T92" s="87">
        <f t="shared" si="16"/>
        <v>0</v>
      </c>
      <c r="U92" s="140">
        <v>0</v>
      </c>
      <c r="V92" s="87">
        <v>0</v>
      </c>
      <c r="W92" s="71"/>
    </row>
    <row r="93" spans="1:23" ht="12" customHeight="1" x14ac:dyDescent="0.2">
      <c r="A93" s="92">
        <v>80</v>
      </c>
      <c r="B93" s="95" t="s">
        <v>140</v>
      </c>
      <c r="C93" s="103" t="s">
        <v>258</v>
      </c>
      <c r="D93" s="91">
        <f t="shared" si="17"/>
        <v>0</v>
      </c>
      <c r="E93" s="91">
        <f t="shared" si="18"/>
        <v>0</v>
      </c>
      <c r="F93" s="91">
        <v>0</v>
      </c>
      <c r="G93" s="91">
        <v>0</v>
      </c>
      <c r="H93" s="91">
        <f t="shared" si="19"/>
        <v>0</v>
      </c>
      <c r="I93" s="91">
        <v>0</v>
      </c>
      <c r="J93" s="91">
        <v>0</v>
      </c>
      <c r="K93" s="91">
        <f t="shared" si="20"/>
        <v>0</v>
      </c>
      <c r="L93" s="91">
        <v>0</v>
      </c>
      <c r="M93" s="91">
        <v>0</v>
      </c>
      <c r="N93" s="91">
        <f t="shared" si="21"/>
        <v>0</v>
      </c>
      <c r="O93" s="91">
        <v>0</v>
      </c>
      <c r="P93" s="91">
        <v>0</v>
      </c>
      <c r="Q93" s="91">
        <f t="shared" si="22"/>
        <v>0</v>
      </c>
      <c r="R93" s="87">
        <v>0</v>
      </c>
      <c r="S93" s="208">
        <v>0</v>
      </c>
      <c r="T93" s="87">
        <f t="shared" si="16"/>
        <v>0</v>
      </c>
      <c r="U93" s="140">
        <v>0</v>
      </c>
      <c r="V93" s="87">
        <v>0</v>
      </c>
      <c r="W93" s="71"/>
    </row>
    <row r="94" spans="1:23" ht="22.5" customHeight="1" x14ac:dyDescent="0.2">
      <c r="A94" s="325">
        <v>81</v>
      </c>
      <c r="B94" s="328" t="s">
        <v>141</v>
      </c>
      <c r="C94" s="97" t="s">
        <v>248</v>
      </c>
      <c r="D94" s="91">
        <f t="shared" si="17"/>
        <v>32783666</v>
      </c>
      <c r="E94" s="91">
        <f t="shared" si="18"/>
        <v>1264579</v>
      </c>
      <c r="F94" s="91">
        <v>1264579</v>
      </c>
      <c r="G94" s="91">
        <v>0</v>
      </c>
      <c r="H94" s="91">
        <f t="shared" si="19"/>
        <v>9114737</v>
      </c>
      <c r="I94" s="91">
        <v>8092999</v>
      </c>
      <c r="J94" s="91">
        <v>1021738</v>
      </c>
      <c r="K94" s="91">
        <f t="shared" si="20"/>
        <v>0</v>
      </c>
      <c r="L94" s="91">
        <v>0</v>
      </c>
      <c r="M94" s="91">
        <v>0</v>
      </c>
      <c r="N94" s="91">
        <f t="shared" si="21"/>
        <v>6713217</v>
      </c>
      <c r="O94" s="91">
        <v>6292290</v>
      </c>
      <c r="P94" s="91">
        <v>420927</v>
      </c>
      <c r="Q94" s="91">
        <f t="shared" si="22"/>
        <v>15691133</v>
      </c>
      <c r="R94" s="91">
        <v>12410997</v>
      </c>
      <c r="S94" s="91">
        <v>0</v>
      </c>
      <c r="T94" s="87">
        <f t="shared" si="16"/>
        <v>3280136</v>
      </c>
      <c r="U94" s="140">
        <v>0</v>
      </c>
      <c r="V94" s="87">
        <v>3280136</v>
      </c>
      <c r="W94" s="71"/>
    </row>
    <row r="95" spans="1:23" ht="36" customHeight="1" x14ac:dyDescent="0.2">
      <c r="A95" s="326"/>
      <c r="B95" s="329"/>
      <c r="C95" s="99" t="s">
        <v>307</v>
      </c>
      <c r="D95" s="91">
        <f t="shared" si="17"/>
        <v>24502151</v>
      </c>
      <c r="E95" s="91">
        <f t="shared" si="18"/>
        <v>1264579</v>
      </c>
      <c r="F95" s="91">
        <v>1264579</v>
      </c>
      <c r="G95" s="91">
        <v>0</v>
      </c>
      <c r="H95" s="91">
        <f t="shared" si="19"/>
        <v>9114737</v>
      </c>
      <c r="I95" s="91">
        <v>8092999</v>
      </c>
      <c r="J95" s="91">
        <v>1021738</v>
      </c>
      <c r="K95" s="91">
        <f t="shared" si="20"/>
        <v>0</v>
      </c>
      <c r="L95" s="91">
        <v>0</v>
      </c>
      <c r="M95" s="91">
        <v>0</v>
      </c>
      <c r="N95" s="91">
        <f t="shared" si="21"/>
        <v>6713217</v>
      </c>
      <c r="O95" s="91">
        <v>6292290</v>
      </c>
      <c r="P95" s="91">
        <v>420927</v>
      </c>
      <c r="Q95" s="91">
        <f t="shared" si="22"/>
        <v>7409618</v>
      </c>
      <c r="R95" s="87">
        <v>4129482</v>
      </c>
      <c r="S95" s="208">
        <v>0</v>
      </c>
      <c r="T95" s="87">
        <f t="shared" si="16"/>
        <v>3280136</v>
      </c>
      <c r="U95" s="140">
        <v>0</v>
      </c>
      <c r="V95" s="87">
        <v>3280136</v>
      </c>
      <c r="W95" s="71"/>
    </row>
    <row r="96" spans="1:23" ht="25.5" customHeight="1" x14ac:dyDescent="0.2">
      <c r="A96" s="326"/>
      <c r="B96" s="329"/>
      <c r="C96" s="99" t="s">
        <v>249</v>
      </c>
      <c r="D96" s="91">
        <f t="shared" si="17"/>
        <v>5176302</v>
      </c>
      <c r="E96" s="91">
        <f t="shared" si="18"/>
        <v>0</v>
      </c>
      <c r="F96" s="91">
        <v>0</v>
      </c>
      <c r="G96" s="91">
        <v>0</v>
      </c>
      <c r="H96" s="91">
        <f t="shared" si="19"/>
        <v>0</v>
      </c>
      <c r="I96" s="91">
        <v>0</v>
      </c>
      <c r="J96" s="91">
        <v>0</v>
      </c>
      <c r="K96" s="91">
        <f t="shared" si="20"/>
        <v>0</v>
      </c>
      <c r="L96" s="91">
        <v>0</v>
      </c>
      <c r="M96" s="91">
        <v>0</v>
      </c>
      <c r="N96" s="91">
        <f t="shared" si="21"/>
        <v>0</v>
      </c>
      <c r="O96" s="91">
        <v>0</v>
      </c>
      <c r="P96" s="91">
        <v>0</v>
      </c>
      <c r="Q96" s="91">
        <f t="shared" si="22"/>
        <v>5176302</v>
      </c>
      <c r="R96" s="87">
        <v>5176302</v>
      </c>
      <c r="S96" s="208">
        <v>0</v>
      </c>
      <c r="T96" s="87">
        <f t="shared" si="16"/>
        <v>0</v>
      </c>
      <c r="U96" s="140">
        <v>0</v>
      </c>
      <c r="V96" s="87">
        <v>0</v>
      </c>
      <c r="W96" s="71"/>
    </row>
    <row r="97" spans="1:23" ht="38.25" customHeight="1" x14ac:dyDescent="0.2">
      <c r="A97" s="327"/>
      <c r="B97" s="330"/>
      <c r="C97" s="104" t="s">
        <v>308</v>
      </c>
      <c r="D97" s="91">
        <f t="shared" si="17"/>
        <v>3105213</v>
      </c>
      <c r="E97" s="91">
        <f t="shared" si="18"/>
        <v>0</v>
      </c>
      <c r="F97" s="91">
        <v>0</v>
      </c>
      <c r="G97" s="91">
        <v>0</v>
      </c>
      <c r="H97" s="91">
        <f t="shared" si="19"/>
        <v>0</v>
      </c>
      <c r="I97" s="91">
        <v>0</v>
      </c>
      <c r="J97" s="91">
        <v>0</v>
      </c>
      <c r="K97" s="91">
        <f t="shared" si="20"/>
        <v>0</v>
      </c>
      <c r="L97" s="91">
        <v>0</v>
      </c>
      <c r="M97" s="91">
        <v>0</v>
      </c>
      <c r="N97" s="91">
        <f t="shared" si="21"/>
        <v>0</v>
      </c>
      <c r="O97" s="91">
        <v>0</v>
      </c>
      <c r="P97" s="91">
        <v>0</v>
      </c>
      <c r="Q97" s="91">
        <f t="shared" si="22"/>
        <v>3105213</v>
      </c>
      <c r="R97" s="87">
        <v>3105213</v>
      </c>
      <c r="S97" s="208">
        <v>0</v>
      </c>
      <c r="T97" s="87">
        <f t="shared" si="16"/>
        <v>0</v>
      </c>
      <c r="U97" s="140">
        <v>0</v>
      </c>
      <c r="V97" s="87">
        <v>0</v>
      </c>
      <c r="W97" s="71"/>
    </row>
    <row r="98" spans="1:23" ht="12" customHeight="1" x14ac:dyDescent="0.2">
      <c r="A98" s="92">
        <v>82</v>
      </c>
      <c r="B98" s="95" t="s">
        <v>142</v>
      </c>
      <c r="C98" s="94" t="s">
        <v>48</v>
      </c>
      <c r="D98" s="91">
        <f t="shared" si="17"/>
        <v>3450696</v>
      </c>
      <c r="E98" s="91">
        <f t="shared" si="18"/>
        <v>0</v>
      </c>
      <c r="F98" s="91">
        <v>0</v>
      </c>
      <c r="G98" s="91">
        <v>0</v>
      </c>
      <c r="H98" s="91">
        <f t="shared" si="19"/>
        <v>0</v>
      </c>
      <c r="I98" s="91">
        <v>0</v>
      </c>
      <c r="J98" s="91">
        <v>0</v>
      </c>
      <c r="K98" s="91">
        <f t="shared" si="20"/>
        <v>0</v>
      </c>
      <c r="L98" s="91">
        <v>0</v>
      </c>
      <c r="M98" s="91">
        <v>0</v>
      </c>
      <c r="N98" s="91">
        <f t="shared" si="21"/>
        <v>0</v>
      </c>
      <c r="O98" s="91">
        <v>0</v>
      </c>
      <c r="P98" s="91">
        <v>0</v>
      </c>
      <c r="Q98" s="91">
        <f t="shared" si="22"/>
        <v>3450696</v>
      </c>
      <c r="R98" s="87">
        <v>3450696</v>
      </c>
      <c r="S98" s="208">
        <v>0</v>
      </c>
      <c r="T98" s="87">
        <f t="shared" si="16"/>
        <v>0</v>
      </c>
      <c r="U98" s="140">
        <v>0</v>
      </c>
      <c r="V98" s="87">
        <v>0</v>
      </c>
      <c r="W98" s="71"/>
    </row>
    <row r="99" spans="1:23" ht="12" customHeight="1" x14ac:dyDescent="0.2">
      <c r="A99" s="92">
        <v>83</v>
      </c>
      <c r="B99" s="95" t="s">
        <v>143</v>
      </c>
      <c r="C99" s="99" t="s">
        <v>144</v>
      </c>
      <c r="D99" s="91">
        <f t="shared" si="17"/>
        <v>14615264</v>
      </c>
      <c r="E99" s="91">
        <f t="shared" si="18"/>
        <v>307095</v>
      </c>
      <c r="F99" s="91">
        <v>307095</v>
      </c>
      <c r="G99" s="91">
        <v>0</v>
      </c>
      <c r="H99" s="91">
        <f t="shared" si="19"/>
        <v>9384814</v>
      </c>
      <c r="I99" s="91">
        <v>8576044</v>
      </c>
      <c r="J99" s="91">
        <v>808770</v>
      </c>
      <c r="K99" s="91">
        <f t="shared" si="20"/>
        <v>0</v>
      </c>
      <c r="L99" s="91">
        <v>0</v>
      </c>
      <c r="M99" s="91">
        <v>0</v>
      </c>
      <c r="N99" s="91">
        <f t="shared" si="21"/>
        <v>1693458</v>
      </c>
      <c r="O99" s="91">
        <v>1441908</v>
      </c>
      <c r="P99" s="91">
        <v>251550</v>
      </c>
      <c r="Q99" s="91">
        <f t="shared" si="22"/>
        <v>3229897</v>
      </c>
      <c r="R99" s="87">
        <v>179450</v>
      </c>
      <c r="S99" s="208">
        <v>0</v>
      </c>
      <c r="T99" s="87">
        <f t="shared" si="16"/>
        <v>3050447</v>
      </c>
      <c r="U99" s="140">
        <v>317837</v>
      </c>
      <c r="V99" s="87">
        <v>2732610</v>
      </c>
      <c r="W99" s="71"/>
    </row>
    <row r="100" spans="1:23" ht="12" customHeight="1" x14ac:dyDescent="0.2">
      <c r="A100" s="92">
        <v>84</v>
      </c>
      <c r="B100" s="96" t="s">
        <v>145</v>
      </c>
      <c r="C100" s="97" t="s">
        <v>146</v>
      </c>
      <c r="D100" s="91">
        <f t="shared" si="17"/>
        <v>96552528</v>
      </c>
      <c r="E100" s="91">
        <f t="shared" si="18"/>
        <v>1793876</v>
      </c>
      <c r="F100" s="91">
        <v>1793876</v>
      </c>
      <c r="G100" s="91">
        <v>0</v>
      </c>
      <c r="H100" s="91">
        <f t="shared" si="19"/>
        <v>58558201</v>
      </c>
      <c r="I100" s="91">
        <v>53146986</v>
      </c>
      <c r="J100" s="91">
        <v>5411215</v>
      </c>
      <c r="K100" s="91">
        <f t="shared" si="20"/>
        <v>0</v>
      </c>
      <c r="L100" s="91">
        <v>0</v>
      </c>
      <c r="M100" s="91">
        <v>0</v>
      </c>
      <c r="N100" s="91">
        <f t="shared" si="21"/>
        <v>12628569</v>
      </c>
      <c r="O100" s="91">
        <v>10136463</v>
      </c>
      <c r="P100" s="91">
        <v>2492106</v>
      </c>
      <c r="Q100" s="91">
        <f t="shared" si="22"/>
        <v>23571882</v>
      </c>
      <c r="R100" s="87">
        <v>4292028</v>
      </c>
      <c r="S100" s="208">
        <v>0</v>
      </c>
      <c r="T100" s="87">
        <f t="shared" si="16"/>
        <v>19279854</v>
      </c>
      <c r="U100" s="140">
        <v>4492124</v>
      </c>
      <c r="V100" s="87">
        <v>14787730</v>
      </c>
      <c r="W100" s="71"/>
    </row>
    <row r="101" spans="1:23" ht="12" customHeight="1" x14ac:dyDescent="0.2">
      <c r="A101" s="92">
        <v>85</v>
      </c>
      <c r="B101" s="95" t="s">
        <v>147</v>
      </c>
      <c r="C101" s="94" t="s">
        <v>27</v>
      </c>
      <c r="D101" s="91">
        <f t="shared" si="17"/>
        <v>49567019</v>
      </c>
      <c r="E101" s="91">
        <f t="shared" si="18"/>
        <v>11109434</v>
      </c>
      <c r="F101" s="91">
        <v>670192</v>
      </c>
      <c r="G101" s="91">
        <v>10439242</v>
      </c>
      <c r="H101" s="91">
        <f t="shared" si="19"/>
        <v>23128542</v>
      </c>
      <c r="I101" s="91">
        <v>20870937</v>
      </c>
      <c r="J101" s="91">
        <v>1970300</v>
      </c>
      <c r="K101" s="91">
        <f t="shared" si="20"/>
        <v>287305</v>
      </c>
      <c r="L101" s="91">
        <v>0</v>
      </c>
      <c r="M101" s="91">
        <v>287305</v>
      </c>
      <c r="N101" s="91">
        <f t="shared" si="21"/>
        <v>3692577</v>
      </c>
      <c r="O101" s="91">
        <v>2789260</v>
      </c>
      <c r="P101" s="91">
        <v>903317</v>
      </c>
      <c r="Q101" s="91">
        <f t="shared" si="22"/>
        <v>11636466</v>
      </c>
      <c r="R101" s="87">
        <v>376845</v>
      </c>
      <c r="S101" s="208">
        <v>0</v>
      </c>
      <c r="T101" s="87">
        <f t="shared" si="16"/>
        <v>11259621</v>
      </c>
      <c r="U101" s="140">
        <v>2716620</v>
      </c>
      <c r="V101" s="87">
        <v>8543001</v>
      </c>
      <c r="W101" s="71"/>
    </row>
    <row r="102" spans="1:23" ht="12" customHeight="1" x14ac:dyDescent="0.2">
      <c r="A102" s="92">
        <v>86</v>
      </c>
      <c r="B102" s="96" t="s">
        <v>148</v>
      </c>
      <c r="C102" s="97" t="s">
        <v>12</v>
      </c>
      <c r="D102" s="91">
        <f t="shared" si="17"/>
        <v>51865289</v>
      </c>
      <c r="E102" s="91">
        <f t="shared" si="18"/>
        <v>12075033</v>
      </c>
      <c r="F102" s="91">
        <v>701364</v>
      </c>
      <c r="G102" s="91">
        <v>11373669</v>
      </c>
      <c r="H102" s="91">
        <f t="shared" si="19"/>
        <v>23592459</v>
      </c>
      <c r="I102" s="91">
        <v>21683726</v>
      </c>
      <c r="J102" s="91">
        <v>1778812</v>
      </c>
      <c r="K102" s="91">
        <f t="shared" si="20"/>
        <v>129921</v>
      </c>
      <c r="L102" s="91">
        <v>66748</v>
      </c>
      <c r="M102" s="91">
        <v>63173</v>
      </c>
      <c r="N102" s="91">
        <f t="shared" si="21"/>
        <v>4134338</v>
      </c>
      <c r="O102" s="91">
        <v>3189181</v>
      </c>
      <c r="P102" s="91">
        <v>945157</v>
      </c>
      <c r="Q102" s="91">
        <f t="shared" si="22"/>
        <v>12063459</v>
      </c>
      <c r="R102" s="87">
        <v>459392</v>
      </c>
      <c r="S102" s="208">
        <v>0</v>
      </c>
      <c r="T102" s="87">
        <f t="shared" si="16"/>
        <v>11604067</v>
      </c>
      <c r="U102" s="140">
        <v>2862125</v>
      </c>
      <c r="V102" s="87">
        <v>8741942</v>
      </c>
      <c r="W102" s="71"/>
    </row>
    <row r="103" spans="1:23" ht="12" customHeight="1" x14ac:dyDescent="0.2">
      <c r="A103" s="92">
        <v>87</v>
      </c>
      <c r="B103" s="96" t="s">
        <v>149</v>
      </c>
      <c r="C103" s="97" t="s">
        <v>26</v>
      </c>
      <c r="D103" s="91">
        <f t="shared" si="17"/>
        <v>151612063</v>
      </c>
      <c r="E103" s="91">
        <f t="shared" si="18"/>
        <v>35759575</v>
      </c>
      <c r="F103" s="91">
        <v>2035709</v>
      </c>
      <c r="G103" s="91">
        <v>33723866</v>
      </c>
      <c r="H103" s="91">
        <f t="shared" si="19"/>
        <v>68017546</v>
      </c>
      <c r="I103" s="91">
        <v>60958435</v>
      </c>
      <c r="J103" s="91">
        <v>5907143</v>
      </c>
      <c r="K103" s="91">
        <f t="shared" si="20"/>
        <v>1151968</v>
      </c>
      <c r="L103" s="91">
        <v>0</v>
      </c>
      <c r="M103" s="91">
        <v>1151968</v>
      </c>
      <c r="N103" s="91">
        <f t="shared" si="21"/>
        <v>14232438</v>
      </c>
      <c r="O103" s="91">
        <v>11329509</v>
      </c>
      <c r="P103" s="91">
        <v>2902929</v>
      </c>
      <c r="Q103" s="91">
        <f t="shared" si="22"/>
        <v>33602504</v>
      </c>
      <c r="R103" s="87">
        <v>1926216</v>
      </c>
      <c r="S103" s="208">
        <v>0</v>
      </c>
      <c r="T103" s="87">
        <f t="shared" si="16"/>
        <v>31676288</v>
      </c>
      <c r="U103" s="140">
        <v>7931916</v>
      </c>
      <c r="V103" s="87">
        <v>23744372</v>
      </c>
      <c r="W103" s="71"/>
    </row>
    <row r="104" spans="1:23" ht="12" customHeight="1" x14ac:dyDescent="0.2">
      <c r="A104" s="92">
        <v>88</v>
      </c>
      <c r="B104" s="95" t="s">
        <v>150</v>
      </c>
      <c r="C104" s="99" t="s">
        <v>42</v>
      </c>
      <c r="D104" s="91">
        <f t="shared" si="17"/>
        <v>62455137</v>
      </c>
      <c r="E104" s="91">
        <f t="shared" si="18"/>
        <v>13425659</v>
      </c>
      <c r="F104" s="91">
        <v>828563</v>
      </c>
      <c r="G104" s="91">
        <v>12597096</v>
      </c>
      <c r="H104" s="91">
        <f t="shared" si="19"/>
        <v>28424113</v>
      </c>
      <c r="I104" s="91">
        <v>25539616</v>
      </c>
      <c r="J104" s="91">
        <v>2608186</v>
      </c>
      <c r="K104" s="91">
        <f t="shared" si="20"/>
        <v>276311</v>
      </c>
      <c r="L104" s="91">
        <v>0</v>
      </c>
      <c r="M104" s="91">
        <v>276311</v>
      </c>
      <c r="N104" s="91">
        <f t="shared" si="21"/>
        <v>4625935</v>
      </c>
      <c r="O104" s="91">
        <v>3577139</v>
      </c>
      <c r="P104" s="91">
        <v>1048796</v>
      </c>
      <c r="Q104" s="91">
        <f t="shared" si="22"/>
        <v>15979430</v>
      </c>
      <c r="R104" s="87">
        <v>1911445</v>
      </c>
      <c r="S104" s="208">
        <v>0</v>
      </c>
      <c r="T104" s="87">
        <f t="shared" si="16"/>
        <v>14067985</v>
      </c>
      <c r="U104" s="140">
        <v>3464110</v>
      </c>
      <c r="V104" s="87">
        <v>10603875</v>
      </c>
      <c r="W104" s="71"/>
    </row>
    <row r="105" spans="1:23" ht="12" customHeight="1" x14ac:dyDescent="0.2">
      <c r="A105" s="92">
        <v>89</v>
      </c>
      <c r="B105" s="93" t="s">
        <v>152</v>
      </c>
      <c r="C105" s="94" t="s">
        <v>28</v>
      </c>
      <c r="D105" s="91">
        <f t="shared" si="17"/>
        <v>202405861</v>
      </c>
      <c r="E105" s="91">
        <f t="shared" si="18"/>
        <v>55678498</v>
      </c>
      <c r="F105" s="91">
        <v>2515349</v>
      </c>
      <c r="G105" s="91">
        <v>53163149</v>
      </c>
      <c r="H105" s="91">
        <f t="shared" si="19"/>
        <v>83529058</v>
      </c>
      <c r="I105" s="91">
        <v>75025052</v>
      </c>
      <c r="J105" s="91">
        <v>7079406</v>
      </c>
      <c r="K105" s="91">
        <f t="shared" si="20"/>
        <v>1424600</v>
      </c>
      <c r="L105" s="91">
        <v>348322</v>
      </c>
      <c r="M105" s="91">
        <v>1076278</v>
      </c>
      <c r="N105" s="91">
        <f t="shared" si="21"/>
        <v>17923515</v>
      </c>
      <c r="O105" s="91">
        <v>14212440</v>
      </c>
      <c r="P105" s="91">
        <v>3711075</v>
      </c>
      <c r="Q105" s="91">
        <f t="shared" si="22"/>
        <v>45274790</v>
      </c>
      <c r="R105" s="87">
        <v>2735880</v>
      </c>
      <c r="S105" s="208">
        <v>0</v>
      </c>
      <c r="T105" s="87">
        <f t="shared" si="16"/>
        <v>42538910</v>
      </c>
      <c r="U105" s="140">
        <v>10187568</v>
      </c>
      <c r="V105" s="87">
        <v>32351342</v>
      </c>
      <c r="W105" s="71"/>
    </row>
    <row r="106" spans="1:23" ht="12" customHeight="1" x14ac:dyDescent="0.2">
      <c r="A106" s="92">
        <v>90</v>
      </c>
      <c r="B106" s="93" t="s">
        <v>153</v>
      </c>
      <c r="C106" s="94" t="s">
        <v>29</v>
      </c>
      <c r="D106" s="91">
        <f t="shared" si="17"/>
        <v>143884415</v>
      </c>
      <c r="E106" s="91">
        <f t="shared" si="18"/>
        <v>33567162</v>
      </c>
      <c r="F106" s="91">
        <v>1903012</v>
      </c>
      <c r="G106" s="91">
        <v>31664150</v>
      </c>
      <c r="H106" s="91">
        <f t="shared" si="19"/>
        <v>63715161</v>
      </c>
      <c r="I106" s="91">
        <v>57592916</v>
      </c>
      <c r="J106" s="91">
        <v>5429628</v>
      </c>
      <c r="K106" s="91">
        <f t="shared" si="20"/>
        <v>692617</v>
      </c>
      <c r="L106" s="91">
        <v>0</v>
      </c>
      <c r="M106" s="91">
        <v>692617</v>
      </c>
      <c r="N106" s="91">
        <f t="shared" si="21"/>
        <v>11599585</v>
      </c>
      <c r="O106" s="91">
        <v>9081485</v>
      </c>
      <c r="P106" s="91">
        <v>2518100</v>
      </c>
      <c r="Q106" s="91">
        <f t="shared" si="22"/>
        <v>35002507</v>
      </c>
      <c r="R106" s="87">
        <v>3371039</v>
      </c>
      <c r="S106" s="208">
        <v>0</v>
      </c>
      <c r="T106" s="87">
        <f t="shared" si="16"/>
        <v>31631468</v>
      </c>
      <c r="U106" s="140">
        <v>7819157</v>
      </c>
      <c r="V106" s="87">
        <v>23812311</v>
      </c>
      <c r="W106" s="71"/>
    </row>
    <row r="107" spans="1:23" ht="12" customHeight="1" x14ac:dyDescent="0.2">
      <c r="A107" s="92">
        <v>91</v>
      </c>
      <c r="B107" s="96" t="s">
        <v>154</v>
      </c>
      <c r="C107" s="97" t="s">
        <v>14</v>
      </c>
      <c r="D107" s="91">
        <f t="shared" si="17"/>
        <v>48254941</v>
      </c>
      <c r="E107" s="91">
        <f t="shared" si="18"/>
        <v>11193412</v>
      </c>
      <c r="F107" s="91">
        <v>633643</v>
      </c>
      <c r="G107" s="91">
        <v>10559769</v>
      </c>
      <c r="H107" s="91">
        <f t="shared" si="19"/>
        <v>22080440</v>
      </c>
      <c r="I107" s="91">
        <v>19869919</v>
      </c>
      <c r="J107" s="91">
        <v>1680190</v>
      </c>
      <c r="K107" s="91">
        <f t="shared" si="20"/>
        <v>530331</v>
      </c>
      <c r="L107" s="91">
        <v>103808</v>
      </c>
      <c r="M107" s="91">
        <v>426523</v>
      </c>
      <c r="N107" s="91">
        <f t="shared" si="21"/>
        <v>3648280</v>
      </c>
      <c r="O107" s="91">
        <v>2803072</v>
      </c>
      <c r="P107" s="91">
        <v>845208</v>
      </c>
      <c r="Q107" s="91">
        <f t="shared" si="22"/>
        <v>11332809</v>
      </c>
      <c r="R107" s="87">
        <v>586442</v>
      </c>
      <c r="S107" s="208">
        <v>0</v>
      </c>
      <c r="T107" s="87">
        <f t="shared" si="16"/>
        <v>10746367</v>
      </c>
      <c r="U107" s="140">
        <v>2674168</v>
      </c>
      <c r="V107" s="87">
        <v>8072199</v>
      </c>
      <c r="W107" s="71"/>
    </row>
    <row r="108" spans="1:23" ht="12" customHeight="1" x14ac:dyDescent="0.2">
      <c r="A108" s="92">
        <v>92</v>
      </c>
      <c r="B108" s="98" t="s">
        <v>155</v>
      </c>
      <c r="C108" s="99" t="s">
        <v>30</v>
      </c>
      <c r="D108" s="91">
        <f t="shared" si="17"/>
        <v>75795906</v>
      </c>
      <c r="E108" s="91">
        <f t="shared" si="18"/>
        <v>17393415</v>
      </c>
      <c r="F108" s="91">
        <v>1031228</v>
      </c>
      <c r="G108" s="91">
        <v>16362187</v>
      </c>
      <c r="H108" s="91">
        <f t="shared" si="19"/>
        <v>33984908</v>
      </c>
      <c r="I108" s="91">
        <v>31047760</v>
      </c>
      <c r="J108" s="91">
        <v>2567219</v>
      </c>
      <c r="K108" s="91">
        <f t="shared" si="20"/>
        <v>369929</v>
      </c>
      <c r="L108" s="91">
        <v>0</v>
      </c>
      <c r="M108" s="91">
        <v>369929</v>
      </c>
      <c r="N108" s="91">
        <f t="shared" si="21"/>
        <v>5631790</v>
      </c>
      <c r="O108" s="91">
        <v>4455584</v>
      </c>
      <c r="P108" s="91">
        <v>1176206</v>
      </c>
      <c r="Q108" s="91">
        <f t="shared" si="22"/>
        <v>18785793</v>
      </c>
      <c r="R108" s="87">
        <v>1377818</v>
      </c>
      <c r="S108" s="208">
        <v>0</v>
      </c>
      <c r="T108" s="87">
        <f t="shared" si="16"/>
        <v>17407975</v>
      </c>
      <c r="U108" s="140">
        <v>4257157</v>
      </c>
      <c r="V108" s="87">
        <v>13150818</v>
      </c>
      <c r="W108" s="71"/>
    </row>
    <row r="109" spans="1:23" ht="12" customHeight="1" x14ac:dyDescent="0.2">
      <c r="A109" s="92">
        <v>93</v>
      </c>
      <c r="B109" s="93" t="s">
        <v>156</v>
      </c>
      <c r="C109" s="94" t="s">
        <v>15</v>
      </c>
      <c r="D109" s="91">
        <f t="shared" si="17"/>
        <v>71831614</v>
      </c>
      <c r="E109" s="91">
        <f t="shared" si="18"/>
        <v>16819047</v>
      </c>
      <c r="F109" s="91">
        <v>958172</v>
      </c>
      <c r="G109" s="91">
        <v>15860875</v>
      </c>
      <c r="H109" s="91">
        <f t="shared" si="19"/>
        <v>32193808</v>
      </c>
      <c r="I109" s="91">
        <v>29239860</v>
      </c>
      <c r="J109" s="91">
        <v>2510227</v>
      </c>
      <c r="K109" s="91">
        <f t="shared" si="20"/>
        <v>443721</v>
      </c>
      <c r="L109" s="91">
        <v>208566</v>
      </c>
      <c r="M109" s="91">
        <v>235155</v>
      </c>
      <c r="N109" s="91">
        <f t="shared" si="21"/>
        <v>5608738</v>
      </c>
      <c r="O109" s="91">
        <v>4359708</v>
      </c>
      <c r="P109" s="91">
        <v>1249030</v>
      </c>
      <c r="Q109" s="91">
        <f t="shared" si="22"/>
        <v>17210021</v>
      </c>
      <c r="R109" s="87">
        <v>1315728</v>
      </c>
      <c r="S109" s="208">
        <v>0</v>
      </c>
      <c r="T109" s="87">
        <f t="shared" si="16"/>
        <v>15894293</v>
      </c>
      <c r="U109" s="140">
        <v>4020788</v>
      </c>
      <c r="V109" s="87">
        <v>11873505</v>
      </c>
      <c r="W109" s="71"/>
    </row>
    <row r="110" spans="1:23" ht="12" customHeight="1" x14ac:dyDescent="0.2">
      <c r="A110" s="92">
        <v>94</v>
      </c>
      <c r="B110" s="95" t="s">
        <v>157</v>
      </c>
      <c r="C110" s="94" t="s">
        <v>13</v>
      </c>
      <c r="D110" s="91">
        <f t="shared" si="17"/>
        <v>94542995</v>
      </c>
      <c r="E110" s="91">
        <f t="shared" si="18"/>
        <v>22099542</v>
      </c>
      <c r="F110" s="91">
        <v>1171226</v>
      </c>
      <c r="G110" s="91">
        <v>20928316</v>
      </c>
      <c r="H110" s="91">
        <f t="shared" si="19"/>
        <v>39239151</v>
      </c>
      <c r="I110" s="91">
        <v>35649046</v>
      </c>
      <c r="J110" s="91">
        <v>3104449</v>
      </c>
      <c r="K110" s="91">
        <f t="shared" si="20"/>
        <v>485656</v>
      </c>
      <c r="L110" s="91">
        <v>17309</v>
      </c>
      <c r="M110" s="91">
        <v>468347</v>
      </c>
      <c r="N110" s="91">
        <f t="shared" si="21"/>
        <v>7714113</v>
      </c>
      <c r="O110" s="91">
        <v>6134043</v>
      </c>
      <c r="P110" s="91">
        <v>1580070</v>
      </c>
      <c r="Q110" s="91">
        <f t="shared" si="22"/>
        <v>25490189</v>
      </c>
      <c r="R110" s="87">
        <v>5728042</v>
      </c>
      <c r="S110" s="208">
        <v>0</v>
      </c>
      <c r="T110" s="87">
        <f t="shared" si="16"/>
        <v>19762147</v>
      </c>
      <c r="U110" s="140">
        <v>4820285</v>
      </c>
      <c r="V110" s="87">
        <v>14941862</v>
      </c>
      <c r="W110" s="71"/>
    </row>
    <row r="111" spans="1:23" ht="12" customHeight="1" x14ac:dyDescent="0.2">
      <c r="A111" s="92">
        <v>95</v>
      </c>
      <c r="B111" s="96" t="s">
        <v>158</v>
      </c>
      <c r="C111" s="97" t="s">
        <v>31</v>
      </c>
      <c r="D111" s="91">
        <f t="shared" si="17"/>
        <v>56655017</v>
      </c>
      <c r="E111" s="91">
        <f t="shared" si="18"/>
        <v>12930090</v>
      </c>
      <c r="F111" s="91">
        <v>738765</v>
      </c>
      <c r="G111" s="91">
        <v>12191325</v>
      </c>
      <c r="H111" s="91">
        <f t="shared" si="19"/>
        <v>25537286</v>
      </c>
      <c r="I111" s="91">
        <v>22936846</v>
      </c>
      <c r="J111" s="91">
        <v>2149140</v>
      </c>
      <c r="K111" s="91">
        <f t="shared" si="20"/>
        <v>451300</v>
      </c>
      <c r="L111" s="91">
        <v>0</v>
      </c>
      <c r="M111" s="91">
        <v>451300</v>
      </c>
      <c r="N111" s="91">
        <f t="shared" si="21"/>
        <v>4199587</v>
      </c>
      <c r="O111" s="91">
        <v>3241055</v>
      </c>
      <c r="P111" s="91">
        <v>958532</v>
      </c>
      <c r="Q111" s="91">
        <f t="shared" si="22"/>
        <v>13988054</v>
      </c>
      <c r="R111" s="87">
        <v>1382842</v>
      </c>
      <c r="S111" s="208">
        <v>0</v>
      </c>
      <c r="T111" s="87">
        <f t="shared" si="16"/>
        <v>12605212</v>
      </c>
      <c r="U111" s="140">
        <v>3169882</v>
      </c>
      <c r="V111" s="87">
        <v>9435330</v>
      </c>
      <c r="W111" s="71"/>
    </row>
    <row r="112" spans="1:23" ht="12" customHeight="1" x14ac:dyDescent="0.2">
      <c r="A112" s="92">
        <v>96</v>
      </c>
      <c r="B112" s="93" t="s">
        <v>160</v>
      </c>
      <c r="C112" s="94" t="s">
        <v>33</v>
      </c>
      <c r="D112" s="91">
        <f t="shared" si="17"/>
        <v>140516864</v>
      </c>
      <c r="E112" s="91">
        <f t="shared" si="18"/>
        <v>31448502</v>
      </c>
      <c r="F112" s="91">
        <v>1991566</v>
      </c>
      <c r="G112" s="91">
        <v>29456936</v>
      </c>
      <c r="H112" s="91">
        <f t="shared" si="19"/>
        <v>64051315</v>
      </c>
      <c r="I112" s="91">
        <v>59786328</v>
      </c>
      <c r="J112" s="91">
        <v>3782301</v>
      </c>
      <c r="K112" s="91">
        <f t="shared" si="20"/>
        <v>482686</v>
      </c>
      <c r="L112" s="91">
        <v>39159</v>
      </c>
      <c r="M112" s="91">
        <v>443527</v>
      </c>
      <c r="N112" s="91">
        <f t="shared" si="21"/>
        <v>11778618</v>
      </c>
      <c r="O112" s="91">
        <v>9244670</v>
      </c>
      <c r="P112" s="91">
        <v>2533948</v>
      </c>
      <c r="Q112" s="91">
        <f t="shared" si="22"/>
        <v>33238429</v>
      </c>
      <c r="R112" s="87">
        <v>1891403</v>
      </c>
      <c r="S112" s="208">
        <v>0</v>
      </c>
      <c r="T112" s="87">
        <f t="shared" si="16"/>
        <v>31347026</v>
      </c>
      <c r="U112" s="140">
        <v>7858207</v>
      </c>
      <c r="V112" s="87">
        <v>23488819</v>
      </c>
      <c r="W112" s="71"/>
    </row>
    <row r="113" spans="1:23" ht="12" customHeight="1" x14ac:dyDescent="0.2">
      <c r="A113" s="92">
        <v>97</v>
      </c>
      <c r="B113" s="93" t="s">
        <v>162</v>
      </c>
      <c r="C113" s="97" t="s">
        <v>163</v>
      </c>
      <c r="D113" s="91">
        <f t="shared" si="17"/>
        <v>2396172</v>
      </c>
      <c r="E113" s="91">
        <f t="shared" si="18"/>
        <v>0</v>
      </c>
      <c r="F113" s="91">
        <v>0</v>
      </c>
      <c r="G113" s="91">
        <v>0</v>
      </c>
      <c r="H113" s="91">
        <f t="shared" si="19"/>
        <v>0</v>
      </c>
      <c r="I113" s="91">
        <v>0</v>
      </c>
      <c r="J113" s="91">
        <v>0</v>
      </c>
      <c r="K113" s="91">
        <f t="shared" si="20"/>
        <v>0</v>
      </c>
      <c r="L113" s="91">
        <v>0</v>
      </c>
      <c r="M113" s="91">
        <v>0</v>
      </c>
      <c r="N113" s="91">
        <f t="shared" si="21"/>
        <v>0</v>
      </c>
      <c r="O113" s="91">
        <v>0</v>
      </c>
      <c r="P113" s="91">
        <v>0</v>
      </c>
      <c r="Q113" s="91">
        <f t="shared" si="22"/>
        <v>2396172</v>
      </c>
      <c r="R113" s="87">
        <v>2396172</v>
      </c>
      <c r="S113" s="208">
        <v>0</v>
      </c>
      <c r="T113" s="87">
        <f t="shared" si="16"/>
        <v>0</v>
      </c>
      <c r="U113" s="140">
        <v>0</v>
      </c>
      <c r="V113" s="87">
        <v>0</v>
      </c>
      <c r="W113" s="71"/>
    </row>
    <row r="114" spans="1:23" ht="12" customHeight="1" x14ac:dyDescent="0.2">
      <c r="A114" s="92">
        <v>98</v>
      </c>
      <c r="B114" s="93" t="s">
        <v>164</v>
      </c>
      <c r="C114" s="94" t="s">
        <v>165</v>
      </c>
      <c r="D114" s="91">
        <f t="shared" si="17"/>
        <v>0</v>
      </c>
      <c r="E114" s="91">
        <f t="shared" si="18"/>
        <v>0</v>
      </c>
      <c r="F114" s="91">
        <v>0</v>
      </c>
      <c r="G114" s="91">
        <v>0</v>
      </c>
      <c r="H114" s="91">
        <f t="shared" si="19"/>
        <v>0</v>
      </c>
      <c r="I114" s="91">
        <v>0</v>
      </c>
      <c r="J114" s="91">
        <v>0</v>
      </c>
      <c r="K114" s="91">
        <f t="shared" si="20"/>
        <v>0</v>
      </c>
      <c r="L114" s="91">
        <v>0</v>
      </c>
      <c r="M114" s="91">
        <v>0</v>
      </c>
      <c r="N114" s="91">
        <f t="shared" si="21"/>
        <v>0</v>
      </c>
      <c r="O114" s="91">
        <v>0</v>
      </c>
      <c r="P114" s="91">
        <v>0</v>
      </c>
      <c r="Q114" s="91">
        <f t="shared" si="22"/>
        <v>0</v>
      </c>
      <c r="R114" s="87">
        <v>0</v>
      </c>
      <c r="S114" s="208">
        <v>0</v>
      </c>
      <c r="T114" s="87">
        <f t="shared" si="16"/>
        <v>0</v>
      </c>
      <c r="U114" s="140">
        <v>0</v>
      </c>
      <c r="V114" s="87">
        <v>0</v>
      </c>
      <c r="W114" s="71"/>
    </row>
    <row r="115" spans="1:23" ht="12" customHeight="1" x14ac:dyDescent="0.2">
      <c r="A115" s="92">
        <v>99</v>
      </c>
      <c r="B115" s="96" t="s">
        <v>166</v>
      </c>
      <c r="C115" s="97" t="s">
        <v>167</v>
      </c>
      <c r="D115" s="91">
        <f t="shared" si="17"/>
        <v>0</v>
      </c>
      <c r="E115" s="91">
        <f t="shared" si="18"/>
        <v>0</v>
      </c>
      <c r="F115" s="91">
        <v>0</v>
      </c>
      <c r="G115" s="91">
        <v>0</v>
      </c>
      <c r="H115" s="91">
        <f t="shared" si="19"/>
        <v>0</v>
      </c>
      <c r="I115" s="91">
        <v>0</v>
      </c>
      <c r="J115" s="91">
        <v>0</v>
      </c>
      <c r="K115" s="91">
        <f t="shared" si="20"/>
        <v>0</v>
      </c>
      <c r="L115" s="91">
        <v>0</v>
      </c>
      <c r="M115" s="91">
        <v>0</v>
      </c>
      <c r="N115" s="91">
        <f t="shared" si="21"/>
        <v>0</v>
      </c>
      <c r="O115" s="91">
        <v>0</v>
      </c>
      <c r="P115" s="91">
        <v>0</v>
      </c>
      <c r="Q115" s="91">
        <f t="shared" si="22"/>
        <v>0</v>
      </c>
      <c r="R115" s="87">
        <v>0</v>
      </c>
      <c r="S115" s="208">
        <v>0</v>
      </c>
      <c r="T115" s="87">
        <f t="shared" si="16"/>
        <v>0</v>
      </c>
      <c r="U115" s="140">
        <v>0</v>
      </c>
      <c r="V115" s="87">
        <v>0</v>
      </c>
      <c r="W115" s="71"/>
    </row>
    <row r="116" spans="1:23" ht="12" customHeight="1" x14ac:dyDescent="0.2">
      <c r="A116" s="92">
        <v>100</v>
      </c>
      <c r="B116" s="96" t="s">
        <v>168</v>
      </c>
      <c r="C116" s="97" t="s">
        <v>169</v>
      </c>
      <c r="D116" s="91">
        <f t="shared" si="17"/>
        <v>0</v>
      </c>
      <c r="E116" s="91">
        <f t="shared" si="18"/>
        <v>0</v>
      </c>
      <c r="F116" s="91">
        <v>0</v>
      </c>
      <c r="G116" s="91">
        <v>0</v>
      </c>
      <c r="H116" s="91">
        <f t="shared" si="19"/>
        <v>0</v>
      </c>
      <c r="I116" s="91">
        <v>0</v>
      </c>
      <c r="J116" s="91">
        <v>0</v>
      </c>
      <c r="K116" s="91">
        <f t="shared" si="20"/>
        <v>0</v>
      </c>
      <c r="L116" s="91">
        <v>0</v>
      </c>
      <c r="M116" s="91">
        <v>0</v>
      </c>
      <c r="N116" s="91">
        <f t="shared" si="21"/>
        <v>0</v>
      </c>
      <c r="O116" s="91">
        <v>0</v>
      </c>
      <c r="P116" s="91">
        <v>0</v>
      </c>
      <c r="Q116" s="91">
        <f t="shared" si="22"/>
        <v>0</v>
      </c>
      <c r="R116" s="87">
        <v>0</v>
      </c>
      <c r="S116" s="208">
        <v>0</v>
      </c>
      <c r="T116" s="87">
        <f t="shared" si="16"/>
        <v>0</v>
      </c>
      <c r="U116" s="140">
        <v>0</v>
      </c>
      <c r="V116" s="87">
        <v>0</v>
      </c>
      <c r="W116" s="71"/>
    </row>
    <row r="117" spans="1:23" ht="12" customHeight="1" x14ac:dyDescent="0.2">
      <c r="A117" s="92">
        <v>101</v>
      </c>
      <c r="B117" s="96" t="s">
        <v>170</v>
      </c>
      <c r="C117" s="97" t="s">
        <v>171</v>
      </c>
      <c r="D117" s="91">
        <f t="shared" si="17"/>
        <v>0</v>
      </c>
      <c r="E117" s="91">
        <f t="shared" si="18"/>
        <v>0</v>
      </c>
      <c r="F117" s="91">
        <v>0</v>
      </c>
      <c r="G117" s="91">
        <v>0</v>
      </c>
      <c r="H117" s="91">
        <f t="shared" si="19"/>
        <v>0</v>
      </c>
      <c r="I117" s="91">
        <v>0</v>
      </c>
      <c r="J117" s="91">
        <v>0</v>
      </c>
      <c r="K117" s="91">
        <f t="shared" si="20"/>
        <v>0</v>
      </c>
      <c r="L117" s="91">
        <v>0</v>
      </c>
      <c r="M117" s="91">
        <v>0</v>
      </c>
      <c r="N117" s="91">
        <f t="shared" si="21"/>
        <v>0</v>
      </c>
      <c r="O117" s="91">
        <v>0</v>
      </c>
      <c r="P117" s="91">
        <v>0</v>
      </c>
      <c r="Q117" s="91">
        <f t="shared" si="22"/>
        <v>0</v>
      </c>
      <c r="R117" s="87">
        <v>0</v>
      </c>
      <c r="S117" s="208">
        <v>0</v>
      </c>
      <c r="T117" s="87">
        <f t="shared" si="16"/>
        <v>0</v>
      </c>
      <c r="U117" s="140">
        <v>0</v>
      </c>
      <c r="V117" s="87">
        <v>0</v>
      </c>
      <c r="W117" s="71"/>
    </row>
    <row r="118" spans="1:23" ht="12" customHeight="1" x14ac:dyDescent="0.2">
      <c r="A118" s="92">
        <v>102</v>
      </c>
      <c r="B118" s="96" t="s">
        <v>172</v>
      </c>
      <c r="C118" s="97" t="s">
        <v>173</v>
      </c>
      <c r="D118" s="91">
        <f t="shared" si="17"/>
        <v>0</v>
      </c>
      <c r="E118" s="91">
        <f t="shared" si="18"/>
        <v>0</v>
      </c>
      <c r="F118" s="91">
        <v>0</v>
      </c>
      <c r="G118" s="91">
        <v>0</v>
      </c>
      <c r="H118" s="91">
        <f t="shared" si="19"/>
        <v>0</v>
      </c>
      <c r="I118" s="91">
        <v>0</v>
      </c>
      <c r="J118" s="91">
        <v>0</v>
      </c>
      <c r="K118" s="91">
        <f t="shared" si="20"/>
        <v>0</v>
      </c>
      <c r="L118" s="91">
        <v>0</v>
      </c>
      <c r="M118" s="91">
        <v>0</v>
      </c>
      <c r="N118" s="91">
        <f t="shared" si="21"/>
        <v>0</v>
      </c>
      <c r="O118" s="91">
        <v>0</v>
      </c>
      <c r="P118" s="91">
        <v>0</v>
      </c>
      <c r="Q118" s="91">
        <f t="shared" si="22"/>
        <v>0</v>
      </c>
      <c r="R118" s="87">
        <v>0</v>
      </c>
      <c r="S118" s="208">
        <v>0</v>
      </c>
      <c r="T118" s="87">
        <f t="shared" si="16"/>
        <v>0</v>
      </c>
      <c r="U118" s="140">
        <v>0</v>
      </c>
      <c r="V118" s="87">
        <v>0</v>
      </c>
      <c r="W118" s="71"/>
    </row>
    <row r="119" spans="1:23" ht="12" customHeight="1" x14ac:dyDescent="0.2">
      <c r="A119" s="92">
        <v>103</v>
      </c>
      <c r="B119" s="96" t="s">
        <v>174</v>
      </c>
      <c r="C119" s="97" t="s">
        <v>175</v>
      </c>
      <c r="D119" s="91">
        <f t="shared" si="17"/>
        <v>10129740</v>
      </c>
      <c r="E119" s="91">
        <f t="shared" si="18"/>
        <v>0</v>
      </c>
      <c r="F119" s="91">
        <v>0</v>
      </c>
      <c r="G119" s="91">
        <v>0</v>
      </c>
      <c r="H119" s="91">
        <f t="shared" si="19"/>
        <v>0</v>
      </c>
      <c r="I119" s="91">
        <v>0</v>
      </c>
      <c r="J119" s="91">
        <v>0</v>
      </c>
      <c r="K119" s="91">
        <f t="shared" si="20"/>
        <v>0</v>
      </c>
      <c r="L119" s="91">
        <v>0</v>
      </c>
      <c r="M119" s="91">
        <v>0</v>
      </c>
      <c r="N119" s="91">
        <f t="shared" si="21"/>
        <v>0</v>
      </c>
      <c r="O119" s="91">
        <v>0</v>
      </c>
      <c r="P119" s="91">
        <v>0</v>
      </c>
      <c r="Q119" s="91">
        <f t="shared" si="22"/>
        <v>10129740</v>
      </c>
      <c r="R119" s="87">
        <v>10129740</v>
      </c>
      <c r="S119" s="208">
        <v>0</v>
      </c>
      <c r="T119" s="87">
        <f t="shared" si="16"/>
        <v>0</v>
      </c>
      <c r="U119" s="140">
        <v>0</v>
      </c>
      <c r="V119" s="87">
        <v>0</v>
      </c>
      <c r="W119" s="71"/>
    </row>
    <row r="120" spans="1:23" ht="12" customHeight="1" x14ac:dyDescent="0.2">
      <c r="A120" s="92">
        <v>104</v>
      </c>
      <c r="B120" s="105" t="s">
        <v>176</v>
      </c>
      <c r="C120" s="106" t="s">
        <v>177</v>
      </c>
      <c r="D120" s="91">
        <f t="shared" si="17"/>
        <v>0</v>
      </c>
      <c r="E120" s="91">
        <f t="shared" si="18"/>
        <v>0</v>
      </c>
      <c r="F120" s="91">
        <v>0</v>
      </c>
      <c r="G120" s="91">
        <v>0</v>
      </c>
      <c r="H120" s="91">
        <f t="shared" si="19"/>
        <v>0</v>
      </c>
      <c r="I120" s="91">
        <v>0</v>
      </c>
      <c r="J120" s="91">
        <v>0</v>
      </c>
      <c r="K120" s="91">
        <f t="shared" si="20"/>
        <v>0</v>
      </c>
      <c r="L120" s="91">
        <v>0</v>
      </c>
      <c r="M120" s="91">
        <v>0</v>
      </c>
      <c r="N120" s="91">
        <f t="shared" si="21"/>
        <v>0</v>
      </c>
      <c r="O120" s="91">
        <v>0</v>
      </c>
      <c r="P120" s="91">
        <v>0</v>
      </c>
      <c r="Q120" s="91">
        <f t="shared" si="22"/>
        <v>0</v>
      </c>
      <c r="R120" s="87">
        <v>0</v>
      </c>
      <c r="S120" s="208">
        <v>0</v>
      </c>
      <c r="T120" s="87">
        <f t="shared" si="16"/>
        <v>0</v>
      </c>
      <c r="U120" s="140">
        <v>0</v>
      </c>
      <c r="V120" s="87">
        <v>0</v>
      </c>
      <c r="W120" s="71"/>
    </row>
    <row r="121" spans="1:23" ht="12" customHeight="1" x14ac:dyDescent="0.2">
      <c r="A121" s="92">
        <v>105</v>
      </c>
      <c r="B121" s="95" t="s">
        <v>178</v>
      </c>
      <c r="C121" s="94" t="s">
        <v>179</v>
      </c>
      <c r="D121" s="91">
        <f t="shared" si="17"/>
        <v>0</v>
      </c>
      <c r="E121" s="91">
        <f t="shared" si="18"/>
        <v>0</v>
      </c>
      <c r="F121" s="91">
        <v>0</v>
      </c>
      <c r="G121" s="91">
        <v>0</v>
      </c>
      <c r="H121" s="91">
        <f t="shared" si="19"/>
        <v>0</v>
      </c>
      <c r="I121" s="91">
        <v>0</v>
      </c>
      <c r="J121" s="91">
        <v>0</v>
      </c>
      <c r="K121" s="91">
        <f t="shared" si="20"/>
        <v>0</v>
      </c>
      <c r="L121" s="91">
        <v>0</v>
      </c>
      <c r="M121" s="91">
        <v>0</v>
      </c>
      <c r="N121" s="91">
        <f t="shared" si="21"/>
        <v>0</v>
      </c>
      <c r="O121" s="91">
        <v>0</v>
      </c>
      <c r="P121" s="91">
        <v>0</v>
      </c>
      <c r="Q121" s="91">
        <f t="shared" si="22"/>
        <v>0</v>
      </c>
      <c r="R121" s="87">
        <v>0</v>
      </c>
      <c r="S121" s="208">
        <v>0</v>
      </c>
      <c r="T121" s="87">
        <f t="shared" si="16"/>
        <v>0</v>
      </c>
      <c r="U121" s="140">
        <v>0</v>
      </c>
      <c r="V121" s="87">
        <v>0</v>
      </c>
      <c r="W121" s="71"/>
    </row>
    <row r="122" spans="1:23" ht="12" customHeight="1" x14ac:dyDescent="0.2">
      <c r="A122" s="92">
        <v>106</v>
      </c>
      <c r="B122" s="96" t="s">
        <v>180</v>
      </c>
      <c r="C122" s="97" t="s">
        <v>181</v>
      </c>
      <c r="D122" s="91">
        <f t="shared" si="17"/>
        <v>0</v>
      </c>
      <c r="E122" s="91">
        <f t="shared" si="18"/>
        <v>0</v>
      </c>
      <c r="F122" s="91">
        <v>0</v>
      </c>
      <c r="G122" s="91">
        <v>0</v>
      </c>
      <c r="H122" s="91">
        <f t="shared" si="19"/>
        <v>0</v>
      </c>
      <c r="I122" s="91">
        <v>0</v>
      </c>
      <c r="J122" s="91">
        <v>0</v>
      </c>
      <c r="K122" s="91">
        <f t="shared" si="20"/>
        <v>0</v>
      </c>
      <c r="L122" s="91">
        <v>0</v>
      </c>
      <c r="M122" s="91">
        <v>0</v>
      </c>
      <c r="N122" s="91">
        <f t="shared" si="21"/>
        <v>0</v>
      </c>
      <c r="O122" s="91">
        <v>0</v>
      </c>
      <c r="P122" s="91">
        <v>0</v>
      </c>
      <c r="Q122" s="91">
        <f t="shared" si="22"/>
        <v>0</v>
      </c>
      <c r="R122" s="87">
        <v>0</v>
      </c>
      <c r="S122" s="208">
        <v>0</v>
      </c>
      <c r="T122" s="87">
        <f t="shared" si="16"/>
        <v>0</v>
      </c>
      <c r="U122" s="140">
        <v>0</v>
      </c>
      <c r="V122" s="87">
        <v>0</v>
      </c>
      <c r="W122" s="71"/>
    </row>
    <row r="123" spans="1:23" ht="12" customHeight="1" x14ac:dyDescent="0.2">
      <c r="A123" s="92">
        <v>107</v>
      </c>
      <c r="B123" s="93" t="s">
        <v>182</v>
      </c>
      <c r="C123" s="107" t="s">
        <v>183</v>
      </c>
      <c r="D123" s="91">
        <f t="shared" si="17"/>
        <v>0</v>
      </c>
      <c r="E123" s="91">
        <f t="shared" si="18"/>
        <v>0</v>
      </c>
      <c r="F123" s="91">
        <v>0</v>
      </c>
      <c r="G123" s="91">
        <v>0</v>
      </c>
      <c r="H123" s="91">
        <f t="shared" si="19"/>
        <v>0</v>
      </c>
      <c r="I123" s="91">
        <v>0</v>
      </c>
      <c r="J123" s="91">
        <v>0</v>
      </c>
      <c r="K123" s="91">
        <f t="shared" si="20"/>
        <v>0</v>
      </c>
      <c r="L123" s="91">
        <v>0</v>
      </c>
      <c r="M123" s="91">
        <v>0</v>
      </c>
      <c r="N123" s="91">
        <f t="shared" si="21"/>
        <v>0</v>
      </c>
      <c r="O123" s="91">
        <v>0</v>
      </c>
      <c r="P123" s="91">
        <v>0</v>
      </c>
      <c r="Q123" s="91">
        <f t="shared" si="22"/>
        <v>0</v>
      </c>
      <c r="R123" s="87">
        <v>0</v>
      </c>
      <c r="S123" s="208">
        <v>0</v>
      </c>
      <c r="T123" s="87">
        <f t="shared" si="16"/>
        <v>0</v>
      </c>
      <c r="U123" s="140">
        <v>0</v>
      </c>
      <c r="V123" s="87">
        <v>0</v>
      </c>
      <c r="W123" s="71"/>
    </row>
    <row r="124" spans="1:23" ht="12" customHeight="1" x14ac:dyDescent="0.2">
      <c r="A124" s="92">
        <v>108</v>
      </c>
      <c r="B124" s="96" t="s">
        <v>184</v>
      </c>
      <c r="C124" s="103" t="s">
        <v>261</v>
      </c>
      <c r="D124" s="91">
        <f t="shared" si="17"/>
        <v>0</v>
      </c>
      <c r="E124" s="91">
        <f t="shared" si="18"/>
        <v>0</v>
      </c>
      <c r="F124" s="91">
        <v>0</v>
      </c>
      <c r="G124" s="91">
        <v>0</v>
      </c>
      <c r="H124" s="91">
        <f t="shared" si="19"/>
        <v>0</v>
      </c>
      <c r="I124" s="91">
        <v>0</v>
      </c>
      <c r="J124" s="91">
        <v>0</v>
      </c>
      <c r="K124" s="91">
        <f t="shared" si="20"/>
        <v>0</v>
      </c>
      <c r="L124" s="91">
        <v>0</v>
      </c>
      <c r="M124" s="91">
        <v>0</v>
      </c>
      <c r="N124" s="91">
        <f t="shared" si="21"/>
        <v>0</v>
      </c>
      <c r="O124" s="91">
        <v>0</v>
      </c>
      <c r="P124" s="91">
        <v>0</v>
      </c>
      <c r="Q124" s="91">
        <f t="shared" si="22"/>
        <v>0</v>
      </c>
      <c r="R124" s="87">
        <v>0</v>
      </c>
      <c r="S124" s="208">
        <v>0</v>
      </c>
      <c r="T124" s="87">
        <f t="shared" si="16"/>
        <v>0</v>
      </c>
      <c r="U124" s="140">
        <v>0</v>
      </c>
      <c r="V124" s="87">
        <v>0</v>
      </c>
      <c r="W124" s="71"/>
    </row>
    <row r="125" spans="1:23" ht="12" customHeight="1" x14ac:dyDescent="0.2">
      <c r="A125" s="92">
        <v>109</v>
      </c>
      <c r="B125" s="95" t="s">
        <v>185</v>
      </c>
      <c r="C125" s="97" t="s">
        <v>404</v>
      </c>
      <c r="D125" s="91">
        <f t="shared" si="17"/>
        <v>0</v>
      </c>
      <c r="E125" s="91">
        <f t="shared" si="18"/>
        <v>0</v>
      </c>
      <c r="F125" s="91">
        <v>0</v>
      </c>
      <c r="G125" s="91">
        <v>0</v>
      </c>
      <c r="H125" s="91">
        <f t="shared" si="19"/>
        <v>0</v>
      </c>
      <c r="I125" s="91">
        <v>0</v>
      </c>
      <c r="J125" s="91">
        <v>0</v>
      </c>
      <c r="K125" s="91">
        <f t="shared" si="20"/>
        <v>0</v>
      </c>
      <c r="L125" s="91">
        <v>0</v>
      </c>
      <c r="M125" s="91">
        <v>0</v>
      </c>
      <c r="N125" s="91">
        <f t="shared" si="21"/>
        <v>0</v>
      </c>
      <c r="O125" s="91">
        <v>0</v>
      </c>
      <c r="P125" s="91">
        <v>0</v>
      </c>
      <c r="Q125" s="91">
        <f t="shared" si="22"/>
        <v>0</v>
      </c>
      <c r="R125" s="87">
        <v>0</v>
      </c>
      <c r="S125" s="208">
        <v>0</v>
      </c>
      <c r="T125" s="87">
        <f t="shared" si="16"/>
        <v>0</v>
      </c>
      <c r="U125" s="140">
        <v>0</v>
      </c>
      <c r="V125" s="87">
        <v>0</v>
      </c>
      <c r="W125" s="71"/>
    </row>
    <row r="126" spans="1:23" ht="12" customHeight="1" x14ac:dyDescent="0.2">
      <c r="A126" s="92">
        <v>110</v>
      </c>
      <c r="B126" s="108" t="s">
        <v>329</v>
      </c>
      <c r="C126" s="103" t="s">
        <v>317</v>
      </c>
      <c r="D126" s="91">
        <f t="shared" si="17"/>
        <v>0</v>
      </c>
      <c r="E126" s="91">
        <f t="shared" si="18"/>
        <v>0</v>
      </c>
      <c r="F126" s="91">
        <v>0</v>
      </c>
      <c r="G126" s="91">
        <v>0</v>
      </c>
      <c r="H126" s="91">
        <f t="shared" si="19"/>
        <v>0</v>
      </c>
      <c r="I126" s="91">
        <v>0</v>
      </c>
      <c r="J126" s="91">
        <v>0</v>
      </c>
      <c r="K126" s="91">
        <f t="shared" si="20"/>
        <v>0</v>
      </c>
      <c r="L126" s="91">
        <v>0</v>
      </c>
      <c r="M126" s="91">
        <v>0</v>
      </c>
      <c r="N126" s="91">
        <f t="shared" si="21"/>
        <v>0</v>
      </c>
      <c r="O126" s="91">
        <v>0</v>
      </c>
      <c r="P126" s="91">
        <v>0</v>
      </c>
      <c r="Q126" s="91">
        <f t="shared" si="22"/>
        <v>0</v>
      </c>
      <c r="R126" s="87">
        <v>0</v>
      </c>
      <c r="S126" s="208">
        <v>0</v>
      </c>
      <c r="T126" s="87">
        <f t="shared" si="16"/>
        <v>0</v>
      </c>
      <c r="U126" s="140">
        <v>0</v>
      </c>
      <c r="V126" s="87">
        <v>0</v>
      </c>
      <c r="W126" s="71"/>
    </row>
    <row r="127" spans="1:23" ht="12" customHeight="1" x14ac:dyDescent="0.2">
      <c r="A127" s="92">
        <v>111</v>
      </c>
      <c r="B127" s="52" t="s">
        <v>418</v>
      </c>
      <c r="C127" s="15" t="s">
        <v>419</v>
      </c>
      <c r="D127" s="91">
        <f t="shared" si="17"/>
        <v>0</v>
      </c>
      <c r="E127" s="91">
        <f t="shared" si="18"/>
        <v>0</v>
      </c>
      <c r="F127" s="91">
        <v>0</v>
      </c>
      <c r="G127" s="91">
        <v>0</v>
      </c>
      <c r="H127" s="91">
        <f t="shared" si="19"/>
        <v>0</v>
      </c>
      <c r="I127" s="91">
        <v>0</v>
      </c>
      <c r="J127" s="91">
        <v>0</v>
      </c>
      <c r="K127" s="91">
        <f t="shared" si="20"/>
        <v>0</v>
      </c>
      <c r="L127" s="91">
        <v>0</v>
      </c>
      <c r="M127" s="91">
        <v>0</v>
      </c>
      <c r="N127" s="91">
        <f t="shared" si="21"/>
        <v>0</v>
      </c>
      <c r="O127" s="91">
        <v>0</v>
      </c>
      <c r="P127" s="91">
        <v>0</v>
      </c>
      <c r="Q127" s="91">
        <f t="shared" si="22"/>
        <v>0</v>
      </c>
      <c r="R127" s="87">
        <v>0</v>
      </c>
      <c r="S127" s="208">
        <v>0</v>
      </c>
      <c r="T127" s="87">
        <f t="shared" si="16"/>
        <v>0</v>
      </c>
      <c r="U127" s="140">
        <v>0</v>
      </c>
      <c r="V127" s="87">
        <v>0</v>
      </c>
      <c r="W127" s="71"/>
    </row>
    <row r="128" spans="1:23" ht="12" customHeight="1" x14ac:dyDescent="0.2">
      <c r="A128" s="92">
        <v>112</v>
      </c>
      <c r="B128" s="95" t="s">
        <v>186</v>
      </c>
      <c r="C128" s="103" t="s">
        <v>320</v>
      </c>
      <c r="D128" s="91">
        <f t="shared" si="17"/>
        <v>0</v>
      </c>
      <c r="E128" s="91">
        <f t="shared" si="18"/>
        <v>0</v>
      </c>
      <c r="F128" s="91">
        <v>0</v>
      </c>
      <c r="G128" s="91">
        <v>0</v>
      </c>
      <c r="H128" s="91">
        <f t="shared" si="19"/>
        <v>0</v>
      </c>
      <c r="I128" s="91">
        <v>0</v>
      </c>
      <c r="J128" s="91">
        <v>0</v>
      </c>
      <c r="K128" s="91">
        <f t="shared" si="20"/>
        <v>0</v>
      </c>
      <c r="L128" s="91">
        <v>0</v>
      </c>
      <c r="M128" s="91">
        <v>0</v>
      </c>
      <c r="N128" s="91">
        <f t="shared" si="21"/>
        <v>0</v>
      </c>
      <c r="O128" s="91">
        <v>0</v>
      </c>
      <c r="P128" s="91">
        <v>0</v>
      </c>
      <c r="Q128" s="91">
        <f t="shared" si="22"/>
        <v>0</v>
      </c>
      <c r="R128" s="87">
        <v>0</v>
      </c>
      <c r="S128" s="208">
        <v>0</v>
      </c>
      <c r="T128" s="87">
        <f t="shared" si="16"/>
        <v>0</v>
      </c>
      <c r="U128" s="140">
        <v>0</v>
      </c>
      <c r="V128" s="87">
        <v>0</v>
      </c>
      <c r="W128" s="71"/>
    </row>
    <row r="129" spans="1:23" ht="12" customHeight="1" x14ac:dyDescent="0.2">
      <c r="A129" s="92">
        <v>113</v>
      </c>
      <c r="B129" s="96" t="s">
        <v>187</v>
      </c>
      <c r="C129" s="97" t="s">
        <v>188</v>
      </c>
      <c r="D129" s="91">
        <f t="shared" si="17"/>
        <v>2776680</v>
      </c>
      <c r="E129" s="91">
        <f t="shared" si="18"/>
        <v>0</v>
      </c>
      <c r="F129" s="91">
        <v>0</v>
      </c>
      <c r="G129" s="91">
        <v>0</v>
      </c>
      <c r="H129" s="91">
        <f t="shared" si="19"/>
        <v>0</v>
      </c>
      <c r="I129" s="91">
        <v>0</v>
      </c>
      <c r="J129" s="91">
        <v>0</v>
      </c>
      <c r="K129" s="91">
        <f t="shared" si="20"/>
        <v>0</v>
      </c>
      <c r="L129" s="91">
        <v>0</v>
      </c>
      <c r="M129" s="91">
        <v>0</v>
      </c>
      <c r="N129" s="91">
        <f t="shared" si="21"/>
        <v>0</v>
      </c>
      <c r="O129" s="91">
        <v>0</v>
      </c>
      <c r="P129" s="91">
        <v>0</v>
      </c>
      <c r="Q129" s="91">
        <f t="shared" si="22"/>
        <v>2776680</v>
      </c>
      <c r="R129" s="87">
        <v>2776680</v>
      </c>
      <c r="S129" s="208">
        <v>0</v>
      </c>
      <c r="T129" s="87">
        <f t="shared" si="16"/>
        <v>0</v>
      </c>
      <c r="U129" s="140">
        <v>0</v>
      </c>
      <c r="V129" s="87">
        <v>0</v>
      </c>
      <c r="W129" s="71"/>
    </row>
    <row r="130" spans="1:23" ht="12" customHeight="1" x14ac:dyDescent="0.2">
      <c r="A130" s="92">
        <v>114</v>
      </c>
      <c r="B130" s="96" t="s">
        <v>189</v>
      </c>
      <c r="C130" s="109" t="s">
        <v>306</v>
      </c>
      <c r="D130" s="91">
        <f t="shared" si="17"/>
        <v>0</v>
      </c>
      <c r="E130" s="91">
        <f t="shared" si="18"/>
        <v>0</v>
      </c>
      <c r="F130" s="91">
        <v>0</v>
      </c>
      <c r="G130" s="91">
        <v>0</v>
      </c>
      <c r="H130" s="91">
        <f t="shared" si="19"/>
        <v>0</v>
      </c>
      <c r="I130" s="91">
        <v>0</v>
      </c>
      <c r="J130" s="91">
        <v>0</v>
      </c>
      <c r="K130" s="91">
        <f t="shared" si="20"/>
        <v>0</v>
      </c>
      <c r="L130" s="91">
        <v>0</v>
      </c>
      <c r="M130" s="91">
        <v>0</v>
      </c>
      <c r="N130" s="91">
        <f t="shared" si="21"/>
        <v>0</v>
      </c>
      <c r="O130" s="91">
        <v>0</v>
      </c>
      <c r="P130" s="91">
        <v>0</v>
      </c>
      <c r="Q130" s="91">
        <f t="shared" si="22"/>
        <v>0</v>
      </c>
      <c r="R130" s="87">
        <v>0</v>
      </c>
      <c r="S130" s="208">
        <v>0</v>
      </c>
      <c r="T130" s="87">
        <f t="shared" si="16"/>
        <v>0</v>
      </c>
      <c r="U130" s="140">
        <v>0</v>
      </c>
      <c r="V130" s="87">
        <v>0</v>
      </c>
      <c r="W130" s="71"/>
    </row>
    <row r="131" spans="1:23" ht="12" customHeight="1" x14ac:dyDescent="0.2">
      <c r="A131" s="92">
        <v>115</v>
      </c>
      <c r="B131" s="96" t="s">
        <v>190</v>
      </c>
      <c r="C131" s="97" t="s">
        <v>225</v>
      </c>
      <c r="D131" s="91">
        <f t="shared" si="17"/>
        <v>154785085</v>
      </c>
      <c r="E131" s="91">
        <f t="shared" si="18"/>
        <v>0</v>
      </c>
      <c r="F131" s="91">
        <v>0</v>
      </c>
      <c r="G131" s="91">
        <v>0</v>
      </c>
      <c r="H131" s="91">
        <f t="shared" si="19"/>
        <v>0</v>
      </c>
      <c r="I131" s="91">
        <v>0</v>
      </c>
      <c r="J131" s="91">
        <v>0</v>
      </c>
      <c r="K131" s="91">
        <f t="shared" si="20"/>
        <v>0</v>
      </c>
      <c r="L131" s="91">
        <v>0</v>
      </c>
      <c r="M131" s="91">
        <v>0</v>
      </c>
      <c r="N131" s="91">
        <f t="shared" si="21"/>
        <v>0</v>
      </c>
      <c r="O131" s="91">
        <v>0</v>
      </c>
      <c r="P131" s="91">
        <v>0</v>
      </c>
      <c r="Q131" s="91">
        <f t="shared" si="22"/>
        <v>154785085</v>
      </c>
      <c r="R131" s="87">
        <v>154785085</v>
      </c>
      <c r="S131" s="208">
        <v>22723799</v>
      </c>
      <c r="T131" s="87">
        <f t="shared" si="16"/>
        <v>0</v>
      </c>
      <c r="U131" s="140">
        <v>0</v>
      </c>
      <c r="V131" s="87">
        <v>0</v>
      </c>
      <c r="W131" s="71"/>
    </row>
    <row r="132" spans="1:23" ht="12" customHeight="1" x14ac:dyDescent="0.2">
      <c r="A132" s="92">
        <v>116</v>
      </c>
      <c r="B132" s="96" t="s">
        <v>191</v>
      </c>
      <c r="C132" s="97" t="s">
        <v>192</v>
      </c>
      <c r="D132" s="91">
        <f t="shared" si="17"/>
        <v>266487039</v>
      </c>
      <c r="E132" s="91">
        <f t="shared" si="18"/>
        <v>0</v>
      </c>
      <c r="F132" s="91">
        <v>0</v>
      </c>
      <c r="G132" s="91">
        <v>0</v>
      </c>
      <c r="H132" s="91">
        <f t="shared" si="19"/>
        <v>0</v>
      </c>
      <c r="I132" s="91">
        <v>0</v>
      </c>
      <c r="J132" s="91">
        <v>0</v>
      </c>
      <c r="K132" s="91">
        <f t="shared" si="20"/>
        <v>0</v>
      </c>
      <c r="L132" s="91">
        <v>0</v>
      </c>
      <c r="M132" s="91">
        <v>0</v>
      </c>
      <c r="N132" s="91">
        <f t="shared" si="21"/>
        <v>0</v>
      </c>
      <c r="O132" s="91">
        <v>0</v>
      </c>
      <c r="P132" s="91">
        <v>0</v>
      </c>
      <c r="Q132" s="91">
        <f t="shared" si="22"/>
        <v>266487039</v>
      </c>
      <c r="R132" s="87">
        <v>266487039</v>
      </c>
      <c r="S132" s="208">
        <v>0</v>
      </c>
      <c r="T132" s="87">
        <f t="shared" si="16"/>
        <v>0</v>
      </c>
      <c r="U132" s="140">
        <v>0</v>
      </c>
      <c r="V132" s="87">
        <v>0</v>
      </c>
      <c r="W132" s="71"/>
    </row>
    <row r="133" spans="1:23" ht="12" customHeight="1" x14ac:dyDescent="0.2">
      <c r="A133" s="92">
        <v>117</v>
      </c>
      <c r="B133" s="96" t="s">
        <v>193</v>
      </c>
      <c r="C133" s="97" t="s">
        <v>40</v>
      </c>
      <c r="D133" s="91">
        <f t="shared" si="17"/>
        <v>58382515</v>
      </c>
      <c r="E133" s="91">
        <f t="shared" si="18"/>
        <v>0</v>
      </c>
      <c r="F133" s="91">
        <v>0</v>
      </c>
      <c r="G133" s="91">
        <v>0</v>
      </c>
      <c r="H133" s="91">
        <f t="shared" si="19"/>
        <v>0</v>
      </c>
      <c r="I133" s="91">
        <v>0</v>
      </c>
      <c r="J133" s="91">
        <v>0</v>
      </c>
      <c r="K133" s="91">
        <f t="shared" si="20"/>
        <v>0</v>
      </c>
      <c r="L133" s="91">
        <v>0</v>
      </c>
      <c r="M133" s="91">
        <v>0</v>
      </c>
      <c r="N133" s="91">
        <f t="shared" si="21"/>
        <v>0</v>
      </c>
      <c r="O133" s="91">
        <v>0</v>
      </c>
      <c r="P133" s="91">
        <v>0</v>
      </c>
      <c r="Q133" s="91">
        <f t="shared" si="22"/>
        <v>58382515</v>
      </c>
      <c r="R133" s="87">
        <v>58382515</v>
      </c>
      <c r="S133" s="208">
        <v>0</v>
      </c>
      <c r="T133" s="87">
        <f t="shared" si="16"/>
        <v>0</v>
      </c>
      <c r="U133" s="140">
        <v>0</v>
      </c>
      <c r="V133" s="87">
        <v>0</v>
      </c>
      <c r="W133" s="71"/>
    </row>
    <row r="134" spans="1:23" ht="12" customHeight="1" x14ac:dyDescent="0.2">
      <c r="A134" s="92">
        <v>118</v>
      </c>
      <c r="B134" s="93" t="s">
        <v>194</v>
      </c>
      <c r="C134" s="94" t="s">
        <v>45</v>
      </c>
      <c r="D134" s="91">
        <f t="shared" si="17"/>
        <v>74021645</v>
      </c>
      <c r="E134" s="91">
        <f t="shared" si="18"/>
        <v>0</v>
      </c>
      <c r="F134" s="91">
        <v>0</v>
      </c>
      <c r="G134" s="91">
        <v>0</v>
      </c>
      <c r="H134" s="91">
        <f t="shared" si="19"/>
        <v>0</v>
      </c>
      <c r="I134" s="91">
        <v>0</v>
      </c>
      <c r="J134" s="91">
        <v>0</v>
      </c>
      <c r="K134" s="91">
        <f t="shared" si="20"/>
        <v>0</v>
      </c>
      <c r="L134" s="91">
        <v>0</v>
      </c>
      <c r="M134" s="91">
        <v>0</v>
      </c>
      <c r="N134" s="91">
        <f t="shared" si="21"/>
        <v>0</v>
      </c>
      <c r="O134" s="91">
        <v>0</v>
      </c>
      <c r="P134" s="91">
        <v>0</v>
      </c>
      <c r="Q134" s="91">
        <f t="shared" si="22"/>
        <v>74021645</v>
      </c>
      <c r="R134" s="87">
        <v>74021645</v>
      </c>
      <c r="S134" s="208">
        <v>0</v>
      </c>
      <c r="T134" s="87">
        <f t="shared" si="16"/>
        <v>0</v>
      </c>
      <c r="U134" s="140">
        <v>0</v>
      </c>
      <c r="V134" s="87">
        <v>0</v>
      </c>
      <c r="W134" s="71"/>
    </row>
    <row r="135" spans="1:23" ht="12" customHeight="1" x14ac:dyDescent="0.2">
      <c r="A135" s="92">
        <v>119</v>
      </c>
      <c r="B135" s="93" t="s">
        <v>195</v>
      </c>
      <c r="C135" s="97" t="s">
        <v>227</v>
      </c>
      <c r="D135" s="91">
        <f t="shared" si="17"/>
        <v>37890284</v>
      </c>
      <c r="E135" s="91">
        <f t="shared" si="18"/>
        <v>0</v>
      </c>
      <c r="F135" s="91">
        <v>0</v>
      </c>
      <c r="G135" s="91">
        <v>0</v>
      </c>
      <c r="H135" s="91">
        <f t="shared" si="19"/>
        <v>0</v>
      </c>
      <c r="I135" s="91">
        <v>0</v>
      </c>
      <c r="J135" s="91">
        <v>0</v>
      </c>
      <c r="K135" s="91">
        <f t="shared" si="20"/>
        <v>0</v>
      </c>
      <c r="L135" s="91">
        <v>0</v>
      </c>
      <c r="M135" s="91">
        <v>0</v>
      </c>
      <c r="N135" s="91">
        <f t="shared" si="21"/>
        <v>0</v>
      </c>
      <c r="O135" s="91">
        <v>0</v>
      </c>
      <c r="P135" s="91">
        <v>0</v>
      </c>
      <c r="Q135" s="91">
        <f t="shared" si="22"/>
        <v>37890284</v>
      </c>
      <c r="R135" s="87">
        <v>37890284</v>
      </c>
      <c r="S135" s="208">
        <v>0</v>
      </c>
      <c r="T135" s="87">
        <f t="shared" si="16"/>
        <v>0</v>
      </c>
      <c r="U135" s="140">
        <v>0</v>
      </c>
      <c r="V135" s="87">
        <v>0</v>
      </c>
      <c r="W135" s="71"/>
    </row>
    <row r="136" spans="1:23" ht="12" customHeight="1" x14ac:dyDescent="0.2">
      <c r="A136" s="92">
        <v>120</v>
      </c>
      <c r="B136" s="98" t="s">
        <v>196</v>
      </c>
      <c r="C136" s="99" t="s">
        <v>47</v>
      </c>
      <c r="D136" s="91">
        <f t="shared" si="17"/>
        <v>30865450</v>
      </c>
      <c r="E136" s="91">
        <f t="shared" si="18"/>
        <v>0</v>
      </c>
      <c r="F136" s="91">
        <v>0</v>
      </c>
      <c r="G136" s="91">
        <v>0</v>
      </c>
      <c r="H136" s="91">
        <f t="shared" si="19"/>
        <v>0</v>
      </c>
      <c r="I136" s="91">
        <v>0</v>
      </c>
      <c r="J136" s="91">
        <v>0</v>
      </c>
      <c r="K136" s="91">
        <f t="shared" si="20"/>
        <v>0</v>
      </c>
      <c r="L136" s="91">
        <v>0</v>
      </c>
      <c r="M136" s="91">
        <v>0</v>
      </c>
      <c r="N136" s="91">
        <f t="shared" si="21"/>
        <v>0</v>
      </c>
      <c r="O136" s="91">
        <v>0</v>
      </c>
      <c r="P136" s="91">
        <v>0</v>
      </c>
      <c r="Q136" s="91">
        <f t="shared" si="22"/>
        <v>30865450</v>
      </c>
      <c r="R136" s="87">
        <v>30865450</v>
      </c>
      <c r="S136" s="208">
        <v>0</v>
      </c>
      <c r="T136" s="87">
        <f t="shared" si="16"/>
        <v>0</v>
      </c>
      <c r="U136" s="140">
        <v>0</v>
      </c>
      <c r="V136" s="87">
        <v>0</v>
      </c>
      <c r="W136" s="71"/>
    </row>
    <row r="137" spans="1:23" ht="12" customHeight="1" x14ac:dyDescent="0.2">
      <c r="A137" s="92">
        <v>121</v>
      </c>
      <c r="B137" s="96" t="s">
        <v>197</v>
      </c>
      <c r="C137" s="97" t="s">
        <v>46</v>
      </c>
      <c r="D137" s="91">
        <f t="shared" si="17"/>
        <v>55725869</v>
      </c>
      <c r="E137" s="91">
        <f t="shared" si="18"/>
        <v>0</v>
      </c>
      <c r="F137" s="91">
        <v>0</v>
      </c>
      <c r="G137" s="91">
        <v>0</v>
      </c>
      <c r="H137" s="91">
        <f t="shared" si="19"/>
        <v>0</v>
      </c>
      <c r="I137" s="91">
        <v>0</v>
      </c>
      <c r="J137" s="91">
        <v>0</v>
      </c>
      <c r="K137" s="91">
        <f t="shared" si="20"/>
        <v>0</v>
      </c>
      <c r="L137" s="91">
        <v>0</v>
      </c>
      <c r="M137" s="91">
        <v>0</v>
      </c>
      <c r="N137" s="91">
        <f t="shared" si="21"/>
        <v>0</v>
      </c>
      <c r="O137" s="91">
        <v>0</v>
      </c>
      <c r="P137" s="91">
        <v>0</v>
      </c>
      <c r="Q137" s="91">
        <f t="shared" si="22"/>
        <v>55725869</v>
      </c>
      <c r="R137" s="87">
        <v>55725869</v>
      </c>
      <c r="S137" s="208">
        <v>0</v>
      </c>
      <c r="T137" s="87">
        <f t="shared" si="16"/>
        <v>0</v>
      </c>
      <c r="U137" s="140">
        <v>0</v>
      </c>
      <c r="V137" s="87">
        <v>0</v>
      </c>
      <c r="W137" s="71"/>
    </row>
    <row r="138" spans="1:23" ht="12" customHeight="1" x14ac:dyDescent="0.2">
      <c r="A138" s="92">
        <v>122</v>
      </c>
      <c r="B138" s="96" t="s">
        <v>198</v>
      </c>
      <c r="C138" s="97" t="s">
        <v>199</v>
      </c>
      <c r="D138" s="91">
        <f t="shared" si="17"/>
        <v>0</v>
      </c>
      <c r="E138" s="91">
        <f t="shared" si="18"/>
        <v>0</v>
      </c>
      <c r="F138" s="91">
        <v>0</v>
      </c>
      <c r="G138" s="91">
        <v>0</v>
      </c>
      <c r="H138" s="91">
        <f t="shared" si="19"/>
        <v>0</v>
      </c>
      <c r="I138" s="91">
        <v>0</v>
      </c>
      <c r="J138" s="91">
        <v>0</v>
      </c>
      <c r="K138" s="91">
        <f t="shared" si="20"/>
        <v>0</v>
      </c>
      <c r="L138" s="91">
        <v>0</v>
      </c>
      <c r="M138" s="91">
        <v>0</v>
      </c>
      <c r="N138" s="91">
        <f t="shared" si="21"/>
        <v>0</v>
      </c>
      <c r="O138" s="91">
        <v>0</v>
      </c>
      <c r="P138" s="91">
        <v>0</v>
      </c>
      <c r="Q138" s="91">
        <f t="shared" si="22"/>
        <v>0</v>
      </c>
      <c r="R138" s="87">
        <v>0</v>
      </c>
      <c r="S138" s="208">
        <v>0</v>
      </c>
      <c r="T138" s="87">
        <f t="shared" si="16"/>
        <v>0</v>
      </c>
      <c r="U138" s="140">
        <v>0</v>
      </c>
      <c r="V138" s="87">
        <v>0</v>
      </c>
      <c r="W138" s="71"/>
    </row>
    <row r="139" spans="1:23" ht="12" customHeight="1" x14ac:dyDescent="0.2">
      <c r="A139" s="92">
        <v>123</v>
      </c>
      <c r="B139" s="96" t="s">
        <v>200</v>
      </c>
      <c r="C139" s="210" t="s">
        <v>466</v>
      </c>
      <c r="D139" s="91">
        <f t="shared" si="17"/>
        <v>30875598</v>
      </c>
      <c r="E139" s="91">
        <f t="shared" si="18"/>
        <v>0</v>
      </c>
      <c r="F139" s="91">
        <v>0</v>
      </c>
      <c r="G139" s="91">
        <v>0</v>
      </c>
      <c r="H139" s="91">
        <f t="shared" si="19"/>
        <v>0</v>
      </c>
      <c r="I139" s="91">
        <v>0</v>
      </c>
      <c r="J139" s="91">
        <v>0</v>
      </c>
      <c r="K139" s="91">
        <f t="shared" si="20"/>
        <v>0</v>
      </c>
      <c r="L139" s="91">
        <v>0</v>
      </c>
      <c r="M139" s="91">
        <v>0</v>
      </c>
      <c r="N139" s="91">
        <f t="shared" si="21"/>
        <v>0</v>
      </c>
      <c r="O139" s="91">
        <v>0</v>
      </c>
      <c r="P139" s="91">
        <v>0</v>
      </c>
      <c r="Q139" s="91">
        <f t="shared" si="22"/>
        <v>30875598</v>
      </c>
      <c r="R139" s="87">
        <v>30875598</v>
      </c>
      <c r="S139" s="208">
        <v>0</v>
      </c>
      <c r="T139" s="87">
        <f t="shared" si="16"/>
        <v>0</v>
      </c>
      <c r="U139" s="140">
        <v>0</v>
      </c>
      <c r="V139" s="87">
        <v>0</v>
      </c>
      <c r="W139" s="71"/>
    </row>
    <row r="140" spans="1:23" ht="12" customHeight="1" x14ac:dyDescent="0.2">
      <c r="A140" s="92">
        <v>124</v>
      </c>
      <c r="B140" s="98" t="s">
        <v>201</v>
      </c>
      <c r="C140" s="99" t="s">
        <v>226</v>
      </c>
      <c r="D140" s="91">
        <f t="shared" si="17"/>
        <v>175555301</v>
      </c>
      <c r="E140" s="91">
        <f t="shared" si="18"/>
        <v>3433161</v>
      </c>
      <c r="F140" s="91">
        <v>3433161</v>
      </c>
      <c r="G140" s="91">
        <v>0</v>
      </c>
      <c r="H140" s="91">
        <f t="shared" si="19"/>
        <v>113014408</v>
      </c>
      <c r="I140" s="91">
        <v>104174373</v>
      </c>
      <c r="J140" s="91">
        <v>8840035</v>
      </c>
      <c r="K140" s="91">
        <f t="shared" si="20"/>
        <v>0</v>
      </c>
      <c r="L140" s="91">
        <v>0</v>
      </c>
      <c r="M140" s="91">
        <v>0</v>
      </c>
      <c r="N140" s="91">
        <f t="shared" si="21"/>
        <v>27510067</v>
      </c>
      <c r="O140" s="91">
        <v>22918944</v>
      </c>
      <c r="P140" s="91">
        <v>4591123</v>
      </c>
      <c r="Q140" s="91">
        <f t="shared" si="22"/>
        <v>31597665</v>
      </c>
      <c r="R140" s="87">
        <v>2627750</v>
      </c>
      <c r="S140" s="208">
        <v>0</v>
      </c>
      <c r="T140" s="87">
        <f t="shared" si="16"/>
        <v>28969915</v>
      </c>
      <c r="U140" s="140">
        <v>0</v>
      </c>
      <c r="V140" s="87">
        <v>28969915</v>
      </c>
      <c r="W140" s="71"/>
    </row>
    <row r="141" spans="1:23" ht="12" customHeight="1" x14ac:dyDescent="0.2">
      <c r="A141" s="92">
        <v>125</v>
      </c>
      <c r="B141" s="95" t="s">
        <v>202</v>
      </c>
      <c r="C141" s="210" t="s">
        <v>457</v>
      </c>
      <c r="D141" s="91">
        <f t="shared" si="17"/>
        <v>299822532</v>
      </c>
      <c r="E141" s="91">
        <f t="shared" si="18"/>
        <v>55110825</v>
      </c>
      <c r="F141" s="91">
        <v>4578888</v>
      </c>
      <c r="G141" s="91">
        <v>50531937</v>
      </c>
      <c r="H141" s="91">
        <f t="shared" si="19"/>
        <v>145181501</v>
      </c>
      <c r="I141" s="91">
        <v>132994593</v>
      </c>
      <c r="J141" s="91">
        <v>11705300</v>
      </c>
      <c r="K141" s="91">
        <f t="shared" si="20"/>
        <v>481608</v>
      </c>
      <c r="L141" s="91">
        <v>0</v>
      </c>
      <c r="M141" s="91">
        <v>481608</v>
      </c>
      <c r="N141" s="91">
        <f t="shared" si="21"/>
        <v>34864442</v>
      </c>
      <c r="O141" s="91">
        <v>29029526</v>
      </c>
      <c r="P141" s="91">
        <v>5834916</v>
      </c>
      <c r="Q141" s="91">
        <f t="shared" si="22"/>
        <v>64665764</v>
      </c>
      <c r="R141" s="87">
        <v>12503470</v>
      </c>
      <c r="S141" s="208">
        <v>3136599</v>
      </c>
      <c r="T141" s="87">
        <f t="shared" ref="T141:T150" si="23">U141+V141</f>
        <v>52162294</v>
      </c>
      <c r="U141" s="140">
        <v>4441768</v>
      </c>
      <c r="V141" s="87">
        <v>47720526</v>
      </c>
      <c r="W141" s="71"/>
    </row>
    <row r="142" spans="1:23" ht="12" customHeight="1" x14ac:dyDescent="0.2">
      <c r="A142" s="92">
        <v>126</v>
      </c>
      <c r="B142" s="96" t="s">
        <v>203</v>
      </c>
      <c r="C142" s="97" t="s">
        <v>204</v>
      </c>
      <c r="D142" s="91">
        <f t="shared" ref="D142:D150" si="24">E142+H142+N142+Q142</f>
        <v>3716232</v>
      </c>
      <c r="E142" s="91">
        <f t="shared" si="18"/>
        <v>0</v>
      </c>
      <c r="F142" s="91">
        <v>0</v>
      </c>
      <c r="G142" s="91">
        <v>0</v>
      </c>
      <c r="H142" s="91">
        <f t="shared" si="19"/>
        <v>0</v>
      </c>
      <c r="I142" s="91">
        <v>0</v>
      </c>
      <c r="J142" s="91">
        <v>0</v>
      </c>
      <c r="K142" s="91">
        <f t="shared" si="20"/>
        <v>0</v>
      </c>
      <c r="L142" s="91">
        <v>0</v>
      </c>
      <c r="M142" s="91">
        <v>0</v>
      </c>
      <c r="N142" s="91">
        <f t="shared" si="21"/>
        <v>0</v>
      </c>
      <c r="O142" s="91">
        <v>0</v>
      </c>
      <c r="P142" s="91">
        <v>0</v>
      </c>
      <c r="Q142" s="91">
        <f t="shared" si="22"/>
        <v>3716232</v>
      </c>
      <c r="R142" s="87">
        <v>3716232</v>
      </c>
      <c r="S142" s="208">
        <v>0</v>
      </c>
      <c r="T142" s="87">
        <f t="shared" si="23"/>
        <v>0</v>
      </c>
      <c r="U142" s="140">
        <v>0</v>
      </c>
      <c r="V142" s="87">
        <v>0</v>
      </c>
      <c r="W142" s="71"/>
    </row>
    <row r="143" spans="1:23" ht="12" customHeight="1" x14ac:dyDescent="0.2">
      <c r="A143" s="92">
        <v>127</v>
      </c>
      <c r="B143" s="93" t="s">
        <v>205</v>
      </c>
      <c r="C143" s="94" t="s">
        <v>206</v>
      </c>
      <c r="D143" s="91">
        <f t="shared" si="24"/>
        <v>34875390</v>
      </c>
      <c r="E143" s="91">
        <f t="shared" si="18"/>
        <v>0</v>
      </c>
      <c r="F143" s="91">
        <v>0</v>
      </c>
      <c r="G143" s="91">
        <v>0</v>
      </c>
      <c r="H143" s="91">
        <f t="shared" si="19"/>
        <v>0</v>
      </c>
      <c r="I143" s="91">
        <v>0</v>
      </c>
      <c r="J143" s="91">
        <v>0</v>
      </c>
      <c r="K143" s="91">
        <f t="shared" si="20"/>
        <v>0</v>
      </c>
      <c r="L143" s="91">
        <v>0</v>
      </c>
      <c r="M143" s="91">
        <v>0</v>
      </c>
      <c r="N143" s="91">
        <f t="shared" si="21"/>
        <v>0</v>
      </c>
      <c r="O143" s="91">
        <v>0</v>
      </c>
      <c r="P143" s="91">
        <v>0</v>
      </c>
      <c r="Q143" s="91">
        <f t="shared" si="22"/>
        <v>34875390</v>
      </c>
      <c r="R143" s="87">
        <v>34875390</v>
      </c>
      <c r="S143" s="208">
        <v>0</v>
      </c>
      <c r="T143" s="87">
        <f t="shared" si="23"/>
        <v>0</v>
      </c>
      <c r="U143" s="140">
        <v>0</v>
      </c>
      <c r="V143" s="87">
        <v>0</v>
      </c>
      <c r="W143" s="71"/>
    </row>
    <row r="144" spans="1:23" ht="12" customHeight="1" x14ac:dyDescent="0.2">
      <c r="A144" s="92">
        <v>128</v>
      </c>
      <c r="B144" s="110" t="s">
        <v>207</v>
      </c>
      <c r="C144" s="111" t="s">
        <v>208</v>
      </c>
      <c r="D144" s="91">
        <f t="shared" si="24"/>
        <v>0</v>
      </c>
      <c r="E144" s="91">
        <f t="shared" si="18"/>
        <v>0</v>
      </c>
      <c r="F144" s="91">
        <v>0</v>
      </c>
      <c r="G144" s="91">
        <v>0</v>
      </c>
      <c r="H144" s="91">
        <f t="shared" si="19"/>
        <v>0</v>
      </c>
      <c r="I144" s="91">
        <v>0</v>
      </c>
      <c r="J144" s="91">
        <v>0</v>
      </c>
      <c r="K144" s="91">
        <f t="shared" si="20"/>
        <v>0</v>
      </c>
      <c r="L144" s="91">
        <v>0</v>
      </c>
      <c r="M144" s="91">
        <v>0</v>
      </c>
      <c r="N144" s="91">
        <f t="shared" si="21"/>
        <v>0</v>
      </c>
      <c r="O144" s="91">
        <v>0</v>
      </c>
      <c r="P144" s="91">
        <v>0</v>
      </c>
      <c r="Q144" s="91">
        <f t="shared" si="22"/>
        <v>0</v>
      </c>
      <c r="R144" s="87">
        <v>0</v>
      </c>
      <c r="S144" s="208">
        <v>0</v>
      </c>
      <c r="T144" s="87">
        <f t="shared" si="23"/>
        <v>0</v>
      </c>
      <c r="U144" s="140">
        <v>0</v>
      </c>
      <c r="V144" s="87">
        <v>0</v>
      </c>
      <c r="W144" s="71"/>
    </row>
    <row r="145" spans="1:23" ht="12" customHeight="1" x14ac:dyDescent="0.2">
      <c r="A145" s="92">
        <v>129</v>
      </c>
      <c r="B145" s="112" t="s">
        <v>251</v>
      </c>
      <c r="C145" s="113" t="s">
        <v>252</v>
      </c>
      <c r="D145" s="91">
        <f t="shared" si="24"/>
        <v>0</v>
      </c>
      <c r="E145" s="91">
        <f t="shared" ref="E145:E150" si="25">F145+G145</f>
        <v>0</v>
      </c>
      <c r="F145" s="91">
        <v>0</v>
      </c>
      <c r="G145" s="91">
        <v>0</v>
      </c>
      <c r="H145" s="91">
        <f t="shared" ref="H145:H150" si="26">I145+J145+K145</f>
        <v>0</v>
      </c>
      <c r="I145" s="91">
        <v>0</v>
      </c>
      <c r="J145" s="91">
        <v>0</v>
      </c>
      <c r="K145" s="91">
        <f t="shared" ref="K145:K150" si="27">L145+M145</f>
        <v>0</v>
      </c>
      <c r="L145" s="91">
        <v>0</v>
      </c>
      <c r="M145" s="91">
        <v>0</v>
      </c>
      <c r="N145" s="91">
        <f t="shared" ref="N145:N150" si="28">O145+P145</f>
        <v>0</v>
      </c>
      <c r="O145" s="91">
        <v>0</v>
      </c>
      <c r="P145" s="91">
        <v>0</v>
      </c>
      <c r="Q145" s="91">
        <f t="shared" ref="Q145:Q150" si="29">R145+T145</f>
        <v>0</v>
      </c>
      <c r="R145" s="87">
        <v>0</v>
      </c>
      <c r="S145" s="208">
        <v>0</v>
      </c>
      <c r="T145" s="87">
        <f t="shared" si="23"/>
        <v>0</v>
      </c>
      <c r="U145" s="140">
        <v>0</v>
      </c>
      <c r="V145" s="87">
        <v>0</v>
      </c>
      <c r="W145" s="71"/>
    </row>
    <row r="146" spans="1:23" ht="12" customHeight="1" x14ac:dyDescent="0.2">
      <c r="A146" s="92">
        <v>130</v>
      </c>
      <c r="B146" s="114" t="s">
        <v>253</v>
      </c>
      <c r="C146" s="115" t="s">
        <v>254</v>
      </c>
      <c r="D146" s="91">
        <f t="shared" si="24"/>
        <v>0</v>
      </c>
      <c r="E146" s="91">
        <f t="shared" si="25"/>
        <v>0</v>
      </c>
      <c r="F146" s="91">
        <v>0</v>
      </c>
      <c r="G146" s="91">
        <v>0</v>
      </c>
      <c r="H146" s="91">
        <f t="shared" si="26"/>
        <v>0</v>
      </c>
      <c r="I146" s="91">
        <v>0</v>
      </c>
      <c r="J146" s="91">
        <v>0</v>
      </c>
      <c r="K146" s="91">
        <f t="shared" si="27"/>
        <v>0</v>
      </c>
      <c r="L146" s="91">
        <v>0</v>
      </c>
      <c r="M146" s="91">
        <v>0</v>
      </c>
      <c r="N146" s="91">
        <f t="shared" si="28"/>
        <v>0</v>
      </c>
      <c r="O146" s="91">
        <v>0</v>
      </c>
      <c r="P146" s="91">
        <v>0</v>
      </c>
      <c r="Q146" s="91">
        <f t="shared" si="29"/>
        <v>0</v>
      </c>
      <c r="R146" s="87">
        <v>0</v>
      </c>
      <c r="S146" s="208">
        <v>0</v>
      </c>
      <c r="T146" s="87">
        <f t="shared" si="23"/>
        <v>0</v>
      </c>
      <c r="U146" s="140">
        <v>0</v>
      </c>
      <c r="V146" s="87">
        <v>0</v>
      </c>
      <c r="W146" s="71"/>
    </row>
    <row r="147" spans="1:23" ht="12" customHeight="1" x14ac:dyDescent="0.2">
      <c r="A147" s="92">
        <v>131</v>
      </c>
      <c r="B147" s="116" t="s">
        <v>255</v>
      </c>
      <c r="C147" s="136" t="s">
        <v>416</v>
      </c>
      <c r="D147" s="91">
        <f t="shared" si="24"/>
        <v>0</v>
      </c>
      <c r="E147" s="91">
        <f t="shared" si="25"/>
        <v>0</v>
      </c>
      <c r="F147" s="91">
        <v>0</v>
      </c>
      <c r="G147" s="91">
        <v>0</v>
      </c>
      <c r="H147" s="91">
        <f t="shared" si="26"/>
        <v>0</v>
      </c>
      <c r="I147" s="91">
        <v>0</v>
      </c>
      <c r="J147" s="91">
        <v>0</v>
      </c>
      <c r="K147" s="91">
        <f t="shared" si="27"/>
        <v>0</v>
      </c>
      <c r="L147" s="91">
        <v>0</v>
      </c>
      <c r="M147" s="91">
        <v>0</v>
      </c>
      <c r="N147" s="91">
        <f t="shared" si="28"/>
        <v>0</v>
      </c>
      <c r="O147" s="91">
        <v>0</v>
      </c>
      <c r="P147" s="91">
        <v>0</v>
      </c>
      <c r="Q147" s="91">
        <f t="shared" si="29"/>
        <v>0</v>
      </c>
      <c r="R147" s="87">
        <v>0</v>
      </c>
      <c r="S147" s="208">
        <v>0</v>
      </c>
      <c r="T147" s="87">
        <f t="shared" si="23"/>
        <v>0</v>
      </c>
      <c r="U147" s="140">
        <v>0</v>
      </c>
      <c r="V147" s="87">
        <v>0</v>
      </c>
      <c r="W147" s="71"/>
    </row>
    <row r="148" spans="1:23" x14ac:dyDescent="0.2">
      <c r="A148" s="92">
        <v>132</v>
      </c>
      <c r="B148" s="117" t="s">
        <v>259</v>
      </c>
      <c r="C148" s="118" t="s">
        <v>260</v>
      </c>
      <c r="D148" s="91">
        <f t="shared" si="24"/>
        <v>0</v>
      </c>
      <c r="E148" s="91">
        <f t="shared" si="25"/>
        <v>0</v>
      </c>
      <c r="F148" s="91">
        <v>0</v>
      </c>
      <c r="G148" s="91">
        <v>0</v>
      </c>
      <c r="H148" s="91">
        <f t="shared" si="26"/>
        <v>0</v>
      </c>
      <c r="I148" s="91">
        <v>0</v>
      </c>
      <c r="J148" s="91">
        <v>0</v>
      </c>
      <c r="K148" s="91">
        <f t="shared" si="27"/>
        <v>0</v>
      </c>
      <c r="L148" s="91">
        <v>0</v>
      </c>
      <c r="M148" s="91">
        <v>0</v>
      </c>
      <c r="N148" s="91">
        <f t="shared" si="28"/>
        <v>0</v>
      </c>
      <c r="O148" s="91">
        <v>0</v>
      </c>
      <c r="P148" s="91">
        <v>0</v>
      </c>
      <c r="Q148" s="91">
        <f t="shared" si="29"/>
        <v>0</v>
      </c>
      <c r="R148" s="87">
        <v>0</v>
      </c>
      <c r="S148" s="208">
        <v>0</v>
      </c>
      <c r="T148" s="87">
        <f t="shared" si="23"/>
        <v>0</v>
      </c>
      <c r="U148" s="140">
        <v>0</v>
      </c>
      <c r="V148" s="87">
        <v>0</v>
      </c>
      <c r="W148" s="71"/>
    </row>
    <row r="149" spans="1:23" x14ac:dyDescent="0.2">
      <c r="A149" s="92">
        <v>133</v>
      </c>
      <c r="B149" s="119" t="s">
        <v>311</v>
      </c>
      <c r="C149" s="120" t="s">
        <v>310</v>
      </c>
      <c r="D149" s="91">
        <f t="shared" si="24"/>
        <v>0</v>
      </c>
      <c r="E149" s="91">
        <f t="shared" si="25"/>
        <v>0</v>
      </c>
      <c r="F149" s="91">
        <v>0</v>
      </c>
      <c r="G149" s="91">
        <v>0</v>
      </c>
      <c r="H149" s="91">
        <f t="shared" si="26"/>
        <v>0</v>
      </c>
      <c r="I149" s="91">
        <v>0</v>
      </c>
      <c r="J149" s="91">
        <v>0</v>
      </c>
      <c r="K149" s="91">
        <f t="shared" si="27"/>
        <v>0</v>
      </c>
      <c r="L149" s="91">
        <v>0</v>
      </c>
      <c r="M149" s="91">
        <v>0</v>
      </c>
      <c r="N149" s="91">
        <f t="shared" si="28"/>
        <v>0</v>
      </c>
      <c r="O149" s="91">
        <v>0</v>
      </c>
      <c r="P149" s="91">
        <v>0</v>
      </c>
      <c r="Q149" s="91">
        <f t="shared" si="29"/>
        <v>0</v>
      </c>
      <c r="R149" s="91">
        <v>0</v>
      </c>
      <c r="S149" s="91">
        <v>0</v>
      </c>
      <c r="T149" s="87">
        <f t="shared" si="23"/>
        <v>0</v>
      </c>
      <c r="U149" s="140">
        <v>0</v>
      </c>
      <c r="V149" s="87">
        <v>0</v>
      </c>
      <c r="W149" s="71"/>
    </row>
    <row r="150" spans="1:23" x14ac:dyDescent="0.2">
      <c r="A150" s="92">
        <v>134</v>
      </c>
      <c r="B150" s="119" t="s">
        <v>319</v>
      </c>
      <c r="C150" s="120" t="s">
        <v>316</v>
      </c>
      <c r="D150" s="91">
        <f t="shared" si="24"/>
        <v>0</v>
      </c>
      <c r="E150" s="91">
        <f t="shared" si="25"/>
        <v>0</v>
      </c>
      <c r="F150" s="91">
        <v>0</v>
      </c>
      <c r="G150" s="91">
        <v>0</v>
      </c>
      <c r="H150" s="91">
        <f t="shared" si="26"/>
        <v>0</v>
      </c>
      <c r="I150" s="91">
        <v>0</v>
      </c>
      <c r="J150" s="91">
        <v>0</v>
      </c>
      <c r="K150" s="91">
        <f t="shared" si="27"/>
        <v>0</v>
      </c>
      <c r="L150" s="91">
        <v>0</v>
      </c>
      <c r="M150" s="91">
        <v>0</v>
      </c>
      <c r="N150" s="91">
        <f t="shared" si="28"/>
        <v>0</v>
      </c>
      <c r="O150" s="91">
        <v>0</v>
      </c>
      <c r="P150" s="91">
        <v>0</v>
      </c>
      <c r="Q150" s="91">
        <f t="shared" si="29"/>
        <v>0</v>
      </c>
      <c r="R150" s="91">
        <v>0</v>
      </c>
      <c r="S150" s="91">
        <v>0</v>
      </c>
      <c r="T150" s="87">
        <f t="shared" si="23"/>
        <v>0</v>
      </c>
      <c r="U150" s="140">
        <v>0</v>
      </c>
      <c r="V150" s="87">
        <v>0</v>
      </c>
      <c r="W150" s="71"/>
    </row>
    <row r="151" spans="1:23" x14ac:dyDescent="0.2">
      <c r="A151" s="92">
        <v>135</v>
      </c>
      <c r="B151" s="52" t="s">
        <v>411</v>
      </c>
      <c r="C151" s="15" t="s">
        <v>412</v>
      </c>
      <c r="D151" s="91"/>
      <c r="E151" s="91"/>
      <c r="F151" s="91">
        <v>0</v>
      </c>
      <c r="G151" s="91">
        <v>0</v>
      </c>
      <c r="H151" s="91"/>
      <c r="I151" s="91">
        <v>0</v>
      </c>
      <c r="J151" s="91">
        <v>0</v>
      </c>
      <c r="K151" s="91"/>
      <c r="L151" s="91">
        <v>0</v>
      </c>
      <c r="M151" s="91">
        <v>0</v>
      </c>
      <c r="N151" s="91"/>
      <c r="O151" s="91">
        <v>0</v>
      </c>
      <c r="P151" s="91">
        <v>0</v>
      </c>
      <c r="Q151" s="91"/>
      <c r="R151" s="91">
        <v>0</v>
      </c>
      <c r="S151" s="91">
        <v>0</v>
      </c>
      <c r="T151" s="130"/>
      <c r="U151" s="140">
        <v>0</v>
      </c>
      <c r="V151" s="130">
        <v>0</v>
      </c>
    </row>
    <row r="152" spans="1:23" x14ac:dyDescent="0.2">
      <c r="F152" s="72"/>
      <c r="G152" s="72"/>
    </row>
  </sheetData>
  <mergeCells count="41"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  <mergeCell ref="R8:R9"/>
    <mergeCell ref="S8:S9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5:V5"/>
    <mergeCell ref="H6:H9"/>
    <mergeCell ref="F7:G7"/>
    <mergeCell ref="I7:I9"/>
    <mergeCell ref="J7:J9"/>
    <mergeCell ref="F8:F9"/>
    <mergeCell ref="G8:G9"/>
    <mergeCell ref="A13:C13"/>
    <mergeCell ref="A94:A97"/>
    <mergeCell ref="B94:B97"/>
    <mergeCell ref="A10:C10"/>
    <mergeCell ref="E7:E9"/>
    <mergeCell ref="A11:C11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49"/>
  <sheetViews>
    <sheetView zoomScale="90" zoomScaleNormal="90" workbookViewId="0">
      <pane xSplit="3" ySplit="11" topLeftCell="D127" activePane="bottomRight" state="frozen"/>
      <selection pane="topRight" activeCell="D1" sqref="D1"/>
      <selection pane="bottomLeft" activeCell="A11" sqref="A11"/>
      <selection pane="bottomRight" activeCell="T11" sqref="T11"/>
    </sheetView>
  </sheetViews>
  <sheetFormatPr defaultColWidth="9.140625" defaultRowHeight="12.75" x14ac:dyDescent="0.2"/>
  <cols>
    <col min="1" max="1" width="5.5703125" style="146" customWidth="1"/>
    <col min="2" max="2" width="9.42578125" style="146" customWidth="1"/>
    <col min="3" max="3" width="36.7109375" style="259" customWidth="1"/>
    <col min="4" max="4" width="16.28515625" style="146" customWidth="1"/>
    <col min="5" max="5" width="14.28515625" style="145" customWidth="1"/>
    <col min="6" max="6" width="14.7109375" style="146" customWidth="1"/>
    <col min="7" max="7" width="11.28515625" style="146" customWidth="1"/>
    <col min="8" max="8" width="12.140625" style="146" customWidth="1"/>
    <col min="9" max="9" width="13.42578125" style="146" customWidth="1"/>
    <col min="10" max="10" width="10" style="146" customWidth="1"/>
    <col min="11" max="12" width="12" style="146" customWidth="1"/>
    <col min="13" max="13" width="9.5703125" style="146" customWidth="1"/>
    <col min="14" max="14" width="14.7109375" style="146" customWidth="1"/>
    <col min="15" max="15" width="14.85546875" style="146" customWidth="1"/>
    <col min="16" max="16" width="10.7109375" style="146" customWidth="1"/>
    <col min="17" max="17" width="14" style="144" customWidth="1"/>
    <col min="18" max="18" width="12" style="146" customWidth="1"/>
    <col min="19" max="19" width="11.42578125" style="146" customWidth="1"/>
    <col min="20" max="16384" width="9.140625" style="146"/>
  </cols>
  <sheetData>
    <row r="1" spans="1:19" s="144" customFormat="1" ht="15.75" customHeight="1" x14ac:dyDescent="0.2">
      <c r="A1" s="390" t="s">
        <v>433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</row>
    <row r="3" spans="1:19" s="6" customFormat="1" ht="29.25" customHeight="1" x14ac:dyDescent="0.2">
      <c r="A3" s="384" t="s">
        <v>333</v>
      </c>
      <c r="B3" s="384" t="s">
        <v>334</v>
      </c>
      <c r="C3" s="392" t="s">
        <v>335</v>
      </c>
      <c r="D3" s="395" t="s">
        <v>324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7"/>
    </row>
    <row r="4" spans="1:19" s="6" customFormat="1" ht="16.5" customHeight="1" x14ac:dyDescent="0.2">
      <c r="A4" s="391"/>
      <c r="B4" s="391"/>
      <c r="C4" s="393"/>
      <c r="D4" s="384" t="s">
        <v>229</v>
      </c>
      <c r="E4" s="381" t="s">
        <v>274</v>
      </c>
      <c r="F4" s="398"/>
      <c r="G4" s="399"/>
      <c r="H4" s="381" t="s">
        <v>336</v>
      </c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9"/>
    </row>
    <row r="5" spans="1:19" s="6" customFormat="1" ht="17.25" customHeight="1" x14ac:dyDescent="0.2">
      <c r="A5" s="391"/>
      <c r="B5" s="391"/>
      <c r="C5" s="393"/>
      <c r="D5" s="391"/>
      <c r="E5" s="400" t="s">
        <v>331</v>
      </c>
      <c r="F5" s="243" t="s">
        <v>340</v>
      </c>
      <c r="G5" s="384" t="s">
        <v>341</v>
      </c>
      <c r="H5" s="381" t="s">
        <v>337</v>
      </c>
      <c r="I5" s="382"/>
      <c r="J5" s="383"/>
      <c r="K5" s="381" t="s">
        <v>312</v>
      </c>
      <c r="L5" s="382"/>
      <c r="M5" s="383"/>
      <c r="N5" s="381" t="s">
        <v>313</v>
      </c>
      <c r="O5" s="382"/>
      <c r="P5" s="383"/>
      <c r="Q5" s="381" t="s">
        <v>338</v>
      </c>
      <c r="R5" s="382"/>
      <c r="S5" s="383"/>
    </row>
    <row r="6" spans="1:19" s="6" customFormat="1" ht="24" customHeight="1" x14ac:dyDescent="0.2">
      <c r="A6" s="391"/>
      <c r="B6" s="391"/>
      <c r="C6" s="393"/>
      <c r="D6" s="391"/>
      <c r="E6" s="401"/>
      <c r="F6" s="384" t="s">
        <v>339</v>
      </c>
      <c r="G6" s="391"/>
      <c r="H6" s="386" t="s">
        <v>273</v>
      </c>
      <c r="I6" s="388" t="s">
        <v>274</v>
      </c>
      <c r="J6" s="383"/>
      <c r="K6" s="386" t="s">
        <v>273</v>
      </c>
      <c r="L6" s="388" t="s">
        <v>274</v>
      </c>
      <c r="M6" s="383"/>
      <c r="N6" s="386" t="s">
        <v>273</v>
      </c>
      <c r="O6" s="388" t="s">
        <v>274</v>
      </c>
      <c r="P6" s="383"/>
      <c r="Q6" s="386" t="s">
        <v>273</v>
      </c>
      <c r="R6" s="388" t="s">
        <v>274</v>
      </c>
      <c r="S6" s="383"/>
    </row>
    <row r="7" spans="1:19" s="6" customFormat="1" ht="59.25" customHeight="1" x14ac:dyDescent="0.2">
      <c r="A7" s="385"/>
      <c r="B7" s="385"/>
      <c r="C7" s="394"/>
      <c r="D7" s="385"/>
      <c r="E7" s="402"/>
      <c r="F7" s="385"/>
      <c r="G7" s="385"/>
      <c r="H7" s="387"/>
      <c r="I7" s="244" t="s">
        <v>331</v>
      </c>
      <c r="J7" s="245" t="s">
        <v>341</v>
      </c>
      <c r="K7" s="387"/>
      <c r="L7" s="244" t="s">
        <v>331</v>
      </c>
      <c r="M7" s="245" t="s">
        <v>341</v>
      </c>
      <c r="N7" s="387"/>
      <c r="O7" s="244" t="s">
        <v>331</v>
      </c>
      <c r="P7" s="245" t="s">
        <v>341</v>
      </c>
      <c r="Q7" s="387"/>
      <c r="R7" s="244" t="s">
        <v>331</v>
      </c>
      <c r="S7" s="245" t="s">
        <v>341</v>
      </c>
    </row>
    <row r="8" spans="1:19" s="144" customFormat="1" x14ac:dyDescent="0.2">
      <c r="A8" s="389" t="s">
        <v>229</v>
      </c>
      <c r="B8" s="389"/>
      <c r="C8" s="389"/>
      <c r="D8" s="246">
        <f t="shared" ref="D8:S8" si="0">SUM(D9:D11)</f>
        <v>3258195712</v>
      </c>
      <c r="E8" s="246">
        <f t="shared" si="0"/>
        <v>3253499337</v>
      </c>
      <c r="F8" s="246">
        <f t="shared" si="0"/>
        <v>203567631</v>
      </c>
      <c r="G8" s="246">
        <f t="shared" si="0"/>
        <v>4696375</v>
      </c>
      <c r="H8" s="246">
        <f t="shared" si="0"/>
        <v>449660458</v>
      </c>
      <c r="I8" s="246">
        <f t="shared" si="0"/>
        <v>449641278</v>
      </c>
      <c r="J8" s="246">
        <f t="shared" si="0"/>
        <v>19180</v>
      </c>
      <c r="K8" s="246">
        <f t="shared" si="0"/>
        <v>388201138</v>
      </c>
      <c r="L8" s="246">
        <f t="shared" si="0"/>
        <v>388192802</v>
      </c>
      <c r="M8" s="246">
        <f t="shared" si="0"/>
        <v>8336</v>
      </c>
      <c r="N8" s="246">
        <f t="shared" si="0"/>
        <v>2258840608</v>
      </c>
      <c r="O8" s="246">
        <f t="shared" si="0"/>
        <v>2258571761</v>
      </c>
      <c r="P8" s="246">
        <f t="shared" si="0"/>
        <v>268847</v>
      </c>
      <c r="Q8" s="246">
        <f t="shared" si="0"/>
        <v>150046127</v>
      </c>
      <c r="R8" s="246">
        <f t="shared" si="0"/>
        <v>145646115</v>
      </c>
      <c r="S8" s="246">
        <f t="shared" si="0"/>
        <v>4400012</v>
      </c>
    </row>
    <row r="9" spans="1:19" x14ac:dyDescent="0.2">
      <c r="A9" s="372" t="s">
        <v>53</v>
      </c>
      <c r="B9" s="373"/>
      <c r="C9" s="374"/>
      <c r="D9" s="247">
        <v>11447381</v>
      </c>
      <c r="E9" s="247">
        <v>11447381</v>
      </c>
      <c r="F9" s="246"/>
      <c r="G9" s="246"/>
      <c r="H9" s="246"/>
      <c r="I9" s="246"/>
      <c r="J9" s="247"/>
      <c r="K9" s="247"/>
      <c r="L9" s="247"/>
      <c r="M9" s="247"/>
      <c r="N9" s="247"/>
      <c r="O9" s="247"/>
      <c r="P9" s="247"/>
      <c r="Q9" s="246"/>
      <c r="R9" s="247"/>
      <c r="S9" s="247"/>
    </row>
    <row r="10" spans="1:19" x14ac:dyDescent="0.2">
      <c r="A10" s="372" t="s">
        <v>279</v>
      </c>
      <c r="B10" s="373"/>
      <c r="C10" s="373"/>
      <c r="D10" s="247"/>
      <c r="E10" s="247"/>
      <c r="F10" s="246"/>
      <c r="G10" s="246"/>
      <c r="H10" s="246"/>
      <c r="I10" s="246"/>
      <c r="J10" s="247"/>
      <c r="K10" s="247"/>
      <c r="L10" s="247"/>
      <c r="M10" s="247"/>
      <c r="N10" s="247"/>
      <c r="O10" s="247"/>
      <c r="P10" s="247"/>
      <c r="Q10" s="246"/>
      <c r="R10" s="247"/>
      <c r="S10" s="247"/>
    </row>
    <row r="11" spans="1:19" s="144" customFormat="1" ht="12.75" customHeight="1" x14ac:dyDescent="0.2">
      <c r="A11" s="372" t="s">
        <v>223</v>
      </c>
      <c r="B11" s="373"/>
      <c r="C11" s="374"/>
      <c r="D11" s="246">
        <f t="shared" ref="D11:S11" si="1">SUM(D12:D149)-D92</f>
        <v>3246748331</v>
      </c>
      <c r="E11" s="246">
        <f t="shared" si="1"/>
        <v>3242051956</v>
      </c>
      <c r="F11" s="246">
        <f t="shared" si="1"/>
        <v>203567631</v>
      </c>
      <c r="G11" s="246">
        <f t="shared" si="1"/>
        <v>4696375</v>
      </c>
      <c r="H11" s="246">
        <f t="shared" si="1"/>
        <v>449660458</v>
      </c>
      <c r="I11" s="246">
        <f t="shared" si="1"/>
        <v>449641278</v>
      </c>
      <c r="J11" s="246">
        <f t="shared" si="1"/>
        <v>19180</v>
      </c>
      <c r="K11" s="246">
        <f t="shared" si="1"/>
        <v>388201138</v>
      </c>
      <c r="L11" s="246">
        <f t="shared" si="1"/>
        <v>388192802</v>
      </c>
      <c r="M11" s="246">
        <f t="shared" si="1"/>
        <v>8336</v>
      </c>
      <c r="N11" s="246">
        <f t="shared" si="1"/>
        <v>2258840608</v>
      </c>
      <c r="O11" s="246">
        <f t="shared" si="1"/>
        <v>2258571761</v>
      </c>
      <c r="P11" s="246">
        <f t="shared" si="1"/>
        <v>268847</v>
      </c>
      <c r="Q11" s="246">
        <f t="shared" si="1"/>
        <v>150046127</v>
      </c>
      <c r="R11" s="246">
        <f t="shared" si="1"/>
        <v>145646115</v>
      </c>
      <c r="S11" s="246">
        <f t="shared" si="1"/>
        <v>4400012</v>
      </c>
    </row>
    <row r="12" spans="1:19" x14ac:dyDescent="0.2">
      <c r="A12" s="147">
        <v>1</v>
      </c>
      <c r="B12" s="148" t="s">
        <v>56</v>
      </c>
      <c r="C12" s="248" t="s">
        <v>41</v>
      </c>
      <c r="D12" s="247">
        <f>E12+G12</f>
        <v>16671842</v>
      </c>
      <c r="E12" s="247">
        <f t="shared" ref="E12:E15" si="2">I12+L12+O12+R12</f>
        <v>16671842</v>
      </c>
      <c r="F12" s="247">
        <v>522944</v>
      </c>
      <c r="G12" s="247"/>
      <c r="H12" s="247">
        <f>I12+J12</f>
        <v>1889003</v>
      </c>
      <c r="I12" s="247">
        <v>1889003</v>
      </c>
      <c r="J12" s="249"/>
      <c r="K12" s="247">
        <f>L12+M12</f>
        <v>2011318</v>
      </c>
      <c r="L12" s="247">
        <v>2011318</v>
      </c>
      <c r="M12" s="247"/>
      <c r="N12" s="247">
        <f>O12+P12</f>
        <v>11373831</v>
      </c>
      <c r="O12" s="247">
        <v>11373831</v>
      </c>
      <c r="P12" s="247"/>
      <c r="Q12" s="247">
        <f>R12+S12</f>
        <v>1397690</v>
      </c>
      <c r="R12" s="247">
        <v>1397690</v>
      </c>
      <c r="S12" s="247"/>
    </row>
    <row r="13" spans="1:19" x14ac:dyDescent="0.2">
      <c r="A13" s="147">
        <v>2</v>
      </c>
      <c r="B13" s="149" t="s">
        <v>57</v>
      </c>
      <c r="C13" s="248" t="s">
        <v>209</v>
      </c>
      <c r="D13" s="247">
        <f t="shared" ref="D13:D75" si="3">E13+G13</f>
        <v>15950993</v>
      </c>
      <c r="E13" s="247">
        <f t="shared" si="2"/>
        <v>15937537</v>
      </c>
      <c r="F13" s="247">
        <v>378446</v>
      </c>
      <c r="G13" s="247">
        <f t="shared" ref="G13:G69" si="4">J13+M13+P13+S13</f>
        <v>13456</v>
      </c>
      <c r="H13" s="247">
        <f t="shared" ref="H13:H75" si="5">I13+J13</f>
        <v>2541439</v>
      </c>
      <c r="I13" s="247">
        <v>2541439</v>
      </c>
      <c r="J13" s="249"/>
      <c r="K13" s="247">
        <f t="shared" ref="K13:K75" si="6">L13+M13</f>
        <v>1501180</v>
      </c>
      <c r="L13" s="247">
        <v>1501180</v>
      </c>
      <c r="M13" s="247"/>
      <c r="N13" s="247">
        <f t="shared" ref="N13:N75" si="7">O13+P13</f>
        <v>11070360</v>
      </c>
      <c r="O13" s="247">
        <v>11070360</v>
      </c>
      <c r="P13" s="247"/>
      <c r="Q13" s="247">
        <f t="shared" ref="Q13:Q75" si="8">R13+S13</f>
        <v>838014</v>
      </c>
      <c r="R13" s="247">
        <v>824558</v>
      </c>
      <c r="S13" s="247">
        <v>13456</v>
      </c>
    </row>
    <row r="14" spans="1:19" x14ac:dyDescent="0.2">
      <c r="A14" s="147">
        <v>3</v>
      </c>
      <c r="B14" s="150" t="s">
        <v>58</v>
      </c>
      <c r="C14" s="248" t="s">
        <v>5</v>
      </c>
      <c r="D14" s="247">
        <f t="shared" si="3"/>
        <v>39252103.549999997</v>
      </c>
      <c r="E14" s="247">
        <f t="shared" si="2"/>
        <v>39027320</v>
      </c>
      <c r="F14" s="247">
        <v>5418662</v>
      </c>
      <c r="G14" s="247">
        <f t="shared" si="4"/>
        <v>224783.55</v>
      </c>
      <c r="H14" s="247">
        <f t="shared" si="5"/>
        <v>4795</v>
      </c>
      <c r="I14" s="247">
        <v>0</v>
      </c>
      <c r="J14" s="249">
        <v>4795</v>
      </c>
      <c r="K14" s="247">
        <f t="shared" si="6"/>
        <v>4032520</v>
      </c>
      <c r="L14" s="247">
        <v>4028352</v>
      </c>
      <c r="M14" s="247">
        <v>4168</v>
      </c>
      <c r="N14" s="247">
        <f t="shared" si="7"/>
        <v>29892422</v>
      </c>
      <c r="O14" s="247">
        <v>29684675</v>
      </c>
      <c r="P14" s="247">
        <v>207747</v>
      </c>
      <c r="Q14" s="247">
        <f t="shared" si="8"/>
        <v>5322366.55</v>
      </c>
      <c r="R14" s="247">
        <v>5314293</v>
      </c>
      <c r="S14" s="247">
        <f>391561-383487.45</f>
        <v>8073.5499999999884</v>
      </c>
    </row>
    <row r="15" spans="1:19" x14ac:dyDescent="0.2">
      <c r="A15" s="147">
        <v>4</v>
      </c>
      <c r="B15" s="148" t="s">
        <v>59</v>
      </c>
      <c r="C15" s="248" t="s">
        <v>210</v>
      </c>
      <c r="D15" s="247">
        <f t="shared" si="3"/>
        <v>19859127</v>
      </c>
      <c r="E15" s="247">
        <f t="shared" si="2"/>
        <v>19837598</v>
      </c>
      <c r="F15" s="247">
        <v>481659</v>
      </c>
      <c r="G15" s="247">
        <f t="shared" si="4"/>
        <v>21529</v>
      </c>
      <c r="H15" s="247">
        <f t="shared" si="5"/>
        <v>2647796</v>
      </c>
      <c r="I15" s="247">
        <v>2647796</v>
      </c>
      <c r="J15" s="249"/>
      <c r="K15" s="247">
        <f t="shared" si="6"/>
        <v>2322113</v>
      </c>
      <c r="L15" s="247">
        <v>2322113</v>
      </c>
      <c r="M15" s="247"/>
      <c r="N15" s="247">
        <f t="shared" si="7"/>
        <v>13789616</v>
      </c>
      <c r="O15" s="247">
        <v>13789616</v>
      </c>
      <c r="P15" s="247"/>
      <c r="Q15" s="247">
        <f t="shared" si="8"/>
        <v>1099602</v>
      </c>
      <c r="R15" s="247">
        <v>1078073</v>
      </c>
      <c r="S15" s="247">
        <v>21529</v>
      </c>
    </row>
    <row r="16" spans="1:19" ht="15" customHeight="1" x14ac:dyDescent="0.2">
      <c r="A16" s="147">
        <v>5</v>
      </c>
      <c r="B16" s="148" t="s">
        <v>60</v>
      </c>
      <c r="C16" s="248" t="s">
        <v>8</v>
      </c>
      <c r="D16" s="247">
        <f t="shared" si="3"/>
        <v>19034944</v>
      </c>
      <c r="E16" s="247">
        <f>I16+L16+O16+R16</f>
        <v>19024179</v>
      </c>
      <c r="F16" s="247">
        <v>1733972</v>
      </c>
      <c r="G16" s="247">
        <f t="shared" si="4"/>
        <v>10765</v>
      </c>
      <c r="H16" s="247">
        <f t="shared" si="5"/>
        <v>2292193</v>
      </c>
      <c r="I16" s="247">
        <v>2292193</v>
      </c>
      <c r="J16" s="249"/>
      <c r="K16" s="247">
        <f t="shared" si="6"/>
        <v>1981147</v>
      </c>
      <c r="L16" s="247">
        <v>1981147</v>
      </c>
      <c r="M16" s="247"/>
      <c r="N16" s="247">
        <f t="shared" si="7"/>
        <v>13840098</v>
      </c>
      <c r="O16" s="247">
        <v>13840098</v>
      </c>
      <c r="P16" s="247"/>
      <c r="Q16" s="247">
        <f t="shared" si="8"/>
        <v>921506</v>
      </c>
      <c r="R16" s="247">
        <v>910741</v>
      </c>
      <c r="S16" s="247">
        <v>10765</v>
      </c>
    </row>
    <row r="17" spans="1:19" x14ac:dyDescent="0.2">
      <c r="A17" s="147">
        <v>6</v>
      </c>
      <c r="B17" s="150" t="s">
        <v>61</v>
      </c>
      <c r="C17" s="248" t="s">
        <v>62</v>
      </c>
      <c r="D17" s="247">
        <f t="shared" si="3"/>
        <v>119380883</v>
      </c>
      <c r="E17" s="247">
        <f t="shared" ref="E17:E80" si="9">I17+L17+O17+R17</f>
        <v>119300149</v>
      </c>
      <c r="F17" s="247">
        <v>6705379</v>
      </c>
      <c r="G17" s="247">
        <f t="shared" si="4"/>
        <v>80734</v>
      </c>
      <c r="H17" s="247">
        <f t="shared" si="5"/>
        <v>15697338</v>
      </c>
      <c r="I17" s="247">
        <v>15697338</v>
      </c>
      <c r="J17" s="249"/>
      <c r="K17" s="247">
        <f t="shared" si="6"/>
        <v>12895220</v>
      </c>
      <c r="L17" s="247">
        <v>12895220</v>
      </c>
      <c r="M17" s="247"/>
      <c r="N17" s="247">
        <f t="shared" si="7"/>
        <v>85920891</v>
      </c>
      <c r="O17" s="247">
        <v>85920891</v>
      </c>
      <c r="P17" s="247"/>
      <c r="Q17" s="247">
        <f t="shared" si="8"/>
        <v>4867434</v>
      </c>
      <c r="R17" s="247">
        <v>4786700</v>
      </c>
      <c r="S17" s="247">
        <v>80734</v>
      </c>
    </row>
    <row r="18" spans="1:19" x14ac:dyDescent="0.2">
      <c r="A18" s="147">
        <v>7</v>
      </c>
      <c r="B18" s="148" t="s">
        <v>63</v>
      </c>
      <c r="C18" s="248" t="s">
        <v>211</v>
      </c>
      <c r="D18" s="247">
        <f t="shared" si="3"/>
        <v>50272843</v>
      </c>
      <c r="E18" s="247">
        <f t="shared" si="9"/>
        <v>50264770</v>
      </c>
      <c r="F18" s="247">
        <v>1582593</v>
      </c>
      <c r="G18" s="247">
        <f t="shared" si="4"/>
        <v>8073</v>
      </c>
      <c r="H18" s="247">
        <f t="shared" si="5"/>
        <v>6192171</v>
      </c>
      <c r="I18" s="247">
        <v>6192171</v>
      </c>
      <c r="J18" s="249"/>
      <c r="K18" s="247">
        <f t="shared" si="6"/>
        <v>7198586</v>
      </c>
      <c r="L18" s="247">
        <v>7198586</v>
      </c>
      <c r="M18" s="247"/>
      <c r="N18" s="247">
        <f t="shared" si="7"/>
        <v>34312181</v>
      </c>
      <c r="O18" s="247">
        <v>34312181</v>
      </c>
      <c r="P18" s="247"/>
      <c r="Q18" s="247">
        <f t="shared" si="8"/>
        <v>2569905</v>
      </c>
      <c r="R18" s="247">
        <v>2561832</v>
      </c>
      <c r="S18" s="247">
        <v>8073</v>
      </c>
    </row>
    <row r="19" spans="1:19" x14ac:dyDescent="0.2">
      <c r="A19" s="147">
        <v>8</v>
      </c>
      <c r="B19" s="150" t="s">
        <v>64</v>
      </c>
      <c r="C19" s="248" t="s">
        <v>17</v>
      </c>
      <c r="D19" s="247">
        <f t="shared" si="3"/>
        <v>17052594</v>
      </c>
      <c r="E19" s="247">
        <f t="shared" si="9"/>
        <v>17012227</v>
      </c>
      <c r="F19" s="247">
        <v>1623878</v>
      </c>
      <c r="G19" s="247">
        <f t="shared" si="4"/>
        <v>40367</v>
      </c>
      <c r="H19" s="247">
        <f t="shared" si="5"/>
        <v>2469266</v>
      </c>
      <c r="I19" s="247">
        <v>2469266</v>
      </c>
      <c r="J19" s="249"/>
      <c r="K19" s="247">
        <f t="shared" si="6"/>
        <v>2273827</v>
      </c>
      <c r="L19" s="247">
        <v>2273827</v>
      </c>
      <c r="M19" s="247"/>
      <c r="N19" s="247">
        <f t="shared" si="7"/>
        <v>11421021</v>
      </c>
      <c r="O19" s="247">
        <v>11421021</v>
      </c>
      <c r="P19" s="247"/>
      <c r="Q19" s="247">
        <f t="shared" si="8"/>
        <v>888480</v>
      </c>
      <c r="R19" s="247">
        <v>848113</v>
      </c>
      <c r="S19" s="247">
        <v>40367</v>
      </c>
    </row>
    <row r="20" spans="1:19" x14ac:dyDescent="0.2">
      <c r="A20" s="147">
        <v>9</v>
      </c>
      <c r="B20" s="150" t="s">
        <v>65</v>
      </c>
      <c r="C20" s="248" t="s">
        <v>6</v>
      </c>
      <c r="D20" s="247">
        <f t="shared" si="3"/>
        <v>21194100</v>
      </c>
      <c r="E20" s="247">
        <f t="shared" si="9"/>
        <v>21194100</v>
      </c>
      <c r="F20" s="247">
        <v>220187</v>
      </c>
      <c r="G20" s="247"/>
      <c r="H20" s="247">
        <f t="shared" si="5"/>
        <v>2495450</v>
      </c>
      <c r="I20" s="247">
        <v>2495450</v>
      </c>
      <c r="J20" s="249"/>
      <c r="K20" s="247">
        <f t="shared" si="6"/>
        <v>2271140</v>
      </c>
      <c r="L20" s="247">
        <v>2271140</v>
      </c>
      <c r="M20" s="247"/>
      <c r="N20" s="247">
        <f t="shared" si="7"/>
        <v>15129300</v>
      </c>
      <c r="O20" s="247">
        <v>15129300</v>
      </c>
      <c r="P20" s="247"/>
      <c r="Q20" s="247">
        <f t="shared" si="8"/>
        <v>1298210</v>
      </c>
      <c r="R20" s="247">
        <v>1298210</v>
      </c>
      <c r="S20" s="247"/>
    </row>
    <row r="21" spans="1:19" x14ac:dyDescent="0.2">
      <c r="A21" s="147">
        <v>10</v>
      </c>
      <c r="B21" s="150" t="s">
        <v>66</v>
      </c>
      <c r="C21" s="248" t="s">
        <v>18</v>
      </c>
      <c r="D21" s="247">
        <f t="shared" si="3"/>
        <v>27949482</v>
      </c>
      <c r="E21" s="247">
        <f t="shared" si="9"/>
        <v>27949482</v>
      </c>
      <c r="F21" s="247">
        <v>3103259</v>
      </c>
      <c r="G21" s="247"/>
      <c r="H21" s="247">
        <f t="shared" si="5"/>
        <v>2879779</v>
      </c>
      <c r="I21" s="247">
        <v>2879779</v>
      </c>
      <c r="J21" s="249"/>
      <c r="K21" s="247">
        <f t="shared" si="6"/>
        <v>3495969</v>
      </c>
      <c r="L21" s="247">
        <v>3495969</v>
      </c>
      <c r="M21" s="247"/>
      <c r="N21" s="247">
        <f t="shared" si="7"/>
        <v>19996511</v>
      </c>
      <c r="O21" s="247">
        <v>19996511</v>
      </c>
      <c r="P21" s="247"/>
      <c r="Q21" s="247">
        <f t="shared" si="8"/>
        <v>1577223</v>
      </c>
      <c r="R21" s="247">
        <v>1577223</v>
      </c>
      <c r="S21" s="247"/>
    </row>
    <row r="22" spans="1:19" x14ac:dyDescent="0.2">
      <c r="A22" s="147">
        <v>11</v>
      </c>
      <c r="B22" s="150" t="s">
        <v>67</v>
      </c>
      <c r="C22" s="248" t="s">
        <v>7</v>
      </c>
      <c r="D22" s="247">
        <f t="shared" si="3"/>
        <v>18423629</v>
      </c>
      <c r="E22" s="247">
        <f t="shared" si="9"/>
        <v>18423629</v>
      </c>
      <c r="F22" s="247">
        <v>2243154</v>
      </c>
      <c r="G22" s="247"/>
      <c r="H22" s="247">
        <f t="shared" si="5"/>
        <v>1912379</v>
      </c>
      <c r="I22" s="247">
        <v>1912379</v>
      </c>
      <c r="J22" s="249"/>
      <c r="K22" s="247">
        <f t="shared" si="6"/>
        <v>1637441</v>
      </c>
      <c r="L22" s="247">
        <v>1637441</v>
      </c>
      <c r="M22" s="247"/>
      <c r="N22" s="247">
        <f t="shared" si="7"/>
        <v>13710783</v>
      </c>
      <c r="O22" s="247">
        <v>13710783</v>
      </c>
      <c r="P22" s="247"/>
      <c r="Q22" s="247">
        <f t="shared" si="8"/>
        <v>1163026</v>
      </c>
      <c r="R22" s="247">
        <v>1163026</v>
      </c>
      <c r="S22" s="247"/>
    </row>
    <row r="23" spans="1:19" x14ac:dyDescent="0.2">
      <c r="A23" s="147">
        <v>12</v>
      </c>
      <c r="B23" s="150" t="s">
        <v>68</v>
      </c>
      <c r="C23" s="248" t="s">
        <v>19</v>
      </c>
      <c r="D23" s="247">
        <f t="shared" si="3"/>
        <v>36310188</v>
      </c>
      <c r="E23" s="247">
        <f t="shared" si="9"/>
        <v>36189087</v>
      </c>
      <c r="F23" s="247">
        <v>1417453</v>
      </c>
      <c r="G23" s="247">
        <f t="shared" si="4"/>
        <v>121101</v>
      </c>
      <c r="H23" s="247">
        <f t="shared" si="5"/>
        <v>5305510</v>
      </c>
      <c r="I23" s="247">
        <v>5305510</v>
      </c>
      <c r="J23" s="249"/>
      <c r="K23" s="247">
        <f t="shared" si="6"/>
        <v>3286486</v>
      </c>
      <c r="L23" s="247">
        <v>3286486</v>
      </c>
      <c r="M23" s="247"/>
      <c r="N23" s="247">
        <f t="shared" si="7"/>
        <v>26441397</v>
      </c>
      <c r="O23" s="247">
        <v>26441397</v>
      </c>
      <c r="P23" s="247"/>
      <c r="Q23" s="247">
        <f t="shared" si="8"/>
        <v>1276795</v>
      </c>
      <c r="R23" s="247">
        <v>1155694</v>
      </c>
      <c r="S23" s="247">
        <v>121101</v>
      </c>
    </row>
    <row r="24" spans="1:19" ht="15.75" customHeight="1" x14ac:dyDescent="0.2">
      <c r="A24" s="147">
        <v>13</v>
      </c>
      <c r="B24" s="150" t="s">
        <v>230</v>
      </c>
      <c r="C24" s="248" t="s">
        <v>231</v>
      </c>
      <c r="D24" s="247"/>
      <c r="E24" s="247"/>
      <c r="F24" s="247"/>
      <c r="G24" s="247"/>
      <c r="H24" s="247"/>
      <c r="I24" s="247"/>
      <c r="J24" s="249"/>
      <c r="K24" s="247"/>
      <c r="L24" s="247"/>
      <c r="M24" s="247"/>
      <c r="N24" s="247"/>
      <c r="O24" s="247"/>
      <c r="P24" s="247"/>
      <c r="Q24" s="247"/>
      <c r="R24" s="247"/>
      <c r="S24" s="247"/>
    </row>
    <row r="25" spans="1:19" x14ac:dyDescent="0.2">
      <c r="A25" s="147">
        <v>14</v>
      </c>
      <c r="B25" s="150" t="s">
        <v>69</v>
      </c>
      <c r="C25" s="248" t="s">
        <v>22</v>
      </c>
      <c r="D25" s="247">
        <f t="shared" si="3"/>
        <v>21081714</v>
      </c>
      <c r="E25" s="247">
        <f t="shared" si="9"/>
        <v>21081714</v>
      </c>
      <c r="F25" s="247">
        <v>5528755</v>
      </c>
      <c r="G25" s="247"/>
      <c r="H25" s="247">
        <f t="shared" si="5"/>
        <v>2172069</v>
      </c>
      <c r="I25" s="247">
        <v>2172069</v>
      </c>
      <c r="J25" s="249"/>
      <c r="K25" s="247">
        <f t="shared" si="6"/>
        <v>2263228</v>
      </c>
      <c r="L25" s="247">
        <v>2263228</v>
      </c>
      <c r="M25" s="247"/>
      <c r="N25" s="247">
        <f t="shared" si="7"/>
        <v>15259488</v>
      </c>
      <c r="O25" s="247">
        <v>15259488</v>
      </c>
      <c r="P25" s="247"/>
      <c r="Q25" s="247">
        <f t="shared" si="8"/>
        <v>1386929</v>
      </c>
      <c r="R25" s="247">
        <v>1386929</v>
      </c>
      <c r="S25" s="247"/>
    </row>
    <row r="26" spans="1:19" x14ac:dyDescent="0.2">
      <c r="A26" s="147">
        <v>15</v>
      </c>
      <c r="B26" s="150" t="s">
        <v>70</v>
      </c>
      <c r="C26" s="248" t="s">
        <v>10</v>
      </c>
      <c r="D26" s="247">
        <f t="shared" si="3"/>
        <v>24982373</v>
      </c>
      <c r="E26" s="247">
        <f t="shared" si="9"/>
        <v>24975645</v>
      </c>
      <c r="F26" s="247">
        <v>3079176</v>
      </c>
      <c r="G26" s="247">
        <f t="shared" si="4"/>
        <v>6728</v>
      </c>
      <c r="H26" s="247">
        <f t="shared" si="5"/>
        <v>2758545</v>
      </c>
      <c r="I26" s="247">
        <v>2758545</v>
      </c>
      <c r="J26" s="249"/>
      <c r="K26" s="247">
        <f t="shared" si="6"/>
        <v>3216571</v>
      </c>
      <c r="L26" s="247">
        <v>3216571</v>
      </c>
      <c r="M26" s="247"/>
      <c r="N26" s="247">
        <f t="shared" si="7"/>
        <v>18648797</v>
      </c>
      <c r="O26" s="247">
        <v>18648797</v>
      </c>
      <c r="P26" s="247"/>
      <c r="Q26" s="247">
        <f t="shared" si="8"/>
        <v>358460</v>
      </c>
      <c r="R26" s="247">
        <v>351732</v>
      </c>
      <c r="S26" s="247">
        <v>6728</v>
      </c>
    </row>
    <row r="27" spans="1:19" x14ac:dyDescent="0.2">
      <c r="A27" s="147">
        <v>16</v>
      </c>
      <c r="B27" s="150" t="s">
        <v>71</v>
      </c>
      <c r="C27" s="248" t="s">
        <v>342</v>
      </c>
      <c r="D27" s="247">
        <f t="shared" si="3"/>
        <v>30820237</v>
      </c>
      <c r="E27" s="247">
        <f t="shared" si="9"/>
        <v>30812164</v>
      </c>
      <c r="F27" s="247">
        <v>2490864</v>
      </c>
      <c r="G27" s="247">
        <f t="shared" si="4"/>
        <v>8073</v>
      </c>
      <c r="H27" s="247">
        <f t="shared" si="5"/>
        <v>3328362</v>
      </c>
      <c r="I27" s="247">
        <v>3328362</v>
      </c>
      <c r="J27" s="249"/>
      <c r="K27" s="247">
        <f t="shared" si="6"/>
        <v>4149693</v>
      </c>
      <c r="L27" s="247">
        <v>4149693</v>
      </c>
      <c r="M27" s="247"/>
      <c r="N27" s="247">
        <f t="shared" si="7"/>
        <v>21696238</v>
      </c>
      <c r="O27" s="247">
        <v>21696238</v>
      </c>
      <c r="P27" s="247"/>
      <c r="Q27" s="247">
        <f t="shared" si="8"/>
        <v>1645944</v>
      </c>
      <c r="R27" s="247">
        <v>1637871</v>
      </c>
      <c r="S27" s="247">
        <v>8073</v>
      </c>
    </row>
    <row r="28" spans="1:19" x14ac:dyDescent="0.2">
      <c r="A28" s="147">
        <v>17</v>
      </c>
      <c r="B28" s="150" t="s">
        <v>72</v>
      </c>
      <c r="C28" s="248" t="s">
        <v>9</v>
      </c>
      <c r="D28" s="247">
        <f t="shared" si="3"/>
        <v>61514241</v>
      </c>
      <c r="E28" s="247">
        <f t="shared" si="9"/>
        <v>61027108</v>
      </c>
      <c r="F28" s="247">
        <v>14621785</v>
      </c>
      <c r="G28" s="247">
        <f t="shared" si="4"/>
        <v>487133</v>
      </c>
      <c r="H28" s="247"/>
      <c r="I28" s="247"/>
      <c r="J28" s="249"/>
      <c r="K28" s="247">
        <f t="shared" si="6"/>
        <v>6545302</v>
      </c>
      <c r="L28" s="247">
        <v>6545302</v>
      </c>
      <c r="M28" s="247"/>
      <c r="N28" s="247">
        <f t="shared" si="7"/>
        <v>51850582</v>
      </c>
      <c r="O28" s="247">
        <v>51846509</v>
      </c>
      <c r="P28" s="247">
        <v>4073</v>
      </c>
      <c r="Q28" s="247">
        <f t="shared" si="8"/>
        <v>3118357</v>
      </c>
      <c r="R28" s="247">
        <v>2635297</v>
      </c>
      <c r="S28" s="247">
        <v>483060</v>
      </c>
    </row>
    <row r="29" spans="1:19" x14ac:dyDescent="0.2">
      <c r="A29" s="147">
        <v>18</v>
      </c>
      <c r="B29" s="148" t="s">
        <v>73</v>
      </c>
      <c r="C29" s="248" t="s">
        <v>11</v>
      </c>
      <c r="D29" s="247">
        <f t="shared" si="3"/>
        <v>9838388</v>
      </c>
      <c r="E29" s="247">
        <f t="shared" si="9"/>
        <v>9838388</v>
      </c>
      <c r="F29" s="247">
        <v>2384211</v>
      </c>
      <c r="G29" s="247"/>
      <c r="H29" s="247">
        <f t="shared" si="5"/>
        <v>1214995</v>
      </c>
      <c r="I29" s="247">
        <v>1214995</v>
      </c>
      <c r="J29" s="249"/>
      <c r="K29" s="247">
        <f t="shared" si="6"/>
        <v>697760</v>
      </c>
      <c r="L29" s="247">
        <v>697760</v>
      </c>
      <c r="M29" s="247"/>
      <c r="N29" s="247">
        <f t="shared" si="7"/>
        <v>7306517</v>
      </c>
      <c r="O29" s="247">
        <v>7306517</v>
      </c>
      <c r="P29" s="247"/>
      <c r="Q29" s="247">
        <f t="shared" si="8"/>
        <v>619116</v>
      </c>
      <c r="R29" s="247">
        <v>619116</v>
      </c>
      <c r="S29" s="247"/>
    </row>
    <row r="30" spans="1:19" x14ac:dyDescent="0.2">
      <c r="A30" s="147">
        <v>19</v>
      </c>
      <c r="B30" s="148" t="s">
        <v>74</v>
      </c>
      <c r="C30" s="248" t="s">
        <v>212</v>
      </c>
      <c r="D30" s="247">
        <f t="shared" si="3"/>
        <v>12600686.699999999</v>
      </c>
      <c r="E30" s="247">
        <f t="shared" si="9"/>
        <v>12593959</v>
      </c>
      <c r="F30" s="247">
        <v>2707611</v>
      </c>
      <c r="G30" s="247">
        <f t="shared" si="4"/>
        <v>6727.6999999999971</v>
      </c>
      <c r="H30" s="247">
        <f t="shared" si="5"/>
        <v>1224389</v>
      </c>
      <c r="I30" s="247">
        <v>1224389</v>
      </c>
      <c r="J30" s="249"/>
      <c r="K30" s="247">
        <f t="shared" si="6"/>
        <v>1820648</v>
      </c>
      <c r="L30" s="247">
        <v>1820648</v>
      </c>
      <c r="M30" s="247"/>
      <c r="N30" s="247">
        <f t="shared" si="7"/>
        <v>8617788</v>
      </c>
      <c r="O30" s="247">
        <v>8617788</v>
      </c>
      <c r="P30" s="247"/>
      <c r="Q30" s="247">
        <f t="shared" si="8"/>
        <v>937861.7</v>
      </c>
      <c r="R30" s="247">
        <v>931134</v>
      </c>
      <c r="S30" s="247">
        <f>127829-121101.3</f>
        <v>6727.6999999999971</v>
      </c>
    </row>
    <row r="31" spans="1:19" x14ac:dyDescent="0.2">
      <c r="A31" s="147">
        <v>20</v>
      </c>
      <c r="B31" s="148" t="s">
        <v>75</v>
      </c>
      <c r="C31" s="248" t="s">
        <v>343</v>
      </c>
      <c r="D31" s="247">
        <f t="shared" si="3"/>
        <v>59144366</v>
      </c>
      <c r="E31" s="247">
        <f t="shared" si="9"/>
        <v>59093234</v>
      </c>
      <c r="F31" s="247">
        <v>1338323</v>
      </c>
      <c r="G31" s="247">
        <f t="shared" si="4"/>
        <v>51132</v>
      </c>
      <c r="H31" s="247">
        <f t="shared" si="5"/>
        <v>5957101</v>
      </c>
      <c r="I31" s="247">
        <v>5957101</v>
      </c>
      <c r="J31" s="249"/>
      <c r="K31" s="247">
        <f t="shared" si="6"/>
        <v>7672375</v>
      </c>
      <c r="L31" s="247">
        <v>7672375</v>
      </c>
      <c r="M31" s="247"/>
      <c r="N31" s="247">
        <f t="shared" si="7"/>
        <v>43514736</v>
      </c>
      <c r="O31" s="247">
        <v>43514736</v>
      </c>
      <c r="P31" s="247">
        <f>4073-4073</f>
        <v>0</v>
      </c>
      <c r="Q31" s="247">
        <f t="shared" si="8"/>
        <v>2000154</v>
      </c>
      <c r="R31" s="247">
        <v>1949022</v>
      </c>
      <c r="S31" s="247">
        <f>49786+1346</f>
        <v>51132</v>
      </c>
    </row>
    <row r="32" spans="1:19" x14ac:dyDescent="0.2">
      <c r="A32" s="147">
        <v>21</v>
      </c>
      <c r="B32" s="148" t="s">
        <v>76</v>
      </c>
      <c r="C32" s="248" t="s">
        <v>38</v>
      </c>
      <c r="D32" s="247">
        <f t="shared" si="3"/>
        <v>32498932</v>
      </c>
      <c r="E32" s="247">
        <f t="shared" si="9"/>
        <v>32454528</v>
      </c>
      <c r="F32" s="247">
        <v>1496583</v>
      </c>
      <c r="G32" s="247">
        <f t="shared" si="4"/>
        <v>44404</v>
      </c>
      <c r="H32" s="247"/>
      <c r="I32" s="247"/>
      <c r="J32" s="249"/>
      <c r="K32" s="247">
        <f t="shared" si="6"/>
        <v>3926970</v>
      </c>
      <c r="L32" s="247">
        <v>3926970</v>
      </c>
      <c r="M32" s="247"/>
      <c r="N32" s="247">
        <f t="shared" si="7"/>
        <v>26254117</v>
      </c>
      <c r="O32" s="247">
        <v>26254117</v>
      </c>
      <c r="P32" s="247"/>
      <c r="Q32" s="247">
        <f t="shared" si="8"/>
        <v>2317845</v>
      </c>
      <c r="R32" s="247">
        <v>2273441</v>
      </c>
      <c r="S32" s="247">
        <v>44404</v>
      </c>
    </row>
    <row r="33" spans="1:19" ht="15" customHeight="1" x14ac:dyDescent="0.2">
      <c r="A33" s="147">
        <v>22</v>
      </c>
      <c r="B33" s="150" t="s">
        <v>77</v>
      </c>
      <c r="C33" s="248" t="s">
        <v>78</v>
      </c>
      <c r="D33" s="247">
        <f t="shared" si="3"/>
        <v>16719668</v>
      </c>
      <c r="E33" s="247">
        <f t="shared" si="9"/>
        <v>16719668</v>
      </c>
      <c r="F33" s="247">
        <v>1336298</v>
      </c>
      <c r="G33" s="247"/>
      <c r="H33" s="247">
        <f t="shared" si="5"/>
        <v>3352918</v>
      </c>
      <c r="I33" s="247">
        <v>3352918</v>
      </c>
      <c r="J33" s="249"/>
      <c r="K33" s="247">
        <f t="shared" si="6"/>
        <v>2739971</v>
      </c>
      <c r="L33" s="247">
        <v>2739971</v>
      </c>
      <c r="M33" s="247"/>
      <c r="N33" s="247">
        <f t="shared" si="7"/>
        <v>10143764</v>
      </c>
      <c r="O33" s="247">
        <v>10143764</v>
      </c>
      <c r="P33" s="247"/>
      <c r="Q33" s="247">
        <f t="shared" si="8"/>
        <v>483015</v>
      </c>
      <c r="R33" s="247">
        <v>483015</v>
      </c>
      <c r="S33" s="247"/>
    </row>
    <row r="34" spans="1:19" x14ac:dyDescent="0.2">
      <c r="A34" s="147">
        <v>23</v>
      </c>
      <c r="B34" s="150" t="s">
        <v>79</v>
      </c>
      <c r="C34" s="248" t="s">
        <v>80</v>
      </c>
      <c r="D34" s="247"/>
      <c r="E34" s="247"/>
      <c r="F34" s="247"/>
      <c r="G34" s="247"/>
      <c r="H34" s="247"/>
      <c r="I34" s="247"/>
      <c r="J34" s="249"/>
      <c r="K34" s="247"/>
      <c r="L34" s="247"/>
      <c r="M34" s="247"/>
      <c r="N34" s="247"/>
      <c r="O34" s="247"/>
      <c r="P34" s="247"/>
      <c r="Q34" s="247"/>
      <c r="R34" s="247"/>
      <c r="S34" s="247"/>
    </row>
    <row r="35" spans="1:19" ht="25.5" x14ac:dyDescent="0.2">
      <c r="A35" s="147">
        <v>24</v>
      </c>
      <c r="B35" s="150" t="s">
        <v>81</v>
      </c>
      <c r="C35" s="248" t="s">
        <v>82</v>
      </c>
      <c r="D35" s="247"/>
      <c r="E35" s="247"/>
      <c r="F35" s="247"/>
      <c r="G35" s="247"/>
      <c r="H35" s="247"/>
      <c r="I35" s="247"/>
      <c r="J35" s="249"/>
      <c r="K35" s="247"/>
      <c r="L35" s="247"/>
      <c r="M35" s="247"/>
      <c r="N35" s="247"/>
      <c r="O35" s="247"/>
      <c r="P35" s="247"/>
      <c r="Q35" s="247"/>
      <c r="R35" s="247"/>
      <c r="S35" s="247"/>
    </row>
    <row r="36" spans="1:19" x14ac:dyDescent="0.2">
      <c r="A36" s="147">
        <v>25</v>
      </c>
      <c r="B36" s="148" t="s">
        <v>83</v>
      </c>
      <c r="C36" s="248" t="s">
        <v>84</v>
      </c>
      <c r="D36" s="247">
        <f t="shared" si="3"/>
        <v>249551377</v>
      </c>
      <c r="E36" s="247">
        <f t="shared" si="9"/>
        <v>249328013</v>
      </c>
      <c r="F36" s="247">
        <v>31576175</v>
      </c>
      <c r="G36" s="247">
        <f t="shared" si="4"/>
        <v>223364</v>
      </c>
      <c r="H36" s="247">
        <f t="shared" si="5"/>
        <v>35466823</v>
      </c>
      <c r="I36" s="247">
        <v>35466823</v>
      </c>
      <c r="J36" s="249"/>
      <c r="K36" s="247">
        <f t="shared" si="6"/>
        <v>33050035</v>
      </c>
      <c r="L36" s="247">
        <v>33050035</v>
      </c>
      <c r="M36" s="247"/>
      <c r="N36" s="247">
        <f t="shared" si="7"/>
        <v>172493114</v>
      </c>
      <c r="O36" s="247">
        <v>172493114</v>
      </c>
      <c r="P36" s="247"/>
      <c r="Q36" s="247">
        <f t="shared" si="8"/>
        <v>8541405</v>
      </c>
      <c r="R36" s="247">
        <v>8318041</v>
      </c>
      <c r="S36" s="247">
        <f>357921-134557</f>
        <v>223364</v>
      </c>
    </row>
    <row r="37" spans="1:19" x14ac:dyDescent="0.2">
      <c r="A37" s="147">
        <v>26</v>
      </c>
      <c r="B37" s="150" t="s">
        <v>85</v>
      </c>
      <c r="C37" s="248" t="s">
        <v>86</v>
      </c>
      <c r="D37" s="247"/>
      <c r="E37" s="247"/>
      <c r="F37" s="247"/>
      <c r="G37" s="247"/>
      <c r="H37" s="247"/>
      <c r="I37" s="247"/>
      <c r="J37" s="249"/>
      <c r="K37" s="247"/>
      <c r="L37" s="247"/>
      <c r="M37" s="247"/>
      <c r="N37" s="247"/>
      <c r="O37" s="247"/>
      <c r="P37" s="247"/>
      <c r="Q37" s="247"/>
      <c r="R37" s="247"/>
      <c r="S37" s="247"/>
    </row>
    <row r="38" spans="1:19" x14ac:dyDescent="0.2">
      <c r="A38" s="147">
        <v>27</v>
      </c>
      <c r="B38" s="149" t="s">
        <v>87</v>
      </c>
      <c r="C38" s="248" t="s">
        <v>88</v>
      </c>
      <c r="D38" s="247"/>
      <c r="E38" s="247"/>
      <c r="F38" s="247"/>
      <c r="G38" s="247"/>
      <c r="H38" s="247"/>
      <c r="I38" s="247"/>
      <c r="J38" s="249"/>
      <c r="K38" s="247"/>
      <c r="L38" s="247"/>
      <c r="M38" s="247"/>
      <c r="N38" s="247"/>
      <c r="O38" s="247"/>
      <c r="P38" s="247"/>
      <c r="Q38" s="247"/>
      <c r="R38" s="247"/>
      <c r="S38" s="247"/>
    </row>
    <row r="39" spans="1:19" x14ac:dyDescent="0.2">
      <c r="A39" s="147">
        <v>28</v>
      </c>
      <c r="B39" s="149" t="s">
        <v>89</v>
      </c>
      <c r="C39" s="248" t="s">
        <v>39</v>
      </c>
      <c r="D39" s="247">
        <f t="shared" si="3"/>
        <v>52862276.840000004</v>
      </c>
      <c r="E39" s="247">
        <f t="shared" si="9"/>
        <v>52808418</v>
      </c>
      <c r="F39" s="247">
        <v>2865870</v>
      </c>
      <c r="G39" s="247">
        <f t="shared" si="4"/>
        <v>53858.84</v>
      </c>
      <c r="H39" s="247"/>
      <c r="I39" s="247"/>
      <c r="J39" s="249"/>
      <c r="K39" s="247">
        <f t="shared" si="6"/>
        <v>8946192</v>
      </c>
      <c r="L39" s="247">
        <v>8946192</v>
      </c>
      <c r="M39" s="247"/>
      <c r="N39" s="247">
        <f t="shared" si="7"/>
        <v>43065685</v>
      </c>
      <c r="O39" s="247">
        <v>43061612</v>
      </c>
      <c r="P39" s="247">
        <v>4073</v>
      </c>
      <c r="Q39" s="247">
        <f t="shared" si="8"/>
        <v>850399.84</v>
      </c>
      <c r="R39" s="247">
        <v>800614</v>
      </c>
      <c r="S39" s="247">
        <f>168196-118410.16</f>
        <v>49785.84</v>
      </c>
    </row>
    <row r="40" spans="1:19" x14ac:dyDescent="0.2">
      <c r="A40" s="147">
        <v>29</v>
      </c>
      <c r="B40" s="148" t="s">
        <v>90</v>
      </c>
      <c r="C40" s="248" t="s">
        <v>37</v>
      </c>
      <c r="D40" s="247">
        <f t="shared" si="3"/>
        <v>84154120</v>
      </c>
      <c r="E40" s="247">
        <f t="shared" si="9"/>
        <v>84132591</v>
      </c>
      <c r="F40" s="247">
        <v>3602120</v>
      </c>
      <c r="G40" s="247">
        <f t="shared" si="4"/>
        <v>21529</v>
      </c>
      <c r="H40" s="247"/>
      <c r="I40" s="247"/>
      <c r="J40" s="249"/>
      <c r="K40" s="247">
        <f t="shared" si="6"/>
        <v>12267690</v>
      </c>
      <c r="L40" s="247">
        <v>12267690</v>
      </c>
      <c r="M40" s="247"/>
      <c r="N40" s="247">
        <f t="shared" si="7"/>
        <v>68126729</v>
      </c>
      <c r="O40" s="247">
        <v>68126729</v>
      </c>
      <c r="P40" s="247"/>
      <c r="Q40" s="247">
        <f t="shared" si="8"/>
        <v>3759701</v>
      </c>
      <c r="R40" s="247">
        <v>3738172</v>
      </c>
      <c r="S40" s="247">
        <v>21529</v>
      </c>
    </row>
    <row r="41" spans="1:19" x14ac:dyDescent="0.2">
      <c r="A41" s="147">
        <v>30</v>
      </c>
      <c r="B41" s="149" t="s">
        <v>91</v>
      </c>
      <c r="C41" s="248" t="s">
        <v>16</v>
      </c>
      <c r="D41" s="247">
        <f t="shared" si="3"/>
        <v>17549648</v>
      </c>
      <c r="E41" s="247">
        <f t="shared" si="9"/>
        <v>17542920</v>
      </c>
      <c r="F41" s="247">
        <v>636478</v>
      </c>
      <c r="G41" s="247">
        <f t="shared" si="4"/>
        <v>6728</v>
      </c>
      <c r="H41" s="247">
        <f t="shared" si="5"/>
        <v>2118059</v>
      </c>
      <c r="I41" s="247">
        <v>2118059</v>
      </c>
      <c r="J41" s="249"/>
      <c r="K41" s="247">
        <f t="shared" si="6"/>
        <v>2001488</v>
      </c>
      <c r="L41" s="247">
        <v>2001488</v>
      </c>
      <c r="M41" s="247"/>
      <c r="N41" s="247">
        <f t="shared" si="7"/>
        <v>12814134</v>
      </c>
      <c r="O41" s="247">
        <v>12814134</v>
      </c>
      <c r="P41" s="247"/>
      <c r="Q41" s="247">
        <f t="shared" si="8"/>
        <v>615967</v>
      </c>
      <c r="R41" s="247">
        <v>609239</v>
      </c>
      <c r="S41" s="247">
        <v>6728</v>
      </c>
    </row>
    <row r="42" spans="1:19" x14ac:dyDescent="0.2">
      <c r="A42" s="147">
        <v>31</v>
      </c>
      <c r="B42" s="150" t="s">
        <v>92</v>
      </c>
      <c r="C42" s="248" t="s">
        <v>21</v>
      </c>
      <c r="D42" s="247">
        <f t="shared" si="3"/>
        <v>65837608</v>
      </c>
      <c r="E42" s="247">
        <f t="shared" si="9"/>
        <v>65736690</v>
      </c>
      <c r="F42" s="247">
        <v>3175508</v>
      </c>
      <c r="G42" s="247">
        <f t="shared" si="4"/>
        <v>100918</v>
      </c>
      <c r="H42" s="247">
        <f t="shared" si="5"/>
        <v>7945487</v>
      </c>
      <c r="I42" s="247">
        <v>7945487</v>
      </c>
      <c r="J42" s="249"/>
      <c r="K42" s="247">
        <f t="shared" si="6"/>
        <v>7876650</v>
      </c>
      <c r="L42" s="247">
        <v>7876650</v>
      </c>
      <c r="M42" s="247"/>
      <c r="N42" s="247">
        <f t="shared" si="7"/>
        <v>45163321</v>
      </c>
      <c r="O42" s="247">
        <v>45163321</v>
      </c>
      <c r="P42" s="247"/>
      <c r="Q42" s="247">
        <f t="shared" si="8"/>
        <v>4852150</v>
      </c>
      <c r="R42" s="247">
        <v>4751232</v>
      </c>
      <c r="S42" s="247">
        <v>100918</v>
      </c>
    </row>
    <row r="43" spans="1:19" x14ac:dyDescent="0.2">
      <c r="A43" s="147">
        <v>32</v>
      </c>
      <c r="B43" s="149" t="s">
        <v>93</v>
      </c>
      <c r="C43" s="248" t="s">
        <v>24</v>
      </c>
      <c r="D43" s="247">
        <f t="shared" si="3"/>
        <v>27451833</v>
      </c>
      <c r="E43" s="247">
        <f t="shared" si="9"/>
        <v>27377827</v>
      </c>
      <c r="F43" s="247">
        <v>712167</v>
      </c>
      <c r="G43" s="247">
        <f t="shared" si="4"/>
        <v>74006</v>
      </c>
      <c r="H43" s="247">
        <f t="shared" si="5"/>
        <v>2903107</v>
      </c>
      <c r="I43" s="247">
        <v>2903107</v>
      </c>
      <c r="J43" s="249"/>
      <c r="K43" s="247">
        <f t="shared" si="6"/>
        <v>4738026</v>
      </c>
      <c r="L43" s="247">
        <v>4738026</v>
      </c>
      <c r="M43" s="247"/>
      <c r="N43" s="247">
        <f t="shared" si="7"/>
        <v>19176865</v>
      </c>
      <c r="O43" s="247">
        <v>19176865</v>
      </c>
      <c r="P43" s="247"/>
      <c r="Q43" s="247">
        <f t="shared" si="8"/>
        <v>633835</v>
      </c>
      <c r="R43" s="247">
        <v>559829</v>
      </c>
      <c r="S43" s="247">
        <v>74006</v>
      </c>
    </row>
    <row r="44" spans="1:19" x14ac:dyDescent="0.2">
      <c r="A44" s="147">
        <v>33</v>
      </c>
      <c r="B44" s="148" t="s">
        <v>94</v>
      </c>
      <c r="C44" s="248" t="s">
        <v>213</v>
      </c>
      <c r="D44" s="247">
        <f t="shared" si="3"/>
        <v>63531288.07</v>
      </c>
      <c r="E44" s="247">
        <f t="shared" si="9"/>
        <v>63497649</v>
      </c>
      <c r="F44" s="247">
        <v>3939281</v>
      </c>
      <c r="G44" s="247">
        <f t="shared" si="4"/>
        <v>33639.070000000007</v>
      </c>
      <c r="H44" s="247">
        <f t="shared" si="5"/>
        <v>9350867</v>
      </c>
      <c r="I44" s="247">
        <v>9350867</v>
      </c>
      <c r="J44" s="249"/>
      <c r="K44" s="247">
        <f t="shared" si="6"/>
        <v>7213239</v>
      </c>
      <c r="L44" s="247">
        <v>7213239</v>
      </c>
      <c r="M44" s="247"/>
      <c r="N44" s="247">
        <f t="shared" si="7"/>
        <v>44557846</v>
      </c>
      <c r="O44" s="247">
        <v>44557846</v>
      </c>
      <c r="P44" s="247"/>
      <c r="Q44" s="247">
        <f t="shared" si="8"/>
        <v>2409336.0699999998</v>
      </c>
      <c r="R44" s="247">
        <v>2375697</v>
      </c>
      <c r="S44" s="247">
        <f>99572-65932.93</f>
        <v>33639.070000000007</v>
      </c>
    </row>
    <row r="45" spans="1:19" x14ac:dyDescent="0.2">
      <c r="A45" s="147">
        <v>34</v>
      </c>
      <c r="B45" s="151" t="s">
        <v>95</v>
      </c>
      <c r="C45" s="250" t="s">
        <v>214</v>
      </c>
      <c r="D45" s="247">
        <f t="shared" si="3"/>
        <v>22167074</v>
      </c>
      <c r="E45" s="247">
        <f t="shared" si="9"/>
        <v>22140163</v>
      </c>
      <c r="F45" s="247">
        <v>564229</v>
      </c>
      <c r="G45" s="247">
        <f t="shared" si="4"/>
        <v>26911</v>
      </c>
      <c r="H45" s="247">
        <f t="shared" si="5"/>
        <v>2971936</v>
      </c>
      <c r="I45" s="247">
        <v>2971936</v>
      </c>
      <c r="J45" s="249"/>
      <c r="K45" s="247">
        <f t="shared" si="6"/>
        <v>2293705</v>
      </c>
      <c r="L45" s="247">
        <v>2293705</v>
      </c>
      <c r="M45" s="247"/>
      <c r="N45" s="247">
        <f t="shared" si="7"/>
        <v>16140803</v>
      </c>
      <c r="O45" s="247">
        <v>16140803</v>
      </c>
      <c r="P45" s="247"/>
      <c r="Q45" s="247">
        <f t="shared" si="8"/>
        <v>760630</v>
      </c>
      <c r="R45" s="247">
        <v>733719</v>
      </c>
      <c r="S45" s="247">
        <v>26911</v>
      </c>
    </row>
    <row r="46" spans="1:19" x14ac:dyDescent="0.2">
      <c r="A46" s="147">
        <v>35</v>
      </c>
      <c r="B46" s="148" t="s">
        <v>96</v>
      </c>
      <c r="C46" s="248" t="s">
        <v>215</v>
      </c>
      <c r="D46" s="247">
        <f t="shared" si="3"/>
        <v>18667286</v>
      </c>
      <c r="E46" s="247">
        <f t="shared" si="9"/>
        <v>18579824</v>
      </c>
      <c r="F46" s="247">
        <v>491980</v>
      </c>
      <c r="G46" s="247">
        <f t="shared" si="4"/>
        <v>87462</v>
      </c>
      <c r="H46" s="247">
        <f t="shared" si="5"/>
        <v>2583477</v>
      </c>
      <c r="I46" s="247">
        <v>2583477</v>
      </c>
      <c r="J46" s="249"/>
      <c r="K46" s="247">
        <f t="shared" si="6"/>
        <v>1698375</v>
      </c>
      <c r="L46" s="247">
        <v>1698375</v>
      </c>
      <c r="M46" s="247"/>
      <c r="N46" s="247">
        <f t="shared" si="7"/>
        <v>13124209</v>
      </c>
      <c r="O46" s="247">
        <v>13124209</v>
      </c>
      <c r="P46" s="247"/>
      <c r="Q46" s="247">
        <f t="shared" si="8"/>
        <v>1261225</v>
      </c>
      <c r="R46" s="247">
        <v>1173763</v>
      </c>
      <c r="S46" s="247">
        <v>87462</v>
      </c>
    </row>
    <row r="47" spans="1:19" x14ac:dyDescent="0.2">
      <c r="A47" s="147">
        <v>36</v>
      </c>
      <c r="B47" s="148" t="s">
        <v>97</v>
      </c>
      <c r="C47" s="248" t="s">
        <v>23</v>
      </c>
      <c r="D47" s="247">
        <f t="shared" si="3"/>
        <v>32600720</v>
      </c>
      <c r="E47" s="247">
        <f t="shared" si="9"/>
        <v>32600720</v>
      </c>
      <c r="F47" s="247">
        <v>949556</v>
      </c>
      <c r="G47" s="247"/>
      <c r="H47" s="247">
        <f t="shared" si="5"/>
        <v>3925003</v>
      </c>
      <c r="I47" s="247">
        <v>3925003</v>
      </c>
      <c r="J47" s="249"/>
      <c r="K47" s="247">
        <f t="shared" si="6"/>
        <v>3486303</v>
      </c>
      <c r="L47" s="247">
        <v>3486303</v>
      </c>
      <c r="M47" s="247"/>
      <c r="N47" s="247">
        <f t="shared" si="7"/>
        <v>23144404</v>
      </c>
      <c r="O47" s="247">
        <v>23144404</v>
      </c>
      <c r="P47" s="247"/>
      <c r="Q47" s="247">
        <f t="shared" si="8"/>
        <v>2045010</v>
      </c>
      <c r="R47" s="247">
        <v>2045010</v>
      </c>
      <c r="S47" s="247"/>
    </row>
    <row r="48" spans="1:19" x14ac:dyDescent="0.2">
      <c r="A48" s="147">
        <v>37</v>
      </c>
      <c r="B48" s="150" t="s">
        <v>98</v>
      </c>
      <c r="C48" s="248" t="s">
        <v>20</v>
      </c>
      <c r="D48" s="247">
        <f t="shared" si="3"/>
        <v>11900186</v>
      </c>
      <c r="E48" s="247">
        <f t="shared" si="9"/>
        <v>11900186</v>
      </c>
      <c r="F48" s="247">
        <v>306197</v>
      </c>
      <c r="G48" s="247"/>
      <c r="H48" s="247">
        <f t="shared" si="5"/>
        <v>1742342</v>
      </c>
      <c r="I48" s="247">
        <v>1742342</v>
      </c>
      <c r="J48" s="249"/>
      <c r="K48" s="247">
        <f t="shared" si="6"/>
        <v>1178912</v>
      </c>
      <c r="L48" s="247">
        <v>1178912</v>
      </c>
      <c r="M48" s="247"/>
      <c r="N48" s="247">
        <f t="shared" si="7"/>
        <v>8489557</v>
      </c>
      <c r="O48" s="247">
        <v>8489557</v>
      </c>
      <c r="P48" s="247"/>
      <c r="Q48" s="247">
        <f t="shared" si="8"/>
        <v>489375</v>
      </c>
      <c r="R48" s="247">
        <v>489375</v>
      </c>
      <c r="S48" s="247"/>
    </row>
    <row r="49" spans="1:19" x14ac:dyDescent="0.2">
      <c r="A49" s="147">
        <v>38</v>
      </c>
      <c r="B49" s="149" t="s">
        <v>99</v>
      </c>
      <c r="C49" s="248" t="s">
        <v>100</v>
      </c>
      <c r="D49" s="247">
        <f t="shared" si="3"/>
        <v>17789277</v>
      </c>
      <c r="E49" s="247">
        <f t="shared" si="9"/>
        <v>17789277</v>
      </c>
      <c r="F49" s="247">
        <v>443814</v>
      </c>
      <c r="G49" s="247"/>
      <c r="H49" s="247">
        <f t="shared" si="5"/>
        <v>5008837</v>
      </c>
      <c r="I49" s="247">
        <v>5008837</v>
      </c>
      <c r="J49" s="249"/>
      <c r="K49" s="247">
        <f t="shared" si="6"/>
        <v>3206127</v>
      </c>
      <c r="L49" s="247">
        <v>3206127</v>
      </c>
      <c r="M49" s="247"/>
      <c r="N49" s="247">
        <f t="shared" si="7"/>
        <v>9574313</v>
      </c>
      <c r="O49" s="247">
        <v>9574313</v>
      </c>
      <c r="P49" s="247"/>
      <c r="Q49" s="247"/>
      <c r="R49" s="247"/>
      <c r="S49" s="247"/>
    </row>
    <row r="50" spans="1:19" x14ac:dyDescent="0.2">
      <c r="A50" s="147">
        <v>39</v>
      </c>
      <c r="B50" s="150" t="s">
        <v>101</v>
      </c>
      <c r="C50" s="248" t="s">
        <v>102</v>
      </c>
      <c r="D50" s="247">
        <f t="shared" si="3"/>
        <v>83216925</v>
      </c>
      <c r="E50" s="247">
        <f t="shared" si="9"/>
        <v>82990075</v>
      </c>
      <c r="F50" s="247">
        <v>1063090</v>
      </c>
      <c r="G50" s="247">
        <f t="shared" si="4"/>
        <v>226850</v>
      </c>
      <c r="H50" s="247">
        <f t="shared" si="5"/>
        <v>12827025</v>
      </c>
      <c r="I50" s="247">
        <v>12822230</v>
      </c>
      <c r="J50" s="249">
        <v>4795</v>
      </c>
      <c r="K50" s="247">
        <f t="shared" si="6"/>
        <v>10577513</v>
      </c>
      <c r="L50" s="247">
        <v>10577513</v>
      </c>
      <c r="M50" s="247"/>
      <c r="N50" s="247">
        <f t="shared" si="7"/>
        <v>56988759</v>
      </c>
      <c r="O50" s="247">
        <v>56984686</v>
      </c>
      <c r="P50" s="247">
        <v>4073</v>
      </c>
      <c r="Q50" s="247">
        <f t="shared" si="8"/>
        <v>2823628</v>
      </c>
      <c r="R50" s="247">
        <v>2605646</v>
      </c>
      <c r="S50" s="247">
        <v>217982</v>
      </c>
    </row>
    <row r="51" spans="1:19" x14ac:dyDescent="0.2">
      <c r="A51" s="147">
        <v>40</v>
      </c>
      <c r="B51" s="148" t="s">
        <v>103</v>
      </c>
      <c r="C51" s="248" t="s">
        <v>220</v>
      </c>
      <c r="D51" s="247">
        <f t="shared" si="3"/>
        <v>26725795</v>
      </c>
      <c r="E51" s="247">
        <f t="shared" si="9"/>
        <v>26612523</v>
      </c>
      <c r="F51" s="247">
        <v>426612</v>
      </c>
      <c r="G51" s="247">
        <f t="shared" si="4"/>
        <v>113272</v>
      </c>
      <c r="H51" s="247">
        <f t="shared" si="5"/>
        <v>3118430</v>
      </c>
      <c r="I51" s="247">
        <v>3108840</v>
      </c>
      <c r="J51" s="249">
        <v>9590</v>
      </c>
      <c r="K51" s="247">
        <f t="shared" si="6"/>
        <v>3580392</v>
      </c>
      <c r="L51" s="247">
        <v>3580392</v>
      </c>
      <c r="M51" s="247"/>
      <c r="N51" s="247">
        <f t="shared" si="7"/>
        <v>18798143</v>
      </c>
      <c r="O51" s="247">
        <v>18789996</v>
      </c>
      <c r="P51" s="247">
        <v>8147</v>
      </c>
      <c r="Q51" s="247">
        <f t="shared" si="8"/>
        <v>1228830</v>
      </c>
      <c r="R51" s="247">
        <v>1133295</v>
      </c>
      <c r="S51" s="247">
        <v>95535</v>
      </c>
    </row>
    <row r="52" spans="1:19" x14ac:dyDescent="0.2">
      <c r="A52" s="147">
        <v>41</v>
      </c>
      <c r="B52" s="148" t="s">
        <v>104</v>
      </c>
      <c r="C52" s="248" t="s">
        <v>2</v>
      </c>
      <c r="D52" s="247">
        <f t="shared" si="3"/>
        <v>49315673.350000001</v>
      </c>
      <c r="E52" s="247">
        <f t="shared" si="9"/>
        <v>49286071</v>
      </c>
      <c r="F52" s="247">
        <v>6467990</v>
      </c>
      <c r="G52" s="247">
        <f t="shared" si="4"/>
        <v>29602.35</v>
      </c>
      <c r="H52" s="247"/>
      <c r="I52" s="247"/>
      <c r="J52" s="249"/>
      <c r="K52" s="247">
        <f t="shared" si="6"/>
        <v>8345979</v>
      </c>
      <c r="L52" s="247">
        <v>8345979</v>
      </c>
      <c r="M52" s="247"/>
      <c r="N52" s="247">
        <f t="shared" si="7"/>
        <v>38283291</v>
      </c>
      <c r="O52" s="247">
        <v>38283291</v>
      </c>
      <c r="P52" s="247"/>
      <c r="Q52" s="247">
        <f t="shared" si="8"/>
        <v>2686403.35</v>
      </c>
      <c r="R52" s="247">
        <v>2656801</v>
      </c>
      <c r="S52" s="247">
        <f>90153-60550.65</f>
        <v>29602.35</v>
      </c>
    </row>
    <row r="53" spans="1:19" x14ac:dyDescent="0.2">
      <c r="A53" s="147">
        <v>42</v>
      </c>
      <c r="B53" s="150" t="s">
        <v>105</v>
      </c>
      <c r="C53" s="248" t="s">
        <v>3</v>
      </c>
      <c r="D53" s="247">
        <f t="shared" si="3"/>
        <v>19879641</v>
      </c>
      <c r="E53" s="247">
        <f t="shared" si="9"/>
        <v>19798907</v>
      </c>
      <c r="F53" s="247">
        <v>299317</v>
      </c>
      <c r="G53" s="247">
        <f t="shared" si="4"/>
        <v>80734</v>
      </c>
      <c r="H53" s="247">
        <f t="shared" si="5"/>
        <v>2548751</v>
      </c>
      <c r="I53" s="247">
        <v>2548751</v>
      </c>
      <c r="J53" s="249"/>
      <c r="K53" s="247">
        <f t="shared" si="6"/>
        <v>2189233</v>
      </c>
      <c r="L53" s="247">
        <v>2189233</v>
      </c>
      <c r="M53" s="247"/>
      <c r="N53" s="247">
        <f t="shared" si="7"/>
        <v>13808719</v>
      </c>
      <c r="O53" s="247">
        <v>13808719</v>
      </c>
      <c r="P53" s="247"/>
      <c r="Q53" s="247">
        <f t="shared" si="8"/>
        <v>1332938</v>
      </c>
      <c r="R53" s="247">
        <v>1252204</v>
      </c>
      <c r="S53" s="247">
        <v>80734</v>
      </c>
    </row>
    <row r="54" spans="1:19" x14ac:dyDescent="0.2">
      <c r="A54" s="147">
        <v>43</v>
      </c>
      <c r="B54" s="149" t="s">
        <v>151</v>
      </c>
      <c r="C54" s="248" t="s">
        <v>32</v>
      </c>
      <c r="D54" s="247">
        <f t="shared" si="3"/>
        <v>23301866</v>
      </c>
      <c r="E54" s="247">
        <f t="shared" si="9"/>
        <v>23301866</v>
      </c>
      <c r="F54" s="247">
        <v>402529</v>
      </c>
      <c r="G54" s="247"/>
      <c r="H54" s="247">
        <f t="shared" si="5"/>
        <v>3591282</v>
      </c>
      <c r="I54" s="247">
        <v>3591282</v>
      </c>
      <c r="J54" s="249"/>
      <c r="K54" s="247">
        <f t="shared" si="6"/>
        <v>2785531</v>
      </c>
      <c r="L54" s="247">
        <v>2785531</v>
      </c>
      <c r="M54" s="247"/>
      <c r="N54" s="247">
        <f t="shared" si="7"/>
        <v>16457729</v>
      </c>
      <c r="O54" s="247">
        <v>16457729</v>
      </c>
      <c r="P54" s="247"/>
      <c r="Q54" s="247">
        <f t="shared" si="8"/>
        <v>467324</v>
      </c>
      <c r="R54" s="247">
        <v>467324</v>
      </c>
      <c r="S54" s="247"/>
    </row>
    <row r="55" spans="1:19" x14ac:dyDescent="0.2">
      <c r="A55" s="147">
        <v>44</v>
      </c>
      <c r="B55" s="150" t="s">
        <v>106</v>
      </c>
      <c r="C55" s="248" t="s">
        <v>216</v>
      </c>
      <c r="D55" s="247">
        <f t="shared" si="3"/>
        <v>31067065</v>
      </c>
      <c r="E55" s="247">
        <f t="shared" si="9"/>
        <v>30979603</v>
      </c>
      <c r="F55" s="247">
        <v>756892</v>
      </c>
      <c r="G55" s="247">
        <f t="shared" si="4"/>
        <v>87462</v>
      </c>
      <c r="H55" s="247">
        <f t="shared" si="5"/>
        <v>4011917</v>
      </c>
      <c r="I55" s="247">
        <v>4011917</v>
      </c>
      <c r="J55" s="249"/>
      <c r="K55" s="247">
        <f t="shared" si="6"/>
        <v>4562142</v>
      </c>
      <c r="L55" s="247">
        <v>4562142</v>
      </c>
      <c r="M55" s="247"/>
      <c r="N55" s="247">
        <f t="shared" si="7"/>
        <v>21983374</v>
      </c>
      <c r="O55" s="247">
        <v>21983374</v>
      </c>
      <c r="P55" s="247"/>
      <c r="Q55" s="247">
        <f t="shared" si="8"/>
        <v>509632</v>
      </c>
      <c r="R55" s="247">
        <v>422170</v>
      </c>
      <c r="S55" s="247">
        <v>87462</v>
      </c>
    </row>
    <row r="56" spans="1:19" x14ac:dyDescent="0.2">
      <c r="A56" s="147">
        <v>45</v>
      </c>
      <c r="B56" s="149" t="s">
        <v>107</v>
      </c>
      <c r="C56" s="248" t="s">
        <v>0</v>
      </c>
      <c r="D56" s="247">
        <f t="shared" si="3"/>
        <v>28744856</v>
      </c>
      <c r="E56" s="247">
        <f t="shared" si="9"/>
        <v>28717945</v>
      </c>
      <c r="F56" s="247">
        <v>2618160</v>
      </c>
      <c r="G56" s="247">
        <f t="shared" si="4"/>
        <v>26911</v>
      </c>
      <c r="H56" s="247">
        <f t="shared" si="5"/>
        <v>4675859</v>
      </c>
      <c r="I56" s="247">
        <v>4675859</v>
      </c>
      <c r="J56" s="249"/>
      <c r="K56" s="247">
        <f t="shared" si="6"/>
        <v>3450974</v>
      </c>
      <c r="L56" s="247">
        <v>3450974</v>
      </c>
      <c r="M56" s="247"/>
      <c r="N56" s="247">
        <f t="shared" si="7"/>
        <v>18753973</v>
      </c>
      <c r="O56" s="247">
        <v>18753973</v>
      </c>
      <c r="P56" s="247"/>
      <c r="Q56" s="247">
        <f t="shared" si="8"/>
        <v>1864050</v>
      </c>
      <c r="R56" s="247">
        <v>1837139</v>
      </c>
      <c r="S56" s="247">
        <v>26911</v>
      </c>
    </row>
    <row r="57" spans="1:19" x14ac:dyDescent="0.2">
      <c r="A57" s="147">
        <v>46</v>
      </c>
      <c r="B57" s="150" t="s">
        <v>108</v>
      </c>
      <c r="C57" s="248" t="s">
        <v>4</v>
      </c>
      <c r="D57" s="247">
        <f t="shared" si="3"/>
        <v>12703082</v>
      </c>
      <c r="E57" s="247">
        <f t="shared" si="9"/>
        <v>12695009</v>
      </c>
      <c r="F57" s="247">
        <v>1300479</v>
      </c>
      <c r="G57" s="247">
        <f t="shared" si="4"/>
        <v>8073</v>
      </c>
      <c r="H57" s="247">
        <f t="shared" si="5"/>
        <v>1459407</v>
      </c>
      <c r="I57" s="247">
        <v>1459407</v>
      </c>
      <c r="J57" s="249"/>
      <c r="K57" s="247">
        <f t="shared" si="6"/>
        <v>1301728</v>
      </c>
      <c r="L57" s="247">
        <v>1301728</v>
      </c>
      <c r="M57" s="247"/>
      <c r="N57" s="247">
        <f t="shared" si="7"/>
        <v>8935550</v>
      </c>
      <c r="O57" s="247">
        <v>8935550</v>
      </c>
      <c r="P57" s="247"/>
      <c r="Q57" s="247">
        <f t="shared" si="8"/>
        <v>1006397</v>
      </c>
      <c r="R57" s="247">
        <v>998324</v>
      </c>
      <c r="S57" s="247">
        <v>8073</v>
      </c>
    </row>
    <row r="58" spans="1:19" x14ac:dyDescent="0.2">
      <c r="A58" s="147">
        <v>47</v>
      </c>
      <c r="B58" s="149" t="s">
        <v>109</v>
      </c>
      <c r="C58" s="248" t="s">
        <v>1</v>
      </c>
      <c r="D58" s="247">
        <f t="shared" si="3"/>
        <v>21316937</v>
      </c>
      <c r="E58" s="247">
        <f t="shared" si="9"/>
        <v>21316937</v>
      </c>
      <c r="F58" s="247">
        <v>8821237</v>
      </c>
      <c r="G58" s="247"/>
      <c r="H58" s="247">
        <f t="shared" si="5"/>
        <v>3057723</v>
      </c>
      <c r="I58" s="247">
        <v>3057723</v>
      </c>
      <c r="J58" s="249"/>
      <c r="K58" s="247">
        <f t="shared" si="6"/>
        <v>2254967</v>
      </c>
      <c r="L58" s="247">
        <v>2254967</v>
      </c>
      <c r="M58" s="247"/>
      <c r="N58" s="247">
        <f t="shared" si="7"/>
        <v>14989213</v>
      </c>
      <c r="O58" s="247">
        <v>14989213</v>
      </c>
      <c r="P58" s="247"/>
      <c r="Q58" s="247">
        <f t="shared" si="8"/>
        <v>1015034</v>
      </c>
      <c r="R58" s="247">
        <v>1015034</v>
      </c>
      <c r="S58" s="247"/>
    </row>
    <row r="59" spans="1:19" x14ac:dyDescent="0.2">
      <c r="A59" s="147">
        <v>48</v>
      </c>
      <c r="B59" s="150" t="s">
        <v>110</v>
      </c>
      <c r="C59" s="248" t="s">
        <v>217</v>
      </c>
      <c r="D59" s="247">
        <f t="shared" si="3"/>
        <v>39045399</v>
      </c>
      <c r="E59" s="247">
        <f t="shared" si="9"/>
        <v>39021179</v>
      </c>
      <c r="F59" s="247">
        <v>1823423</v>
      </c>
      <c r="G59" s="247">
        <f t="shared" si="4"/>
        <v>24220</v>
      </c>
      <c r="H59" s="247">
        <f t="shared" si="5"/>
        <v>5339746</v>
      </c>
      <c r="I59" s="247">
        <v>5339746</v>
      </c>
      <c r="J59" s="249"/>
      <c r="K59" s="247">
        <f t="shared" si="6"/>
        <v>3845206</v>
      </c>
      <c r="L59" s="247">
        <v>3845206</v>
      </c>
      <c r="M59" s="247"/>
      <c r="N59" s="247">
        <f t="shared" si="7"/>
        <v>26812462</v>
      </c>
      <c r="O59" s="247">
        <v>26812462</v>
      </c>
      <c r="P59" s="247"/>
      <c r="Q59" s="247">
        <f t="shared" si="8"/>
        <v>3047985</v>
      </c>
      <c r="R59" s="247">
        <v>3023765</v>
      </c>
      <c r="S59" s="247">
        <v>24220</v>
      </c>
    </row>
    <row r="60" spans="1:19" x14ac:dyDescent="0.2">
      <c r="A60" s="147">
        <v>49</v>
      </c>
      <c r="B60" s="150" t="s">
        <v>111</v>
      </c>
      <c r="C60" s="248" t="s">
        <v>25</v>
      </c>
      <c r="D60" s="247">
        <f t="shared" si="3"/>
        <v>111675946.92</v>
      </c>
      <c r="E60" s="247">
        <f t="shared" si="9"/>
        <v>111596264</v>
      </c>
      <c r="F60" s="247">
        <v>3192710</v>
      </c>
      <c r="G60" s="247">
        <f t="shared" si="4"/>
        <v>79682.919999999984</v>
      </c>
      <c r="H60" s="247">
        <f t="shared" si="5"/>
        <v>14688355</v>
      </c>
      <c r="I60" s="247">
        <v>14688355</v>
      </c>
      <c r="J60" s="249"/>
      <c r="K60" s="247">
        <f t="shared" si="6"/>
        <v>12375654</v>
      </c>
      <c r="L60" s="247">
        <v>12375654</v>
      </c>
      <c r="M60" s="247"/>
      <c r="N60" s="247">
        <f t="shared" si="7"/>
        <v>79257667</v>
      </c>
      <c r="O60" s="247">
        <v>79225079</v>
      </c>
      <c r="P60" s="247">
        <v>32588</v>
      </c>
      <c r="Q60" s="247">
        <f t="shared" si="8"/>
        <v>5354270.92</v>
      </c>
      <c r="R60" s="247">
        <v>5307176</v>
      </c>
      <c r="S60" s="247">
        <f>375414-328319.08</f>
        <v>47094.919999999984</v>
      </c>
    </row>
    <row r="61" spans="1:19" x14ac:dyDescent="0.2">
      <c r="A61" s="147">
        <v>50</v>
      </c>
      <c r="B61" s="150" t="s">
        <v>159</v>
      </c>
      <c r="C61" s="248" t="s">
        <v>52</v>
      </c>
      <c r="D61" s="247">
        <f t="shared" si="3"/>
        <v>25521535</v>
      </c>
      <c r="E61" s="247">
        <f t="shared" si="9"/>
        <v>25513462</v>
      </c>
      <c r="F61" s="247">
        <v>2559672</v>
      </c>
      <c r="G61" s="247">
        <f t="shared" si="4"/>
        <v>8073</v>
      </c>
      <c r="H61" s="247">
        <f t="shared" si="5"/>
        <v>3667093</v>
      </c>
      <c r="I61" s="247">
        <v>3667093</v>
      </c>
      <c r="J61" s="249"/>
      <c r="K61" s="247">
        <f t="shared" si="6"/>
        <v>2846530</v>
      </c>
      <c r="L61" s="247">
        <v>2846530</v>
      </c>
      <c r="M61" s="247"/>
      <c r="N61" s="247">
        <f t="shared" si="7"/>
        <v>17782789</v>
      </c>
      <c r="O61" s="247">
        <v>17782789</v>
      </c>
      <c r="P61" s="247"/>
      <c r="Q61" s="247">
        <f t="shared" si="8"/>
        <v>1225123</v>
      </c>
      <c r="R61" s="247">
        <v>1217050</v>
      </c>
      <c r="S61" s="247">
        <v>8073</v>
      </c>
    </row>
    <row r="62" spans="1:19" x14ac:dyDescent="0.2">
      <c r="A62" s="147">
        <v>51</v>
      </c>
      <c r="B62" s="150" t="s">
        <v>112</v>
      </c>
      <c r="C62" s="248" t="s">
        <v>218</v>
      </c>
      <c r="D62" s="247">
        <f t="shared" si="3"/>
        <v>18620265</v>
      </c>
      <c r="E62" s="247">
        <f t="shared" si="9"/>
        <v>18600081</v>
      </c>
      <c r="F62" s="247">
        <v>650239</v>
      </c>
      <c r="G62" s="247">
        <f t="shared" si="4"/>
        <v>20184</v>
      </c>
      <c r="H62" s="247">
        <f t="shared" si="5"/>
        <v>2226487</v>
      </c>
      <c r="I62" s="247">
        <v>2226487</v>
      </c>
      <c r="J62" s="249"/>
      <c r="K62" s="247">
        <f t="shared" si="6"/>
        <v>1767661</v>
      </c>
      <c r="L62" s="247">
        <v>1767661</v>
      </c>
      <c r="M62" s="247"/>
      <c r="N62" s="247">
        <f t="shared" si="7"/>
        <v>12902755</v>
      </c>
      <c r="O62" s="247">
        <v>12902755</v>
      </c>
      <c r="P62" s="247"/>
      <c r="Q62" s="247">
        <f t="shared" si="8"/>
        <v>1723362</v>
      </c>
      <c r="R62" s="247">
        <v>1703178</v>
      </c>
      <c r="S62" s="247">
        <v>20184</v>
      </c>
    </row>
    <row r="63" spans="1:19" x14ac:dyDescent="0.2">
      <c r="A63" s="147">
        <v>52</v>
      </c>
      <c r="B63" s="149" t="s">
        <v>161</v>
      </c>
      <c r="C63" s="248" t="s">
        <v>219</v>
      </c>
      <c r="D63" s="247">
        <f t="shared" si="3"/>
        <v>22637175</v>
      </c>
      <c r="E63" s="247">
        <f t="shared" si="9"/>
        <v>22630447</v>
      </c>
      <c r="F63" s="247">
        <v>650239</v>
      </c>
      <c r="G63" s="247">
        <f t="shared" si="4"/>
        <v>6728</v>
      </c>
      <c r="H63" s="247">
        <f t="shared" si="5"/>
        <v>2988294</v>
      </c>
      <c r="I63" s="247">
        <v>2988294</v>
      </c>
      <c r="J63" s="249"/>
      <c r="K63" s="247">
        <f t="shared" si="6"/>
        <v>3206760</v>
      </c>
      <c r="L63" s="247">
        <v>3206760</v>
      </c>
      <c r="M63" s="247"/>
      <c r="N63" s="247">
        <f t="shared" si="7"/>
        <v>15901596</v>
      </c>
      <c r="O63" s="247">
        <v>15901596</v>
      </c>
      <c r="P63" s="247"/>
      <c r="Q63" s="247">
        <f t="shared" si="8"/>
        <v>540525</v>
      </c>
      <c r="R63" s="247">
        <v>533797</v>
      </c>
      <c r="S63" s="247">
        <v>6728</v>
      </c>
    </row>
    <row r="64" spans="1:19" x14ac:dyDescent="0.2">
      <c r="A64" s="147">
        <v>53</v>
      </c>
      <c r="B64" s="150" t="s">
        <v>222</v>
      </c>
      <c r="C64" s="248" t="s">
        <v>221</v>
      </c>
      <c r="D64" s="247"/>
      <c r="E64" s="247"/>
      <c r="F64" s="247"/>
      <c r="G64" s="247"/>
      <c r="H64" s="247"/>
      <c r="I64" s="247"/>
      <c r="J64" s="249"/>
      <c r="K64" s="247"/>
      <c r="L64" s="247"/>
      <c r="M64" s="247"/>
      <c r="N64" s="247"/>
      <c r="O64" s="247"/>
      <c r="P64" s="247"/>
      <c r="Q64" s="247"/>
      <c r="R64" s="247"/>
      <c r="S64" s="247"/>
    </row>
    <row r="65" spans="1:19" ht="15.75" customHeight="1" x14ac:dyDescent="0.2">
      <c r="A65" s="147">
        <v>54</v>
      </c>
      <c r="B65" s="150" t="s">
        <v>232</v>
      </c>
      <c r="C65" s="248" t="s">
        <v>233</v>
      </c>
      <c r="D65" s="247"/>
      <c r="E65" s="247"/>
      <c r="F65" s="247"/>
      <c r="G65" s="247"/>
      <c r="H65" s="247"/>
      <c r="I65" s="247"/>
      <c r="J65" s="249"/>
      <c r="K65" s="247"/>
      <c r="L65" s="247"/>
      <c r="M65" s="247"/>
      <c r="N65" s="247"/>
      <c r="O65" s="247"/>
      <c r="P65" s="247"/>
      <c r="Q65" s="247"/>
      <c r="R65" s="247"/>
      <c r="S65" s="247"/>
    </row>
    <row r="66" spans="1:19" ht="13.5" customHeight="1" x14ac:dyDescent="0.2">
      <c r="A66" s="147">
        <v>55</v>
      </c>
      <c r="B66" s="150" t="s">
        <v>113</v>
      </c>
      <c r="C66" s="248" t="s">
        <v>51</v>
      </c>
      <c r="D66" s="247">
        <f t="shared" si="3"/>
        <v>114373.5</v>
      </c>
      <c r="E66" s="247"/>
      <c r="F66" s="247"/>
      <c r="G66" s="247">
        <f t="shared" si="4"/>
        <v>114373.5</v>
      </c>
      <c r="H66" s="247"/>
      <c r="I66" s="247"/>
      <c r="J66" s="249"/>
      <c r="K66" s="247"/>
      <c r="L66" s="247"/>
      <c r="M66" s="247"/>
      <c r="N66" s="247"/>
      <c r="O66" s="247"/>
      <c r="P66" s="247"/>
      <c r="Q66" s="247">
        <f t="shared" si="8"/>
        <v>114373.5</v>
      </c>
      <c r="R66" s="247"/>
      <c r="S66" s="247">
        <f>181652-67278.5</f>
        <v>114373.5</v>
      </c>
    </row>
    <row r="67" spans="1:19" ht="12" customHeight="1" x14ac:dyDescent="0.2">
      <c r="A67" s="147">
        <v>56</v>
      </c>
      <c r="B67" s="149" t="s">
        <v>114</v>
      </c>
      <c r="C67" s="248" t="s">
        <v>234</v>
      </c>
      <c r="D67" s="247">
        <f t="shared" si="3"/>
        <v>261041</v>
      </c>
      <c r="E67" s="247"/>
      <c r="F67" s="247"/>
      <c r="G67" s="247">
        <f t="shared" si="4"/>
        <v>261041</v>
      </c>
      <c r="H67" s="247"/>
      <c r="I67" s="247"/>
      <c r="J67" s="249"/>
      <c r="K67" s="247"/>
      <c r="L67" s="247"/>
      <c r="M67" s="247"/>
      <c r="N67" s="247"/>
      <c r="O67" s="247"/>
      <c r="P67" s="247"/>
      <c r="Q67" s="247">
        <f t="shared" si="8"/>
        <v>261041</v>
      </c>
      <c r="R67" s="247"/>
      <c r="S67" s="247">
        <v>261041</v>
      </c>
    </row>
    <row r="68" spans="1:19" ht="14.25" customHeight="1" x14ac:dyDescent="0.2">
      <c r="A68" s="147">
        <v>57</v>
      </c>
      <c r="B68" s="148" t="s">
        <v>115</v>
      </c>
      <c r="C68" s="248" t="s">
        <v>116</v>
      </c>
      <c r="D68" s="247"/>
      <c r="E68" s="247"/>
      <c r="F68" s="247"/>
      <c r="G68" s="247"/>
      <c r="H68" s="247"/>
      <c r="I68" s="247"/>
      <c r="J68" s="249"/>
      <c r="K68" s="247"/>
      <c r="L68" s="247"/>
      <c r="M68" s="247"/>
      <c r="N68" s="247"/>
      <c r="O68" s="247"/>
      <c r="P68" s="247"/>
      <c r="Q68" s="247"/>
      <c r="R68" s="247"/>
      <c r="S68" s="247"/>
    </row>
    <row r="69" spans="1:19" ht="12" customHeight="1" x14ac:dyDescent="0.2">
      <c r="A69" s="147">
        <v>58</v>
      </c>
      <c r="B69" s="149" t="s">
        <v>117</v>
      </c>
      <c r="C69" s="248" t="s">
        <v>235</v>
      </c>
      <c r="D69" s="247">
        <f t="shared" si="3"/>
        <v>52644.32</v>
      </c>
      <c r="E69" s="247"/>
      <c r="F69" s="247"/>
      <c r="G69" s="247">
        <f t="shared" si="4"/>
        <v>52644.32</v>
      </c>
      <c r="H69" s="247"/>
      <c r="I69" s="247"/>
      <c r="J69" s="249"/>
      <c r="K69" s="247">
        <f t="shared" si="6"/>
        <v>4168</v>
      </c>
      <c r="L69" s="247"/>
      <c r="M69" s="247">
        <v>4168</v>
      </c>
      <c r="N69" s="247">
        <f t="shared" si="7"/>
        <v>4073</v>
      </c>
      <c r="O69" s="247"/>
      <c r="P69" s="247">
        <v>4073</v>
      </c>
      <c r="Q69" s="247">
        <f t="shared" si="8"/>
        <v>44403.32</v>
      </c>
      <c r="R69" s="247"/>
      <c r="S69" s="247">
        <f>76697-32293.68</f>
        <v>44403.32</v>
      </c>
    </row>
    <row r="70" spans="1:19" ht="13.5" customHeight="1" x14ac:dyDescent="0.2">
      <c r="A70" s="147">
        <v>59</v>
      </c>
      <c r="B70" s="150" t="s">
        <v>118</v>
      </c>
      <c r="C70" s="248" t="s">
        <v>325</v>
      </c>
      <c r="D70" s="247"/>
      <c r="E70" s="247"/>
      <c r="F70" s="247"/>
      <c r="G70" s="247"/>
      <c r="H70" s="247"/>
      <c r="I70" s="247"/>
      <c r="J70" s="249"/>
      <c r="K70" s="247"/>
      <c r="L70" s="247"/>
      <c r="M70" s="247"/>
      <c r="N70" s="247"/>
      <c r="O70" s="247"/>
      <c r="P70" s="247"/>
      <c r="Q70" s="247"/>
      <c r="R70" s="247"/>
      <c r="S70" s="247"/>
    </row>
    <row r="71" spans="1:19" ht="26.25" customHeight="1" x14ac:dyDescent="0.2">
      <c r="A71" s="147">
        <v>60</v>
      </c>
      <c r="B71" s="148" t="s">
        <v>119</v>
      </c>
      <c r="C71" s="248" t="s">
        <v>236</v>
      </c>
      <c r="D71" s="247"/>
      <c r="E71" s="247"/>
      <c r="F71" s="247"/>
      <c r="G71" s="247"/>
      <c r="H71" s="247"/>
      <c r="I71" s="247"/>
      <c r="J71" s="249"/>
      <c r="K71" s="247"/>
      <c r="L71" s="247"/>
      <c r="M71" s="247"/>
      <c r="N71" s="247"/>
      <c r="O71" s="247"/>
      <c r="P71" s="247"/>
      <c r="Q71" s="247"/>
      <c r="R71" s="247"/>
      <c r="S71" s="247"/>
    </row>
    <row r="72" spans="1:19" ht="26.25" customHeight="1" x14ac:dyDescent="0.2">
      <c r="A72" s="147">
        <v>61</v>
      </c>
      <c r="B72" s="148" t="s">
        <v>120</v>
      </c>
      <c r="C72" s="248" t="s">
        <v>237</v>
      </c>
      <c r="D72" s="247"/>
      <c r="E72" s="247"/>
      <c r="F72" s="247"/>
      <c r="G72" s="247"/>
      <c r="H72" s="247"/>
      <c r="I72" s="247"/>
      <c r="J72" s="249"/>
      <c r="K72" s="247"/>
      <c r="L72" s="247"/>
      <c r="M72" s="247"/>
      <c r="N72" s="247"/>
      <c r="O72" s="247"/>
      <c r="P72" s="247"/>
      <c r="Q72" s="247"/>
      <c r="R72" s="247"/>
      <c r="S72" s="247"/>
    </row>
    <row r="73" spans="1:19" x14ac:dyDescent="0.2">
      <c r="A73" s="147">
        <v>62</v>
      </c>
      <c r="B73" s="149" t="s">
        <v>121</v>
      </c>
      <c r="C73" s="248" t="s">
        <v>238</v>
      </c>
      <c r="D73" s="247">
        <f t="shared" si="3"/>
        <v>83207468</v>
      </c>
      <c r="E73" s="247">
        <f t="shared" si="9"/>
        <v>83207468</v>
      </c>
      <c r="F73" s="247">
        <v>3182389</v>
      </c>
      <c r="G73" s="247"/>
      <c r="H73" s="247">
        <f t="shared" si="5"/>
        <v>12713408</v>
      </c>
      <c r="I73" s="247">
        <v>12713408</v>
      </c>
      <c r="J73" s="249"/>
      <c r="K73" s="247">
        <f t="shared" si="6"/>
        <v>9773791</v>
      </c>
      <c r="L73" s="247">
        <v>9773791</v>
      </c>
      <c r="M73" s="247"/>
      <c r="N73" s="247">
        <f t="shared" si="7"/>
        <v>57884130</v>
      </c>
      <c r="O73" s="247">
        <v>57884130</v>
      </c>
      <c r="P73" s="247"/>
      <c r="Q73" s="247">
        <f t="shared" si="8"/>
        <v>2836139</v>
      </c>
      <c r="R73" s="247">
        <v>2836139</v>
      </c>
      <c r="S73" s="247"/>
    </row>
    <row r="74" spans="1:19" x14ac:dyDescent="0.2">
      <c r="A74" s="147">
        <v>63</v>
      </c>
      <c r="B74" s="149" t="s">
        <v>122</v>
      </c>
      <c r="C74" s="248" t="s">
        <v>50</v>
      </c>
      <c r="D74" s="247">
        <f t="shared" si="3"/>
        <v>57598322</v>
      </c>
      <c r="E74" s="247">
        <f t="shared" si="9"/>
        <v>57598322</v>
      </c>
      <c r="F74" s="247">
        <v>206425</v>
      </c>
      <c r="G74" s="247"/>
      <c r="H74" s="247">
        <f t="shared" si="5"/>
        <v>8464664</v>
      </c>
      <c r="I74" s="247">
        <v>8464664</v>
      </c>
      <c r="J74" s="249"/>
      <c r="K74" s="247">
        <f t="shared" si="6"/>
        <v>5923387</v>
      </c>
      <c r="L74" s="247">
        <v>5923387</v>
      </c>
      <c r="M74" s="247"/>
      <c r="N74" s="247">
        <f t="shared" si="7"/>
        <v>41096318</v>
      </c>
      <c r="O74" s="247">
        <v>41096318</v>
      </c>
      <c r="P74" s="247"/>
      <c r="Q74" s="247">
        <f t="shared" si="8"/>
        <v>2113953</v>
      </c>
      <c r="R74" s="247">
        <v>2113953</v>
      </c>
      <c r="S74" s="247"/>
    </row>
    <row r="75" spans="1:19" x14ac:dyDescent="0.2">
      <c r="A75" s="147">
        <v>64</v>
      </c>
      <c r="B75" s="149" t="s">
        <v>123</v>
      </c>
      <c r="C75" s="248" t="s">
        <v>239</v>
      </c>
      <c r="D75" s="247">
        <f t="shared" si="3"/>
        <v>110301004</v>
      </c>
      <c r="E75" s="247">
        <f t="shared" si="9"/>
        <v>110301004</v>
      </c>
      <c r="F75" s="247">
        <v>842903</v>
      </c>
      <c r="G75" s="247"/>
      <c r="H75" s="247">
        <f t="shared" si="5"/>
        <v>17515628</v>
      </c>
      <c r="I75" s="247">
        <v>17515628</v>
      </c>
      <c r="J75" s="249"/>
      <c r="K75" s="247">
        <f t="shared" si="6"/>
        <v>10954544</v>
      </c>
      <c r="L75" s="247">
        <v>10954544</v>
      </c>
      <c r="M75" s="247"/>
      <c r="N75" s="247">
        <f t="shared" si="7"/>
        <v>76601903</v>
      </c>
      <c r="O75" s="247">
        <v>76601903</v>
      </c>
      <c r="P75" s="247"/>
      <c r="Q75" s="247">
        <f t="shared" si="8"/>
        <v>5228929</v>
      </c>
      <c r="R75" s="247">
        <v>5228929</v>
      </c>
      <c r="S75" s="247"/>
    </row>
    <row r="76" spans="1:19" ht="25.5" x14ac:dyDescent="0.2">
      <c r="A76" s="147">
        <v>65</v>
      </c>
      <c r="B76" s="149" t="s">
        <v>124</v>
      </c>
      <c r="C76" s="248" t="s">
        <v>240</v>
      </c>
      <c r="D76" s="247"/>
      <c r="E76" s="247"/>
      <c r="F76" s="247"/>
      <c r="G76" s="247"/>
      <c r="H76" s="247"/>
      <c r="I76" s="247"/>
      <c r="J76" s="249"/>
      <c r="K76" s="247"/>
      <c r="L76" s="247"/>
      <c r="M76" s="247"/>
      <c r="N76" s="247"/>
      <c r="O76" s="247"/>
      <c r="P76" s="247"/>
      <c r="Q76" s="247"/>
      <c r="R76" s="247"/>
      <c r="S76" s="247"/>
    </row>
    <row r="77" spans="1:19" ht="25.5" x14ac:dyDescent="0.2">
      <c r="A77" s="147">
        <v>66</v>
      </c>
      <c r="B77" s="148" t="s">
        <v>125</v>
      </c>
      <c r="C77" s="248" t="s">
        <v>241</v>
      </c>
      <c r="D77" s="247">
        <f t="shared" ref="D77:D139" si="10">E77+G77</f>
        <v>60550</v>
      </c>
      <c r="E77" s="247">
        <f t="shared" si="9"/>
        <v>60550</v>
      </c>
      <c r="F77" s="247"/>
      <c r="G77" s="247"/>
      <c r="H77" s="247"/>
      <c r="I77" s="247"/>
      <c r="J77" s="249"/>
      <c r="K77" s="247"/>
      <c r="L77" s="247"/>
      <c r="M77" s="247"/>
      <c r="N77" s="247"/>
      <c r="O77" s="247"/>
      <c r="P77" s="247"/>
      <c r="Q77" s="247">
        <f t="shared" ref="Q77:Q139" si="11">R77+S77</f>
        <v>60550</v>
      </c>
      <c r="R77" s="247">
        <v>60550</v>
      </c>
      <c r="S77" s="247"/>
    </row>
    <row r="78" spans="1:19" ht="25.5" x14ac:dyDescent="0.2">
      <c r="A78" s="147">
        <v>67</v>
      </c>
      <c r="B78" s="149" t="s">
        <v>126</v>
      </c>
      <c r="C78" s="248" t="s">
        <v>242</v>
      </c>
      <c r="D78" s="247"/>
      <c r="E78" s="247"/>
      <c r="F78" s="247"/>
      <c r="G78" s="247"/>
      <c r="H78" s="247"/>
      <c r="I78" s="247"/>
      <c r="J78" s="249"/>
      <c r="K78" s="247"/>
      <c r="L78" s="247"/>
      <c r="M78" s="247"/>
      <c r="N78" s="247"/>
      <c r="O78" s="247"/>
      <c r="P78" s="247"/>
      <c r="Q78" s="247"/>
      <c r="R78" s="247"/>
      <c r="S78" s="247"/>
    </row>
    <row r="79" spans="1:19" ht="25.5" x14ac:dyDescent="0.2">
      <c r="A79" s="147">
        <v>68</v>
      </c>
      <c r="B79" s="149" t="s">
        <v>127</v>
      </c>
      <c r="C79" s="248" t="s">
        <v>243</v>
      </c>
      <c r="D79" s="247"/>
      <c r="E79" s="247"/>
      <c r="F79" s="247"/>
      <c r="G79" s="247"/>
      <c r="H79" s="247"/>
      <c r="I79" s="247"/>
      <c r="J79" s="249"/>
      <c r="K79" s="247"/>
      <c r="L79" s="247"/>
      <c r="M79" s="247"/>
      <c r="N79" s="247"/>
      <c r="O79" s="247"/>
      <c r="P79" s="247"/>
      <c r="Q79" s="247"/>
      <c r="R79" s="247"/>
      <c r="S79" s="247"/>
    </row>
    <row r="80" spans="1:19" ht="25.5" x14ac:dyDescent="0.2">
      <c r="A80" s="147">
        <v>69</v>
      </c>
      <c r="B80" s="148" t="s">
        <v>128</v>
      </c>
      <c r="C80" s="248" t="s">
        <v>244</v>
      </c>
      <c r="D80" s="247">
        <f t="shared" si="10"/>
        <v>13456</v>
      </c>
      <c r="E80" s="247">
        <f t="shared" si="9"/>
        <v>13456</v>
      </c>
      <c r="F80" s="247"/>
      <c r="G80" s="247"/>
      <c r="H80" s="247"/>
      <c r="I80" s="247"/>
      <c r="J80" s="249"/>
      <c r="K80" s="247"/>
      <c r="L80" s="247"/>
      <c r="M80" s="247"/>
      <c r="N80" s="247"/>
      <c r="O80" s="247"/>
      <c r="P80" s="247"/>
      <c r="Q80" s="247">
        <f t="shared" si="11"/>
        <v>13456</v>
      </c>
      <c r="R80" s="247">
        <v>13456</v>
      </c>
      <c r="S80" s="247"/>
    </row>
    <row r="81" spans="1:19" ht="25.5" x14ac:dyDescent="0.2">
      <c r="A81" s="147">
        <v>70</v>
      </c>
      <c r="B81" s="148" t="s">
        <v>129</v>
      </c>
      <c r="C81" s="248" t="s">
        <v>245</v>
      </c>
      <c r="D81" s="247"/>
      <c r="E81" s="247"/>
      <c r="F81" s="247"/>
      <c r="G81" s="247"/>
      <c r="H81" s="247"/>
      <c r="I81" s="247"/>
      <c r="J81" s="249"/>
      <c r="K81" s="247"/>
      <c r="L81" s="247"/>
      <c r="M81" s="247"/>
      <c r="N81" s="247"/>
      <c r="O81" s="247"/>
      <c r="P81" s="247"/>
      <c r="Q81" s="247"/>
      <c r="R81" s="247"/>
      <c r="S81" s="247"/>
    </row>
    <row r="82" spans="1:19" ht="25.5" x14ac:dyDescent="0.2">
      <c r="A82" s="147">
        <v>71</v>
      </c>
      <c r="B82" s="148" t="s">
        <v>130</v>
      </c>
      <c r="C82" s="248" t="s">
        <v>246</v>
      </c>
      <c r="D82" s="247"/>
      <c r="E82" s="247"/>
      <c r="F82" s="247"/>
      <c r="G82" s="247"/>
      <c r="H82" s="247"/>
      <c r="I82" s="247"/>
      <c r="J82" s="249"/>
      <c r="K82" s="247"/>
      <c r="L82" s="247"/>
      <c r="M82" s="247"/>
      <c r="N82" s="247"/>
      <c r="O82" s="247"/>
      <c r="P82" s="247"/>
      <c r="Q82" s="247"/>
      <c r="R82" s="247"/>
      <c r="S82" s="247"/>
    </row>
    <row r="83" spans="1:19" ht="13.5" customHeight="1" x14ac:dyDescent="0.2">
      <c r="A83" s="147">
        <v>72</v>
      </c>
      <c r="B83" s="150" t="s">
        <v>131</v>
      </c>
      <c r="C83" s="248" t="s">
        <v>132</v>
      </c>
      <c r="D83" s="247">
        <f t="shared" si="10"/>
        <v>71008127</v>
      </c>
      <c r="E83" s="247">
        <f t="shared" ref="E83:E139" si="12">I83+L83+O83+R83</f>
        <v>70866842</v>
      </c>
      <c r="F83" s="247">
        <v>1785578</v>
      </c>
      <c r="G83" s="247">
        <f t="shared" ref="G83:G108" si="13">J83+M83+P83+S83</f>
        <v>141285</v>
      </c>
      <c r="H83" s="247">
        <f t="shared" ref="H83:H139" si="14">I83+J83</f>
        <v>9240829</v>
      </c>
      <c r="I83" s="247">
        <v>9240829</v>
      </c>
      <c r="J83" s="249"/>
      <c r="K83" s="247">
        <f t="shared" ref="K83:K139" si="15">L83+M83</f>
        <v>11666265</v>
      </c>
      <c r="L83" s="247">
        <v>11666265</v>
      </c>
      <c r="M83" s="247"/>
      <c r="N83" s="247">
        <f t="shared" ref="N83:N139" si="16">O83+P83</f>
        <v>47934665</v>
      </c>
      <c r="O83" s="247">
        <v>47934665</v>
      </c>
      <c r="P83" s="247"/>
      <c r="Q83" s="247">
        <f t="shared" si="11"/>
        <v>2166368</v>
      </c>
      <c r="R83" s="247">
        <v>2025083</v>
      </c>
      <c r="S83" s="247">
        <v>141285</v>
      </c>
    </row>
    <row r="84" spans="1:19" x14ac:dyDescent="0.2">
      <c r="A84" s="147">
        <v>73</v>
      </c>
      <c r="B84" s="148" t="s">
        <v>133</v>
      </c>
      <c r="C84" s="248" t="s">
        <v>247</v>
      </c>
      <c r="D84" s="247">
        <f t="shared" si="10"/>
        <v>137520098</v>
      </c>
      <c r="E84" s="247">
        <f t="shared" si="12"/>
        <v>137520098</v>
      </c>
      <c r="F84" s="247">
        <v>1737412</v>
      </c>
      <c r="G84" s="247"/>
      <c r="H84" s="247">
        <f t="shared" si="14"/>
        <v>19681417</v>
      </c>
      <c r="I84" s="247">
        <v>19681417</v>
      </c>
      <c r="J84" s="249"/>
      <c r="K84" s="247">
        <f t="shared" si="15"/>
        <v>17143322</v>
      </c>
      <c r="L84" s="247">
        <v>17143322</v>
      </c>
      <c r="M84" s="247"/>
      <c r="N84" s="247">
        <f t="shared" si="16"/>
        <v>94471672</v>
      </c>
      <c r="O84" s="247">
        <v>94471672</v>
      </c>
      <c r="P84" s="247"/>
      <c r="Q84" s="247">
        <f t="shared" si="11"/>
        <v>6223687</v>
      </c>
      <c r="R84" s="247">
        <v>6223687</v>
      </c>
      <c r="S84" s="247"/>
    </row>
    <row r="85" spans="1:19" x14ac:dyDescent="0.2">
      <c r="A85" s="147">
        <v>74</v>
      </c>
      <c r="B85" s="150" t="s">
        <v>134</v>
      </c>
      <c r="C85" s="248" t="s">
        <v>35</v>
      </c>
      <c r="D85" s="247">
        <f t="shared" si="10"/>
        <v>93347406</v>
      </c>
      <c r="E85" s="247">
        <f t="shared" si="12"/>
        <v>93347406</v>
      </c>
      <c r="F85" s="247">
        <v>2277558</v>
      </c>
      <c r="G85" s="247"/>
      <c r="H85" s="247">
        <f t="shared" si="14"/>
        <v>13142637</v>
      </c>
      <c r="I85" s="247">
        <v>13142637</v>
      </c>
      <c r="J85" s="249"/>
      <c r="K85" s="247">
        <f t="shared" si="15"/>
        <v>10262516</v>
      </c>
      <c r="L85" s="247">
        <v>10262516</v>
      </c>
      <c r="M85" s="247"/>
      <c r="N85" s="247">
        <f t="shared" si="16"/>
        <v>64660570</v>
      </c>
      <c r="O85" s="247">
        <v>64660570</v>
      </c>
      <c r="P85" s="247"/>
      <c r="Q85" s="247">
        <f t="shared" si="11"/>
        <v>5281683</v>
      </c>
      <c r="R85" s="247">
        <v>5281683</v>
      </c>
      <c r="S85" s="247"/>
    </row>
    <row r="86" spans="1:19" x14ac:dyDescent="0.2">
      <c r="A86" s="147">
        <v>75</v>
      </c>
      <c r="B86" s="148" t="s">
        <v>135</v>
      </c>
      <c r="C86" s="248" t="s">
        <v>413</v>
      </c>
      <c r="D86" s="247">
        <f t="shared" si="10"/>
        <v>53832296</v>
      </c>
      <c r="E86" s="247">
        <f t="shared" si="12"/>
        <v>53821531</v>
      </c>
      <c r="F86" s="247">
        <v>2143382</v>
      </c>
      <c r="G86" s="247">
        <f t="shared" si="13"/>
        <v>10765</v>
      </c>
      <c r="H86" s="247">
        <f t="shared" si="14"/>
        <v>7824327</v>
      </c>
      <c r="I86" s="247">
        <v>7824327</v>
      </c>
      <c r="J86" s="249"/>
      <c r="K86" s="247">
        <f t="shared" si="15"/>
        <v>7497804</v>
      </c>
      <c r="L86" s="247">
        <v>7497804</v>
      </c>
      <c r="M86" s="247"/>
      <c r="N86" s="247">
        <f t="shared" si="16"/>
        <v>36087970</v>
      </c>
      <c r="O86" s="247">
        <v>36087970</v>
      </c>
      <c r="P86" s="247"/>
      <c r="Q86" s="247">
        <f t="shared" si="11"/>
        <v>2422195</v>
      </c>
      <c r="R86" s="247">
        <v>2411430</v>
      </c>
      <c r="S86" s="247">
        <v>10765</v>
      </c>
    </row>
    <row r="87" spans="1:19" x14ac:dyDescent="0.2">
      <c r="A87" s="147">
        <v>76</v>
      </c>
      <c r="B87" s="148" t="s">
        <v>136</v>
      </c>
      <c r="C87" s="248" t="s">
        <v>36</v>
      </c>
      <c r="D87" s="247">
        <f t="shared" si="10"/>
        <v>146800608</v>
      </c>
      <c r="E87" s="247">
        <f t="shared" si="12"/>
        <v>146800608</v>
      </c>
      <c r="F87" s="247">
        <v>11229531</v>
      </c>
      <c r="G87" s="247"/>
      <c r="H87" s="247">
        <f t="shared" si="14"/>
        <v>21178371</v>
      </c>
      <c r="I87" s="247">
        <v>21178371</v>
      </c>
      <c r="J87" s="249"/>
      <c r="K87" s="247">
        <f t="shared" si="15"/>
        <v>16529395</v>
      </c>
      <c r="L87" s="247">
        <v>16529395</v>
      </c>
      <c r="M87" s="247"/>
      <c r="N87" s="247">
        <f t="shared" si="16"/>
        <v>103975888</v>
      </c>
      <c r="O87" s="247">
        <v>103975888</v>
      </c>
      <c r="P87" s="247"/>
      <c r="Q87" s="247">
        <f t="shared" si="11"/>
        <v>5116954</v>
      </c>
      <c r="R87" s="247">
        <v>5116954</v>
      </c>
      <c r="S87" s="247"/>
    </row>
    <row r="88" spans="1:19" x14ac:dyDescent="0.2">
      <c r="A88" s="147">
        <v>77</v>
      </c>
      <c r="B88" s="148" t="s">
        <v>137</v>
      </c>
      <c r="C88" s="248" t="s">
        <v>49</v>
      </c>
      <c r="D88" s="247">
        <f>E88+G88</f>
        <v>185689</v>
      </c>
      <c r="E88" s="247"/>
      <c r="F88" s="247"/>
      <c r="G88" s="247">
        <f>J88+M88+P88+S88</f>
        <v>185689</v>
      </c>
      <c r="H88" s="247"/>
      <c r="I88" s="247"/>
      <c r="J88" s="249"/>
      <c r="K88" s="247"/>
      <c r="L88" s="247"/>
      <c r="M88" s="247"/>
      <c r="N88" s="247"/>
      <c r="O88" s="247"/>
      <c r="P88" s="247"/>
      <c r="Q88" s="247">
        <f t="shared" si="11"/>
        <v>185689</v>
      </c>
      <c r="R88" s="247"/>
      <c r="S88" s="247">
        <v>185689</v>
      </c>
    </row>
    <row r="89" spans="1:19" s="144" customFormat="1" x14ac:dyDescent="0.2">
      <c r="A89" s="147">
        <v>78</v>
      </c>
      <c r="B89" s="148" t="s">
        <v>138</v>
      </c>
      <c r="C89" s="248" t="s">
        <v>228</v>
      </c>
      <c r="D89" s="247">
        <f t="shared" si="10"/>
        <v>114952879</v>
      </c>
      <c r="E89" s="247">
        <f t="shared" si="12"/>
        <v>114952879</v>
      </c>
      <c r="F89" s="247">
        <v>3182389</v>
      </c>
      <c r="G89" s="247"/>
      <c r="H89" s="247">
        <f t="shared" si="14"/>
        <v>15125011</v>
      </c>
      <c r="I89" s="247">
        <v>15125011</v>
      </c>
      <c r="J89" s="249"/>
      <c r="K89" s="247">
        <f t="shared" si="15"/>
        <v>11732869</v>
      </c>
      <c r="L89" s="247">
        <v>11732869</v>
      </c>
      <c r="M89" s="247"/>
      <c r="N89" s="247">
        <f t="shared" si="16"/>
        <v>80686277</v>
      </c>
      <c r="O89" s="247">
        <v>80686277</v>
      </c>
      <c r="P89" s="247"/>
      <c r="Q89" s="247">
        <f t="shared" si="11"/>
        <v>7408722</v>
      </c>
      <c r="R89" s="247">
        <v>7408722</v>
      </c>
      <c r="S89" s="247"/>
    </row>
    <row r="90" spans="1:19" x14ac:dyDescent="0.2">
      <c r="A90" s="147">
        <v>79</v>
      </c>
      <c r="B90" s="148" t="s">
        <v>139</v>
      </c>
      <c r="C90" s="248" t="s">
        <v>309</v>
      </c>
      <c r="D90" s="247"/>
      <c r="E90" s="247"/>
      <c r="F90" s="247"/>
      <c r="G90" s="247"/>
      <c r="H90" s="247"/>
      <c r="I90" s="247"/>
      <c r="J90" s="249"/>
      <c r="K90" s="247"/>
      <c r="L90" s="247"/>
      <c r="M90" s="247"/>
      <c r="N90" s="247"/>
      <c r="O90" s="247"/>
      <c r="P90" s="247"/>
      <c r="Q90" s="247"/>
      <c r="R90" s="247"/>
      <c r="S90" s="247"/>
    </row>
    <row r="91" spans="1:19" x14ac:dyDescent="0.2">
      <c r="A91" s="147">
        <v>80</v>
      </c>
      <c r="B91" s="149" t="s">
        <v>140</v>
      </c>
      <c r="C91" s="248" t="s">
        <v>258</v>
      </c>
      <c r="D91" s="247"/>
      <c r="E91" s="247"/>
      <c r="F91" s="247"/>
      <c r="G91" s="247"/>
      <c r="H91" s="247"/>
      <c r="I91" s="247"/>
      <c r="J91" s="249"/>
      <c r="K91" s="247"/>
      <c r="L91" s="247"/>
      <c r="M91" s="247"/>
      <c r="N91" s="247"/>
      <c r="O91" s="247"/>
      <c r="P91" s="247"/>
      <c r="Q91" s="247"/>
      <c r="R91" s="247"/>
      <c r="S91" s="247"/>
    </row>
    <row r="92" spans="1:19" s="144" customFormat="1" ht="27" customHeight="1" x14ac:dyDescent="0.2">
      <c r="A92" s="375">
        <v>81</v>
      </c>
      <c r="B92" s="378" t="s">
        <v>141</v>
      </c>
      <c r="C92" s="251" t="s">
        <v>248</v>
      </c>
      <c r="D92" s="246">
        <f t="shared" si="10"/>
        <v>1158597</v>
      </c>
      <c r="E92" s="246">
        <f t="shared" si="12"/>
        <v>1158597</v>
      </c>
      <c r="F92" s="246">
        <v>1190385</v>
      </c>
      <c r="G92" s="246"/>
      <c r="H92" s="246">
        <f t="shared" si="14"/>
        <v>172612</v>
      </c>
      <c r="I92" s="246">
        <v>172612</v>
      </c>
      <c r="J92" s="252"/>
      <c r="K92" s="246">
        <f t="shared" si="15"/>
        <v>8336</v>
      </c>
      <c r="L92" s="246">
        <v>8336</v>
      </c>
      <c r="M92" s="246"/>
      <c r="N92" s="246">
        <f t="shared" si="16"/>
        <v>832600</v>
      </c>
      <c r="O92" s="246">
        <v>832600</v>
      </c>
      <c r="P92" s="246"/>
      <c r="Q92" s="246">
        <f t="shared" si="11"/>
        <v>145049</v>
      </c>
      <c r="R92" s="246">
        <v>145049</v>
      </c>
      <c r="S92" s="246"/>
    </row>
    <row r="93" spans="1:19" ht="44.25" customHeight="1" x14ac:dyDescent="0.2">
      <c r="A93" s="376"/>
      <c r="B93" s="379"/>
      <c r="C93" s="248" t="s">
        <v>307</v>
      </c>
      <c r="D93" s="247">
        <f t="shared" si="10"/>
        <v>1158597</v>
      </c>
      <c r="E93" s="247">
        <f t="shared" si="12"/>
        <v>1158597</v>
      </c>
      <c r="F93" s="247">
        <v>1190385</v>
      </c>
      <c r="G93" s="247"/>
      <c r="H93" s="247">
        <f t="shared" si="14"/>
        <v>172612</v>
      </c>
      <c r="I93" s="247">
        <v>172612</v>
      </c>
      <c r="J93" s="249"/>
      <c r="K93" s="247">
        <f t="shared" si="15"/>
        <v>8336</v>
      </c>
      <c r="L93" s="247">
        <v>8336</v>
      </c>
      <c r="M93" s="247"/>
      <c r="N93" s="247">
        <f t="shared" si="16"/>
        <v>832600</v>
      </c>
      <c r="O93" s="247">
        <v>832600</v>
      </c>
      <c r="P93" s="247"/>
      <c r="Q93" s="247">
        <f t="shared" si="11"/>
        <v>145049</v>
      </c>
      <c r="R93" s="247">
        <v>145049</v>
      </c>
      <c r="S93" s="247"/>
    </row>
    <row r="94" spans="1:19" ht="27.75" customHeight="1" x14ac:dyDescent="0.2">
      <c r="A94" s="376"/>
      <c r="B94" s="379"/>
      <c r="C94" s="248" t="s">
        <v>249</v>
      </c>
      <c r="D94" s="247"/>
      <c r="E94" s="247"/>
      <c r="F94" s="247"/>
      <c r="G94" s="247"/>
      <c r="H94" s="247"/>
      <c r="I94" s="247"/>
      <c r="J94" s="249"/>
      <c r="K94" s="247"/>
      <c r="L94" s="247"/>
      <c r="M94" s="247"/>
      <c r="N94" s="247"/>
      <c r="O94" s="247"/>
      <c r="P94" s="247"/>
      <c r="Q94" s="247"/>
      <c r="R94" s="247"/>
      <c r="S94" s="247"/>
    </row>
    <row r="95" spans="1:19" ht="45" customHeight="1" x14ac:dyDescent="0.2">
      <c r="A95" s="377"/>
      <c r="B95" s="380"/>
      <c r="C95" s="253" t="s">
        <v>308</v>
      </c>
      <c r="D95" s="247"/>
      <c r="E95" s="247"/>
      <c r="F95" s="247"/>
      <c r="G95" s="247"/>
      <c r="H95" s="247"/>
      <c r="I95" s="247"/>
      <c r="J95" s="249"/>
      <c r="K95" s="247"/>
      <c r="L95" s="247"/>
      <c r="M95" s="247"/>
      <c r="N95" s="247"/>
      <c r="O95" s="247"/>
      <c r="P95" s="247"/>
      <c r="Q95" s="247"/>
      <c r="R95" s="247"/>
      <c r="S95" s="247"/>
    </row>
    <row r="96" spans="1:19" ht="25.5" x14ac:dyDescent="0.2">
      <c r="A96" s="147">
        <v>82</v>
      </c>
      <c r="B96" s="149" t="s">
        <v>142</v>
      </c>
      <c r="C96" s="248" t="s">
        <v>48</v>
      </c>
      <c r="D96" s="247"/>
      <c r="E96" s="247"/>
      <c r="F96" s="247"/>
      <c r="G96" s="247"/>
      <c r="H96" s="247"/>
      <c r="I96" s="247"/>
      <c r="J96" s="249"/>
      <c r="K96" s="247"/>
      <c r="L96" s="247"/>
      <c r="M96" s="247"/>
      <c r="N96" s="247"/>
      <c r="O96" s="247"/>
      <c r="P96" s="247"/>
      <c r="Q96" s="247"/>
      <c r="R96" s="247"/>
      <c r="S96" s="247"/>
    </row>
    <row r="97" spans="1:19" x14ac:dyDescent="0.2">
      <c r="A97" s="147">
        <v>83</v>
      </c>
      <c r="B97" s="149" t="s">
        <v>143</v>
      </c>
      <c r="C97" s="248" t="s">
        <v>144</v>
      </c>
      <c r="D97" s="247">
        <f t="shared" si="10"/>
        <v>5504932</v>
      </c>
      <c r="E97" s="247">
        <f t="shared" si="12"/>
        <v>5504932</v>
      </c>
      <c r="F97" s="247">
        <v>1008043</v>
      </c>
      <c r="G97" s="247"/>
      <c r="H97" s="247"/>
      <c r="I97" s="247"/>
      <c r="J97" s="249"/>
      <c r="K97" s="247">
        <f t="shared" si="15"/>
        <v>1019479</v>
      </c>
      <c r="L97" s="247">
        <v>1019479</v>
      </c>
      <c r="M97" s="247"/>
      <c r="N97" s="247">
        <f t="shared" si="16"/>
        <v>3701557</v>
      </c>
      <c r="O97" s="247">
        <v>3701557</v>
      </c>
      <c r="P97" s="247"/>
      <c r="Q97" s="247">
        <f t="shared" si="11"/>
        <v>783896</v>
      </c>
      <c r="R97" s="247">
        <v>783896</v>
      </c>
      <c r="S97" s="247"/>
    </row>
    <row r="98" spans="1:19" x14ac:dyDescent="0.2">
      <c r="A98" s="147">
        <v>84</v>
      </c>
      <c r="B98" s="150" t="s">
        <v>145</v>
      </c>
      <c r="C98" s="248" t="s">
        <v>146</v>
      </c>
      <c r="D98" s="247">
        <f t="shared" si="10"/>
        <v>33973658</v>
      </c>
      <c r="E98" s="247">
        <f t="shared" si="12"/>
        <v>33973658</v>
      </c>
      <c r="F98" s="247">
        <v>6024175</v>
      </c>
      <c r="G98" s="247"/>
      <c r="H98" s="247">
        <f t="shared" si="14"/>
        <v>4036354</v>
      </c>
      <c r="I98" s="247">
        <v>4036354</v>
      </c>
      <c r="J98" s="249"/>
      <c r="K98" s="247">
        <f t="shared" si="15"/>
        <v>5165577</v>
      </c>
      <c r="L98" s="247">
        <v>5165577</v>
      </c>
      <c r="M98" s="247"/>
      <c r="N98" s="247">
        <f t="shared" si="16"/>
        <v>23829828</v>
      </c>
      <c r="O98" s="247">
        <v>23829828</v>
      </c>
      <c r="P98" s="247"/>
      <c r="Q98" s="247">
        <f t="shared" si="11"/>
        <v>941899</v>
      </c>
      <c r="R98" s="247">
        <v>941899</v>
      </c>
      <c r="S98" s="247"/>
    </row>
    <row r="99" spans="1:19" x14ac:dyDescent="0.2">
      <c r="A99" s="147">
        <v>85</v>
      </c>
      <c r="B99" s="149" t="s">
        <v>147</v>
      </c>
      <c r="C99" s="248" t="s">
        <v>27</v>
      </c>
      <c r="D99" s="247">
        <f t="shared" si="10"/>
        <v>13043432</v>
      </c>
      <c r="E99" s="247">
        <f t="shared" si="12"/>
        <v>13043432</v>
      </c>
      <c r="F99" s="247">
        <v>653680</v>
      </c>
      <c r="G99" s="247"/>
      <c r="H99" s="247">
        <f t="shared" si="14"/>
        <v>1916076</v>
      </c>
      <c r="I99" s="247">
        <v>1916076</v>
      </c>
      <c r="J99" s="249"/>
      <c r="K99" s="247">
        <f t="shared" si="15"/>
        <v>1403319</v>
      </c>
      <c r="L99" s="247">
        <v>1403319</v>
      </c>
      <c r="M99" s="247"/>
      <c r="N99" s="247">
        <f t="shared" si="16"/>
        <v>9022887</v>
      </c>
      <c r="O99" s="247">
        <v>9022887</v>
      </c>
      <c r="P99" s="247"/>
      <c r="Q99" s="247">
        <f t="shared" si="11"/>
        <v>701150</v>
      </c>
      <c r="R99" s="247">
        <v>701150</v>
      </c>
      <c r="S99" s="247"/>
    </row>
    <row r="100" spans="1:19" x14ac:dyDescent="0.2">
      <c r="A100" s="147">
        <v>86</v>
      </c>
      <c r="B100" s="150" t="s">
        <v>148</v>
      </c>
      <c r="C100" s="248" t="s">
        <v>12</v>
      </c>
      <c r="D100" s="247">
        <f t="shared" si="10"/>
        <v>13194502</v>
      </c>
      <c r="E100" s="247">
        <f t="shared" si="12"/>
        <v>13181046</v>
      </c>
      <c r="F100" s="247">
        <v>577991</v>
      </c>
      <c r="G100" s="247">
        <f t="shared" si="13"/>
        <v>13456</v>
      </c>
      <c r="H100" s="247">
        <f t="shared" si="14"/>
        <v>1528511</v>
      </c>
      <c r="I100" s="247">
        <v>1528511</v>
      </c>
      <c r="J100" s="249"/>
      <c r="K100" s="247">
        <f t="shared" si="15"/>
        <v>1218159</v>
      </c>
      <c r="L100" s="247">
        <v>1218159</v>
      </c>
      <c r="M100" s="247"/>
      <c r="N100" s="247">
        <f t="shared" si="16"/>
        <v>10062961</v>
      </c>
      <c r="O100" s="247">
        <v>10062961</v>
      </c>
      <c r="P100" s="247"/>
      <c r="Q100" s="247">
        <f t="shared" si="11"/>
        <v>384871</v>
      </c>
      <c r="R100" s="247">
        <v>371415</v>
      </c>
      <c r="S100" s="247">
        <v>13456</v>
      </c>
    </row>
    <row r="101" spans="1:19" x14ac:dyDescent="0.2">
      <c r="A101" s="147">
        <v>87</v>
      </c>
      <c r="B101" s="150" t="s">
        <v>149</v>
      </c>
      <c r="C101" s="248" t="s">
        <v>26</v>
      </c>
      <c r="D101" s="247">
        <f t="shared" si="10"/>
        <v>39153754</v>
      </c>
      <c r="E101" s="247">
        <f t="shared" si="12"/>
        <v>39153754</v>
      </c>
      <c r="F101" s="247">
        <v>5298247</v>
      </c>
      <c r="G101" s="247"/>
      <c r="H101" s="247">
        <f t="shared" si="14"/>
        <v>5829251</v>
      </c>
      <c r="I101" s="247">
        <v>5829251</v>
      </c>
      <c r="J101" s="249"/>
      <c r="K101" s="247">
        <f t="shared" si="15"/>
        <v>4395081</v>
      </c>
      <c r="L101" s="247">
        <v>4395081</v>
      </c>
      <c r="M101" s="247"/>
      <c r="N101" s="247">
        <f t="shared" si="16"/>
        <v>25513564</v>
      </c>
      <c r="O101" s="247">
        <v>25513564</v>
      </c>
      <c r="P101" s="247"/>
      <c r="Q101" s="247">
        <f t="shared" si="11"/>
        <v>3415858</v>
      </c>
      <c r="R101" s="247">
        <v>3415858</v>
      </c>
      <c r="S101" s="247"/>
    </row>
    <row r="102" spans="1:19" ht="13.5" customHeight="1" x14ac:dyDescent="0.2">
      <c r="A102" s="147">
        <v>88</v>
      </c>
      <c r="B102" s="149" t="s">
        <v>150</v>
      </c>
      <c r="C102" s="248" t="s">
        <v>42</v>
      </c>
      <c r="D102" s="247">
        <f t="shared" si="10"/>
        <v>17745847</v>
      </c>
      <c r="E102" s="247">
        <f t="shared" si="12"/>
        <v>17745847</v>
      </c>
      <c r="F102" s="247">
        <v>3182389</v>
      </c>
      <c r="G102" s="247"/>
      <c r="H102" s="247">
        <f t="shared" si="14"/>
        <v>1912384</v>
      </c>
      <c r="I102" s="247">
        <v>1912384</v>
      </c>
      <c r="J102" s="249"/>
      <c r="K102" s="247">
        <f t="shared" si="15"/>
        <v>2570227</v>
      </c>
      <c r="L102" s="247">
        <v>2570227</v>
      </c>
      <c r="M102" s="247"/>
      <c r="N102" s="247">
        <f t="shared" si="16"/>
        <v>12493624</v>
      </c>
      <c r="O102" s="247">
        <v>12493624</v>
      </c>
      <c r="P102" s="247"/>
      <c r="Q102" s="247">
        <f t="shared" si="11"/>
        <v>769612</v>
      </c>
      <c r="R102" s="247">
        <v>769612</v>
      </c>
      <c r="S102" s="247"/>
    </row>
    <row r="103" spans="1:19" x14ac:dyDescent="0.2">
      <c r="A103" s="147">
        <v>89</v>
      </c>
      <c r="B103" s="148" t="s">
        <v>152</v>
      </c>
      <c r="C103" s="248" t="s">
        <v>28</v>
      </c>
      <c r="D103" s="247">
        <f t="shared" si="10"/>
        <v>39584425.75</v>
      </c>
      <c r="E103" s="247">
        <f t="shared" si="12"/>
        <v>39550786</v>
      </c>
      <c r="F103" s="247">
        <v>3392254</v>
      </c>
      <c r="G103" s="247">
        <f t="shared" si="13"/>
        <v>33639.75</v>
      </c>
      <c r="H103" s="247">
        <f t="shared" si="14"/>
        <v>5675975</v>
      </c>
      <c r="I103" s="247">
        <v>5675975</v>
      </c>
      <c r="J103" s="249"/>
      <c r="K103" s="247">
        <f t="shared" si="15"/>
        <v>4976681</v>
      </c>
      <c r="L103" s="247">
        <v>4976681</v>
      </c>
      <c r="M103" s="247"/>
      <c r="N103" s="247">
        <f t="shared" si="16"/>
        <v>26696756</v>
      </c>
      <c r="O103" s="247">
        <v>26696756</v>
      </c>
      <c r="P103" s="247"/>
      <c r="Q103" s="247">
        <f t="shared" si="11"/>
        <v>2235013.75</v>
      </c>
      <c r="R103" s="247">
        <v>2201374</v>
      </c>
      <c r="S103" s="247">
        <f>67279-33639.25</f>
        <v>33639.75</v>
      </c>
    </row>
    <row r="104" spans="1:19" x14ac:dyDescent="0.2">
      <c r="A104" s="147">
        <v>90</v>
      </c>
      <c r="B104" s="148" t="s">
        <v>153</v>
      </c>
      <c r="C104" s="248" t="s">
        <v>29</v>
      </c>
      <c r="D104" s="247">
        <f t="shared" si="10"/>
        <v>36859740</v>
      </c>
      <c r="E104" s="247">
        <f t="shared" si="12"/>
        <v>36859740</v>
      </c>
      <c r="F104" s="247">
        <v>1644521</v>
      </c>
      <c r="G104" s="247"/>
      <c r="H104" s="247">
        <f t="shared" si="14"/>
        <v>4686307</v>
      </c>
      <c r="I104" s="247">
        <v>4686307</v>
      </c>
      <c r="J104" s="249"/>
      <c r="K104" s="247">
        <f t="shared" si="15"/>
        <v>5511359</v>
      </c>
      <c r="L104" s="247">
        <v>5511359</v>
      </c>
      <c r="M104" s="247"/>
      <c r="N104" s="247">
        <f t="shared" si="16"/>
        <v>24548475</v>
      </c>
      <c r="O104" s="247">
        <v>24548475</v>
      </c>
      <c r="P104" s="247"/>
      <c r="Q104" s="247">
        <f t="shared" si="11"/>
        <v>2113599</v>
      </c>
      <c r="R104" s="247">
        <v>2113599</v>
      </c>
      <c r="S104" s="247"/>
    </row>
    <row r="105" spans="1:19" x14ac:dyDescent="0.2">
      <c r="A105" s="147">
        <v>91</v>
      </c>
      <c r="B105" s="150" t="s">
        <v>154</v>
      </c>
      <c r="C105" s="248" t="s">
        <v>14</v>
      </c>
      <c r="D105" s="247">
        <f t="shared" si="10"/>
        <v>13419140</v>
      </c>
      <c r="E105" s="247">
        <f t="shared" si="12"/>
        <v>13400302</v>
      </c>
      <c r="F105" s="247">
        <v>1001162</v>
      </c>
      <c r="G105" s="247">
        <f t="shared" si="13"/>
        <v>18838</v>
      </c>
      <c r="H105" s="247">
        <f t="shared" si="14"/>
        <v>1916186</v>
      </c>
      <c r="I105" s="247">
        <v>1916186</v>
      </c>
      <c r="J105" s="249"/>
      <c r="K105" s="247">
        <f t="shared" si="15"/>
        <v>1482369</v>
      </c>
      <c r="L105" s="247">
        <v>1482369</v>
      </c>
      <c r="M105" s="247"/>
      <c r="N105" s="247">
        <f t="shared" si="16"/>
        <v>9285611</v>
      </c>
      <c r="O105" s="247">
        <v>9285611</v>
      </c>
      <c r="P105" s="247"/>
      <c r="Q105" s="247">
        <f t="shared" si="11"/>
        <v>734974</v>
      </c>
      <c r="R105" s="247">
        <v>716136</v>
      </c>
      <c r="S105" s="247">
        <v>18838</v>
      </c>
    </row>
    <row r="106" spans="1:19" x14ac:dyDescent="0.2">
      <c r="A106" s="147">
        <v>92</v>
      </c>
      <c r="B106" s="148" t="s">
        <v>155</v>
      </c>
      <c r="C106" s="248" t="s">
        <v>30</v>
      </c>
      <c r="D106" s="247">
        <f t="shared" si="10"/>
        <v>23899004</v>
      </c>
      <c r="E106" s="247">
        <f t="shared" si="12"/>
        <v>23899004</v>
      </c>
      <c r="F106" s="247">
        <v>1169743</v>
      </c>
      <c r="G106" s="247"/>
      <c r="H106" s="247">
        <f t="shared" si="14"/>
        <v>3230546</v>
      </c>
      <c r="I106" s="247">
        <v>3230546</v>
      </c>
      <c r="J106" s="249"/>
      <c r="K106" s="247">
        <f t="shared" si="15"/>
        <v>3405807</v>
      </c>
      <c r="L106" s="247">
        <v>3405807</v>
      </c>
      <c r="M106" s="247"/>
      <c r="N106" s="247">
        <f t="shared" si="16"/>
        <v>16008230</v>
      </c>
      <c r="O106" s="247">
        <v>16008230</v>
      </c>
      <c r="P106" s="247"/>
      <c r="Q106" s="247">
        <f t="shared" si="11"/>
        <v>1254421</v>
      </c>
      <c r="R106" s="247">
        <v>1254421</v>
      </c>
      <c r="S106" s="247"/>
    </row>
    <row r="107" spans="1:19" x14ac:dyDescent="0.2">
      <c r="A107" s="147">
        <v>93</v>
      </c>
      <c r="B107" s="148" t="s">
        <v>156</v>
      </c>
      <c r="C107" s="248" t="s">
        <v>15</v>
      </c>
      <c r="D107" s="247">
        <f t="shared" si="10"/>
        <v>19013851</v>
      </c>
      <c r="E107" s="247">
        <f t="shared" si="12"/>
        <v>18970756</v>
      </c>
      <c r="F107" s="247">
        <v>922033</v>
      </c>
      <c r="G107" s="247">
        <f t="shared" si="13"/>
        <v>43095</v>
      </c>
      <c r="H107" s="247">
        <f t="shared" si="14"/>
        <v>2125031</v>
      </c>
      <c r="I107" s="247">
        <v>2125031</v>
      </c>
      <c r="J107" s="249"/>
      <c r="K107" s="247">
        <f t="shared" si="15"/>
        <v>2966941</v>
      </c>
      <c r="L107" s="247">
        <v>2966941</v>
      </c>
      <c r="M107" s="247"/>
      <c r="N107" s="247">
        <f t="shared" si="16"/>
        <v>12777869</v>
      </c>
      <c r="O107" s="247">
        <v>12773796</v>
      </c>
      <c r="P107" s="247">
        <v>4073</v>
      </c>
      <c r="Q107" s="247">
        <f t="shared" si="11"/>
        <v>1144010</v>
      </c>
      <c r="R107" s="247">
        <v>1104988</v>
      </c>
      <c r="S107" s="247">
        <v>39022</v>
      </c>
    </row>
    <row r="108" spans="1:19" x14ac:dyDescent="0.2">
      <c r="A108" s="147">
        <v>94</v>
      </c>
      <c r="B108" s="149" t="s">
        <v>157</v>
      </c>
      <c r="C108" s="248" t="s">
        <v>13</v>
      </c>
      <c r="D108" s="247">
        <f t="shared" si="10"/>
        <v>18828845</v>
      </c>
      <c r="E108" s="247">
        <f t="shared" si="12"/>
        <v>18826154</v>
      </c>
      <c r="F108" s="247">
        <v>1620438</v>
      </c>
      <c r="G108" s="247">
        <f t="shared" si="13"/>
        <v>2691</v>
      </c>
      <c r="H108" s="247"/>
      <c r="I108" s="247"/>
      <c r="J108" s="249"/>
      <c r="K108" s="247">
        <f t="shared" si="15"/>
        <v>2965221</v>
      </c>
      <c r="L108" s="247">
        <v>2965221</v>
      </c>
      <c r="M108" s="247"/>
      <c r="N108" s="247">
        <f t="shared" si="16"/>
        <v>15622215</v>
      </c>
      <c r="O108" s="247">
        <v>15622215</v>
      </c>
      <c r="P108" s="247"/>
      <c r="Q108" s="247">
        <f t="shared" si="11"/>
        <v>241409</v>
      </c>
      <c r="R108" s="247">
        <v>238718</v>
      </c>
      <c r="S108" s="247">
        <v>2691</v>
      </c>
    </row>
    <row r="109" spans="1:19" x14ac:dyDescent="0.2">
      <c r="A109" s="147">
        <v>95</v>
      </c>
      <c r="B109" s="150" t="s">
        <v>158</v>
      </c>
      <c r="C109" s="248" t="s">
        <v>31</v>
      </c>
      <c r="D109" s="247">
        <f t="shared" si="10"/>
        <v>13975879</v>
      </c>
      <c r="E109" s="247">
        <f t="shared" si="12"/>
        <v>13975879</v>
      </c>
      <c r="F109" s="247">
        <v>1919754</v>
      </c>
      <c r="G109" s="247"/>
      <c r="H109" s="247">
        <f t="shared" si="14"/>
        <v>1920860</v>
      </c>
      <c r="I109" s="247">
        <v>1920860</v>
      </c>
      <c r="J109" s="249"/>
      <c r="K109" s="247">
        <f t="shared" si="15"/>
        <v>2070681</v>
      </c>
      <c r="L109" s="247">
        <v>2070681</v>
      </c>
      <c r="M109" s="247"/>
      <c r="N109" s="247">
        <f t="shared" si="16"/>
        <v>9228662</v>
      </c>
      <c r="O109" s="247">
        <v>9228662</v>
      </c>
      <c r="P109" s="247"/>
      <c r="Q109" s="247">
        <f t="shared" si="11"/>
        <v>755676</v>
      </c>
      <c r="R109" s="247">
        <v>755676</v>
      </c>
      <c r="S109" s="247"/>
    </row>
    <row r="110" spans="1:19" x14ac:dyDescent="0.2">
      <c r="A110" s="147">
        <v>96</v>
      </c>
      <c r="B110" s="148" t="s">
        <v>160</v>
      </c>
      <c r="C110" s="248" t="s">
        <v>33</v>
      </c>
      <c r="D110" s="247">
        <f t="shared" si="10"/>
        <v>41507614</v>
      </c>
      <c r="E110" s="247">
        <f t="shared" si="12"/>
        <v>41499541</v>
      </c>
      <c r="F110" s="247">
        <v>5432423</v>
      </c>
      <c r="G110" s="247">
        <f>J110+M110+P110+S110</f>
        <v>8073</v>
      </c>
      <c r="H110" s="247">
        <f t="shared" si="14"/>
        <v>6100556</v>
      </c>
      <c r="I110" s="247">
        <v>6100556</v>
      </c>
      <c r="J110" s="249"/>
      <c r="K110" s="247">
        <f t="shared" si="15"/>
        <v>4502994</v>
      </c>
      <c r="L110" s="247">
        <v>4502994</v>
      </c>
      <c r="M110" s="247"/>
      <c r="N110" s="247">
        <f t="shared" si="16"/>
        <v>28286463</v>
      </c>
      <c r="O110" s="247">
        <v>28286463</v>
      </c>
      <c r="P110" s="247"/>
      <c r="Q110" s="247">
        <f t="shared" si="11"/>
        <v>2617601</v>
      </c>
      <c r="R110" s="247">
        <v>2609528</v>
      </c>
      <c r="S110" s="247">
        <v>8073</v>
      </c>
    </row>
    <row r="111" spans="1:19" x14ac:dyDescent="0.2">
      <c r="A111" s="147">
        <v>97</v>
      </c>
      <c r="B111" s="148" t="s">
        <v>162</v>
      </c>
      <c r="C111" s="248" t="s">
        <v>163</v>
      </c>
      <c r="D111" s="247"/>
      <c r="E111" s="247"/>
      <c r="F111" s="247"/>
      <c r="G111" s="247"/>
      <c r="H111" s="247"/>
      <c r="I111" s="247"/>
      <c r="J111" s="249"/>
      <c r="K111" s="247"/>
      <c r="L111" s="247"/>
      <c r="M111" s="247"/>
      <c r="N111" s="247"/>
      <c r="O111" s="247"/>
      <c r="P111" s="247"/>
      <c r="Q111" s="247"/>
      <c r="R111" s="247"/>
      <c r="S111" s="247"/>
    </row>
    <row r="112" spans="1:19" x14ac:dyDescent="0.2">
      <c r="A112" s="147">
        <v>98</v>
      </c>
      <c r="B112" s="148" t="s">
        <v>164</v>
      </c>
      <c r="C112" s="248" t="s">
        <v>165</v>
      </c>
      <c r="D112" s="247"/>
      <c r="E112" s="247"/>
      <c r="F112" s="247"/>
      <c r="G112" s="247"/>
      <c r="H112" s="247"/>
      <c r="I112" s="247"/>
      <c r="J112" s="249"/>
      <c r="K112" s="247"/>
      <c r="L112" s="247"/>
      <c r="M112" s="247"/>
      <c r="N112" s="247"/>
      <c r="O112" s="247"/>
      <c r="P112" s="247"/>
      <c r="Q112" s="247"/>
      <c r="R112" s="247"/>
      <c r="S112" s="247"/>
    </row>
    <row r="113" spans="1:19" x14ac:dyDescent="0.2">
      <c r="A113" s="147">
        <v>99</v>
      </c>
      <c r="B113" s="150" t="s">
        <v>166</v>
      </c>
      <c r="C113" s="248" t="s">
        <v>167</v>
      </c>
      <c r="D113" s="247"/>
      <c r="E113" s="247"/>
      <c r="F113" s="247"/>
      <c r="G113" s="247"/>
      <c r="H113" s="247"/>
      <c r="I113" s="247"/>
      <c r="J113" s="249"/>
      <c r="K113" s="247"/>
      <c r="L113" s="247"/>
      <c r="M113" s="247"/>
      <c r="N113" s="247"/>
      <c r="O113" s="247"/>
      <c r="P113" s="247"/>
      <c r="Q113" s="247"/>
      <c r="R113" s="247"/>
      <c r="S113" s="247"/>
    </row>
    <row r="114" spans="1:19" ht="15" customHeight="1" x14ac:dyDescent="0.2">
      <c r="A114" s="147">
        <v>100</v>
      </c>
      <c r="B114" s="150" t="s">
        <v>168</v>
      </c>
      <c r="C114" s="248" t="s">
        <v>169</v>
      </c>
      <c r="D114" s="247"/>
      <c r="E114" s="247"/>
      <c r="F114" s="247"/>
      <c r="G114" s="247"/>
      <c r="H114" s="247"/>
      <c r="I114" s="247"/>
      <c r="J114" s="249"/>
      <c r="K114" s="247"/>
      <c r="L114" s="247"/>
      <c r="M114" s="247"/>
      <c r="N114" s="247"/>
      <c r="O114" s="247"/>
      <c r="P114" s="247"/>
      <c r="Q114" s="247"/>
      <c r="R114" s="247"/>
      <c r="S114" s="247"/>
    </row>
    <row r="115" spans="1:19" ht="12.75" customHeight="1" x14ac:dyDescent="0.2">
      <c r="A115" s="147">
        <v>101</v>
      </c>
      <c r="B115" s="150" t="s">
        <v>170</v>
      </c>
      <c r="C115" s="248" t="s">
        <v>171</v>
      </c>
      <c r="D115" s="247"/>
      <c r="E115" s="247"/>
      <c r="F115" s="247"/>
      <c r="G115" s="247"/>
      <c r="H115" s="247"/>
      <c r="I115" s="247"/>
      <c r="J115" s="249"/>
      <c r="K115" s="247"/>
      <c r="L115" s="247"/>
      <c r="M115" s="247"/>
      <c r="N115" s="247"/>
      <c r="O115" s="247"/>
      <c r="P115" s="247"/>
      <c r="Q115" s="247"/>
      <c r="R115" s="247"/>
      <c r="S115" s="247"/>
    </row>
    <row r="116" spans="1:19" x14ac:dyDescent="0.2">
      <c r="A116" s="147">
        <v>102</v>
      </c>
      <c r="B116" s="150" t="s">
        <v>172</v>
      </c>
      <c r="C116" s="248" t="s">
        <v>173</v>
      </c>
      <c r="D116" s="247"/>
      <c r="E116" s="247"/>
      <c r="F116" s="247"/>
      <c r="G116" s="247"/>
      <c r="H116" s="247"/>
      <c r="I116" s="247"/>
      <c r="J116" s="249"/>
      <c r="K116" s="247"/>
      <c r="L116" s="247"/>
      <c r="M116" s="247"/>
      <c r="N116" s="247"/>
      <c r="O116" s="247"/>
      <c r="P116" s="247"/>
      <c r="Q116" s="247"/>
      <c r="R116" s="247"/>
      <c r="S116" s="247"/>
    </row>
    <row r="117" spans="1:19" ht="12.75" customHeight="1" x14ac:dyDescent="0.2">
      <c r="A117" s="147">
        <v>103</v>
      </c>
      <c r="B117" s="150" t="s">
        <v>174</v>
      </c>
      <c r="C117" s="248" t="s">
        <v>175</v>
      </c>
      <c r="D117" s="247"/>
      <c r="E117" s="247"/>
      <c r="F117" s="247"/>
      <c r="G117" s="247"/>
      <c r="H117" s="247"/>
      <c r="I117" s="247"/>
      <c r="J117" s="249"/>
      <c r="K117" s="247"/>
      <c r="L117" s="247"/>
      <c r="M117" s="247"/>
      <c r="N117" s="247"/>
      <c r="O117" s="247"/>
      <c r="P117" s="247"/>
      <c r="Q117" s="247"/>
      <c r="R117" s="247"/>
      <c r="S117" s="247"/>
    </row>
    <row r="118" spans="1:19" x14ac:dyDescent="0.2">
      <c r="A118" s="147">
        <v>104</v>
      </c>
      <c r="B118" s="152" t="s">
        <v>176</v>
      </c>
      <c r="C118" s="250" t="s">
        <v>177</v>
      </c>
      <c r="D118" s="247"/>
      <c r="E118" s="247"/>
      <c r="F118" s="247"/>
      <c r="G118" s="247"/>
      <c r="H118" s="247"/>
      <c r="I118" s="247"/>
      <c r="J118" s="249"/>
      <c r="K118" s="247"/>
      <c r="L118" s="247"/>
      <c r="M118" s="247"/>
      <c r="N118" s="247"/>
      <c r="O118" s="247"/>
      <c r="P118" s="247"/>
      <c r="Q118" s="247"/>
      <c r="R118" s="247"/>
      <c r="S118" s="247"/>
    </row>
    <row r="119" spans="1:19" x14ac:dyDescent="0.2">
      <c r="A119" s="147">
        <v>105</v>
      </c>
      <c r="B119" s="149" t="s">
        <v>178</v>
      </c>
      <c r="C119" s="248" t="s">
        <v>179</v>
      </c>
      <c r="D119" s="247"/>
      <c r="E119" s="247"/>
      <c r="F119" s="247"/>
      <c r="G119" s="247"/>
      <c r="H119" s="247"/>
      <c r="I119" s="247"/>
      <c r="J119" s="249"/>
      <c r="K119" s="247"/>
      <c r="L119" s="247"/>
      <c r="M119" s="247"/>
      <c r="N119" s="247"/>
      <c r="O119" s="247"/>
      <c r="P119" s="247"/>
      <c r="Q119" s="247"/>
      <c r="R119" s="247"/>
      <c r="S119" s="247"/>
    </row>
    <row r="120" spans="1:19" ht="16.5" customHeight="1" x14ac:dyDescent="0.2">
      <c r="A120" s="147">
        <v>106</v>
      </c>
      <c r="B120" s="150" t="s">
        <v>180</v>
      </c>
      <c r="C120" s="248" t="s">
        <v>181</v>
      </c>
      <c r="D120" s="247"/>
      <c r="E120" s="247"/>
      <c r="F120" s="247"/>
      <c r="G120" s="247"/>
      <c r="H120" s="247"/>
      <c r="I120" s="247"/>
      <c r="J120" s="249"/>
      <c r="K120" s="247"/>
      <c r="L120" s="247"/>
      <c r="M120" s="247"/>
      <c r="N120" s="247"/>
      <c r="O120" s="247"/>
      <c r="P120" s="247"/>
      <c r="Q120" s="247"/>
      <c r="R120" s="247"/>
      <c r="S120" s="247"/>
    </row>
    <row r="121" spans="1:19" ht="16.5" customHeight="1" x14ac:dyDescent="0.2">
      <c r="A121" s="147">
        <v>107</v>
      </c>
      <c r="B121" s="148" t="s">
        <v>182</v>
      </c>
      <c r="C121" s="254" t="s">
        <v>183</v>
      </c>
      <c r="D121" s="247"/>
      <c r="E121" s="247"/>
      <c r="F121" s="247"/>
      <c r="G121" s="247"/>
      <c r="H121" s="247"/>
      <c r="I121" s="247"/>
      <c r="J121" s="249"/>
      <c r="K121" s="247"/>
      <c r="L121" s="247"/>
      <c r="M121" s="247"/>
      <c r="N121" s="247"/>
      <c r="O121" s="247"/>
      <c r="P121" s="247"/>
      <c r="Q121" s="247"/>
      <c r="R121" s="247"/>
      <c r="S121" s="247"/>
    </row>
    <row r="122" spans="1:19" x14ac:dyDescent="0.2">
      <c r="A122" s="147">
        <v>108</v>
      </c>
      <c r="B122" s="150" t="s">
        <v>184</v>
      </c>
      <c r="C122" s="248" t="s">
        <v>261</v>
      </c>
      <c r="D122" s="247"/>
      <c r="E122" s="247"/>
      <c r="F122" s="247"/>
      <c r="G122" s="247"/>
      <c r="H122" s="247"/>
      <c r="I122" s="247"/>
      <c r="J122" s="249"/>
      <c r="K122" s="247"/>
      <c r="L122" s="247"/>
      <c r="M122" s="247"/>
      <c r="N122" s="247"/>
      <c r="O122" s="247"/>
      <c r="P122" s="247"/>
      <c r="Q122" s="247"/>
      <c r="R122" s="247"/>
      <c r="S122" s="247"/>
    </row>
    <row r="123" spans="1:19" x14ac:dyDescent="0.2">
      <c r="A123" s="147">
        <v>109</v>
      </c>
      <c r="B123" s="149" t="s">
        <v>185</v>
      </c>
      <c r="C123" s="248" t="s">
        <v>250</v>
      </c>
      <c r="D123" s="247"/>
      <c r="E123" s="247"/>
      <c r="F123" s="247"/>
      <c r="G123" s="247"/>
      <c r="H123" s="247"/>
      <c r="I123" s="247"/>
      <c r="J123" s="249"/>
      <c r="K123" s="247"/>
      <c r="L123" s="247"/>
      <c r="M123" s="247"/>
      <c r="N123" s="247"/>
      <c r="O123" s="247"/>
      <c r="P123" s="247"/>
      <c r="Q123" s="247"/>
      <c r="R123" s="247"/>
      <c r="S123" s="247"/>
    </row>
    <row r="124" spans="1:19" x14ac:dyDescent="0.2">
      <c r="A124" s="147">
        <v>110</v>
      </c>
      <c r="B124" s="148" t="s">
        <v>329</v>
      </c>
      <c r="C124" s="248" t="s">
        <v>317</v>
      </c>
      <c r="D124" s="247"/>
      <c r="E124" s="247"/>
      <c r="F124" s="247"/>
      <c r="G124" s="247"/>
      <c r="H124" s="247"/>
      <c r="I124" s="247"/>
      <c r="J124" s="249"/>
      <c r="K124" s="247"/>
      <c r="L124" s="247"/>
      <c r="M124" s="247"/>
      <c r="N124" s="247"/>
      <c r="O124" s="247"/>
      <c r="P124" s="247"/>
      <c r="Q124" s="247"/>
      <c r="R124" s="247"/>
      <c r="S124" s="247"/>
    </row>
    <row r="125" spans="1:19" x14ac:dyDescent="0.2">
      <c r="A125" s="147">
        <v>111</v>
      </c>
      <c r="B125" s="156" t="s">
        <v>418</v>
      </c>
      <c r="C125" s="250" t="s">
        <v>419</v>
      </c>
      <c r="D125" s="247"/>
      <c r="E125" s="247"/>
      <c r="F125" s="247"/>
      <c r="G125" s="247"/>
      <c r="H125" s="247"/>
      <c r="I125" s="247"/>
      <c r="J125" s="249"/>
      <c r="K125" s="247"/>
      <c r="L125" s="247"/>
      <c r="M125" s="247"/>
      <c r="N125" s="247"/>
      <c r="O125" s="247"/>
      <c r="P125" s="247"/>
      <c r="Q125" s="247"/>
      <c r="R125" s="247"/>
      <c r="S125" s="247"/>
    </row>
    <row r="126" spans="1:19" x14ac:dyDescent="0.2">
      <c r="A126" s="147">
        <v>112</v>
      </c>
      <c r="B126" s="149" t="s">
        <v>186</v>
      </c>
      <c r="C126" s="248" t="s">
        <v>320</v>
      </c>
      <c r="D126" s="247"/>
      <c r="E126" s="247"/>
      <c r="F126" s="247"/>
      <c r="G126" s="247"/>
      <c r="H126" s="247"/>
      <c r="I126" s="247"/>
      <c r="J126" s="249"/>
      <c r="K126" s="247"/>
      <c r="L126" s="247"/>
      <c r="M126" s="247"/>
      <c r="N126" s="247"/>
      <c r="O126" s="247"/>
      <c r="P126" s="247"/>
      <c r="Q126" s="247"/>
      <c r="R126" s="247"/>
      <c r="S126" s="247"/>
    </row>
    <row r="127" spans="1:19" x14ac:dyDescent="0.2">
      <c r="A127" s="147">
        <v>113</v>
      </c>
      <c r="B127" s="150" t="s">
        <v>187</v>
      </c>
      <c r="C127" s="248" t="s">
        <v>188</v>
      </c>
      <c r="D127" s="247"/>
      <c r="E127" s="247"/>
      <c r="F127" s="247"/>
      <c r="G127" s="247"/>
      <c r="H127" s="247"/>
      <c r="I127" s="247"/>
      <c r="J127" s="249"/>
      <c r="K127" s="247"/>
      <c r="L127" s="247"/>
      <c r="M127" s="247"/>
      <c r="N127" s="247"/>
      <c r="O127" s="247"/>
      <c r="P127" s="247"/>
      <c r="Q127" s="247"/>
      <c r="R127" s="247"/>
      <c r="S127" s="247"/>
    </row>
    <row r="128" spans="1:19" ht="25.5" x14ac:dyDescent="0.2">
      <c r="A128" s="147">
        <v>114</v>
      </c>
      <c r="B128" s="150" t="s">
        <v>189</v>
      </c>
      <c r="C128" s="255" t="s">
        <v>306</v>
      </c>
      <c r="D128" s="247"/>
      <c r="E128" s="247"/>
      <c r="F128" s="247"/>
      <c r="G128" s="247"/>
      <c r="H128" s="247"/>
      <c r="I128" s="247"/>
      <c r="J128" s="249"/>
      <c r="K128" s="247"/>
      <c r="L128" s="247"/>
      <c r="M128" s="247"/>
      <c r="N128" s="247"/>
      <c r="O128" s="247"/>
      <c r="P128" s="247"/>
      <c r="Q128" s="247"/>
      <c r="R128" s="247"/>
      <c r="S128" s="247"/>
    </row>
    <row r="129" spans="1:19" x14ac:dyDescent="0.2">
      <c r="A129" s="147">
        <v>115</v>
      </c>
      <c r="B129" s="150" t="s">
        <v>190</v>
      </c>
      <c r="C129" s="248" t="s">
        <v>225</v>
      </c>
      <c r="D129" s="247"/>
      <c r="E129" s="247"/>
      <c r="F129" s="247"/>
      <c r="G129" s="247"/>
      <c r="H129" s="247"/>
      <c r="I129" s="247"/>
      <c r="J129" s="249"/>
      <c r="K129" s="247"/>
      <c r="L129" s="247"/>
      <c r="M129" s="247"/>
      <c r="N129" s="247"/>
      <c r="O129" s="247"/>
      <c r="P129" s="247"/>
      <c r="Q129" s="247"/>
      <c r="R129" s="247"/>
      <c r="S129" s="247"/>
    </row>
    <row r="130" spans="1:19" x14ac:dyDescent="0.2">
      <c r="A130" s="147">
        <v>116</v>
      </c>
      <c r="B130" s="150" t="s">
        <v>191</v>
      </c>
      <c r="C130" s="248" t="s">
        <v>192</v>
      </c>
      <c r="D130" s="247">
        <f>E130+G130</f>
        <v>54669596</v>
      </c>
      <c r="E130" s="247">
        <f t="shared" si="12"/>
        <v>54669596</v>
      </c>
      <c r="F130" s="247"/>
      <c r="G130" s="247"/>
      <c r="H130" s="247">
        <f t="shared" si="14"/>
        <v>54669596</v>
      </c>
      <c r="I130" s="247">
        <v>54669596</v>
      </c>
      <c r="J130" s="249"/>
      <c r="K130" s="247"/>
      <c r="L130" s="247"/>
      <c r="M130" s="247"/>
      <c r="N130" s="247"/>
      <c r="O130" s="247"/>
      <c r="P130" s="247"/>
      <c r="Q130" s="247"/>
      <c r="R130" s="247"/>
      <c r="S130" s="247"/>
    </row>
    <row r="131" spans="1:19" x14ac:dyDescent="0.2">
      <c r="A131" s="147">
        <v>117</v>
      </c>
      <c r="B131" s="150" t="s">
        <v>193</v>
      </c>
      <c r="C131" s="248" t="s">
        <v>40</v>
      </c>
      <c r="D131" s="247"/>
      <c r="E131" s="247"/>
      <c r="F131" s="247"/>
      <c r="G131" s="247"/>
      <c r="H131" s="247"/>
      <c r="I131" s="247"/>
      <c r="J131" s="249"/>
      <c r="K131" s="247"/>
      <c r="L131" s="247"/>
      <c r="M131" s="247"/>
      <c r="N131" s="247"/>
      <c r="O131" s="247"/>
      <c r="P131" s="247"/>
      <c r="Q131" s="247"/>
      <c r="R131" s="247"/>
      <c r="S131" s="247"/>
    </row>
    <row r="132" spans="1:19" x14ac:dyDescent="0.2">
      <c r="A132" s="147">
        <v>118</v>
      </c>
      <c r="B132" s="148" t="s">
        <v>194</v>
      </c>
      <c r="C132" s="248" t="s">
        <v>45</v>
      </c>
      <c r="D132" s="247">
        <f t="shared" si="10"/>
        <v>1345570</v>
      </c>
      <c r="E132" s="247"/>
      <c r="F132" s="247"/>
      <c r="G132" s="247">
        <f>J132+M132+P132+S132</f>
        <v>1345570</v>
      </c>
      <c r="H132" s="247"/>
      <c r="I132" s="247"/>
      <c r="J132" s="249"/>
      <c r="K132" s="247"/>
      <c r="L132" s="247"/>
      <c r="M132" s="247"/>
      <c r="N132" s="247"/>
      <c r="O132" s="247"/>
      <c r="P132" s="247"/>
      <c r="Q132" s="247">
        <f t="shared" si="11"/>
        <v>1345570</v>
      </c>
      <c r="R132" s="247"/>
      <c r="S132" s="247">
        <f>0+1345570</f>
        <v>1345570</v>
      </c>
    </row>
    <row r="133" spans="1:19" x14ac:dyDescent="0.2">
      <c r="A133" s="147">
        <v>119</v>
      </c>
      <c r="B133" s="148" t="s">
        <v>195</v>
      </c>
      <c r="C133" s="248" t="s">
        <v>227</v>
      </c>
      <c r="D133" s="247"/>
      <c r="E133" s="247"/>
      <c r="F133" s="247"/>
      <c r="G133" s="247"/>
      <c r="H133" s="247"/>
      <c r="I133" s="247"/>
      <c r="J133" s="249"/>
      <c r="K133" s="247"/>
      <c r="L133" s="247"/>
      <c r="M133" s="247"/>
      <c r="N133" s="247"/>
      <c r="O133" s="247"/>
      <c r="P133" s="247"/>
      <c r="Q133" s="247"/>
      <c r="R133" s="247"/>
      <c r="S133" s="247"/>
    </row>
    <row r="134" spans="1:19" x14ac:dyDescent="0.2">
      <c r="A134" s="147">
        <v>120</v>
      </c>
      <c r="B134" s="148" t="s">
        <v>196</v>
      </c>
      <c r="C134" s="248" t="s">
        <v>47</v>
      </c>
      <c r="D134" s="247"/>
      <c r="E134" s="247"/>
      <c r="F134" s="247"/>
      <c r="G134" s="247"/>
      <c r="H134" s="247"/>
      <c r="I134" s="247"/>
      <c r="J134" s="249"/>
      <c r="K134" s="247"/>
      <c r="L134" s="247"/>
      <c r="M134" s="247"/>
      <c r="N134" s="247"/>
      <c r="O134" s="247"/>
      <c r="P134" s="247"/>
      <c r="Q134" s="247"/>
      <c r="R134" s="247"/>
      <c r="S134" s="247"/>
    </row>
    <row r="135" spans="1:19" x14ac:dyDescent="0.2">
      <c r="A135" s="147">
        <v>121</v>
      </c>
      <c r="B135" s="150" t="s">
        <v>197</v>
      </c>
      <c r="C135" s="248" t="s">
        <v>46</v>
      </c>
      <c r="D135" s="247"/>
      <c r="E135" s="247"/>
      <c r="F135" s="247"/>
      <c r="G135" s="247"/>
      <c r="H135" s="247"/>
      <c r="I135" s="247"/>
      <c r="J135" s="249"/>
      <c r="K135" s="247"/>
      <c r="L135" s="247"/>
      <c r="M135" s="247"/>
      <c r="N135" s="247"/>
      <c r="O135" s="247"/>
      <c r="P135" s="247"/>
      <c r="Q135" s="247"/>
      <c r="R135" s="247"/>
      <c r="S135" s="247"/>
    </row>
    <row r="136" spans="1:19" x14ac:dyDescent="0.2">
      <c r="A136" s="147">
        <v>122</v>
      </c>
      <c r="B136" s="150" t="s">
        <v>198</v>
      </c>
      <c r="C136" s="248" t="s">
        <v>199</v>
      </c>
      <c r="D136" s="247"/>
      <c r="E136" s="247"/>
      <c r="F136" s="247"/>
      <c r="G136" s="247"/>
      <c r="H136" s="247"/>
      <c r="I136" s="247"/>
      <c r="J136" s="249"/>
      <c r="K136" s="247"/>
      <c r="L136" s="247"/>
      <c r="M136" s="247"/>
      <c r="N136" s="247"/>
      <c r="O136" s="247"/>
      <c r="P136" s="247"/>
      <c r="Q136" s="247"/>
      <c r="R136" s="247"/>
      <c r="S136" s="247"/>
    </row>
    <row r="137" spans="1:19" ht="12.75" customHeight="1" x14ac:dyDescent="0.2">
      <c r="A137" s="147">
        <v>123</v>
      </c>
      <c r="B137" s="150" t="s">
        <v>200</v>
      </c>
      <c r="C137" s="248" t="s">
        <v>466</v>
      </c>
      <c r="D137" s="247"/>
      <c r="E137" s="247"/>
      <c r="F137" s="247"/>
      <c r="G137" s="247"/>
      <c r="H137" s="247"/>
      <c r="I137" s="247"/>
      <c r="J137" s="249"/>
      <c r="K137" s="247"/>
      <c r="L137" s="247"/>
      <c r="M137" s="247"/>
      <c r="N137" s="247"/>
      <c r="O137" s="247"/>
      <c r="P137" s="247"/>
      <c r="Q137" s="247"/>
      <c r="R137" s="247"/>
      <c r="S137" s="247"/>
    </row>
    <row r="138" spans="1:19" x14ac:dyDescent="0.2">
      <c r="A138" s="147">
        <v>124</v>
      </c>
      <c r="B138" s="148" t="s">
        <v>201</v>
      </c>
      <c r="C138" s="248" t="s">
        <v>226</v>
      </c>
      <c r="D138" s="247">
        <f t="shared" si="10"/>
        <v>61562624</v>
      </c>
      <c r="E138" s="247">
        <f t="shared" si="12"/>
        <v>61562624</v>
      </c>
      <c r="F138" s="247">
        <v>344042</v>
      </c>
      <c r="G138" s="247"/>
      <c r="H138" s="247">
        <f t="shared" si="14"/>
        <v>10517760</v>
      </c>
      <c r="I138" s="247">
        <v>10517760</v>
      </c>
      <c r="J138" s="249"/>
      <c r="K138" s="247">
        <f t="shared" si="15"/>
        <v>6402540</v>
      </c>
      <c r="L138" s="247">
        <v>6402540</v>
      </c>
      <c r="M138" s="247"/>
      <c r="N138" s="247">
        <f t="shared" si="16"/>
        <v>41544143</v>
      </c>
      <c r="O138" s="247">
        <v>41544143</v>
      </c>
      <c r="P138" s="247"/>
      <c r="Q138" s="247">
        <f t="shared" si="11"/>
        <v>3098181</v>
      </c>
      <c r="R138" s="247">
        <v>3098181</v>
      </c>
      <c r="S138" s="247"/>
    </row>
    <row r="139" spans="1:19" ht="24.75" customHeight="1" x14ac:dyDescent="0.2">
      <c r="A139" s="147">
        <v>125</v>
      </c>
      <c r="B139" s="149" t="s">
        <v>202</v>
      </c>
      <c r="C139" s="248" t="s">
        <v>457</v>
      </c>
      <c r="D139" s="247">
        <f t="shared" si="10"/>
        <v>80663169</v>
      </c>
      <c r="E139" s="247">
        <f t="shared" si="12"/>
        <v>80663169</v>
      </c>
      <c r="F139" s="247">
        <v>887628</v>
      </c>
      <c r="G139" s="247"/>
      <c r="H139" s="247">
        <f t="shared" si="14"/>
        <v>13984356</v>
      </c>
      <c r="I139" s="247">
        <v>13984356</v>
      </c>
      <c r="J139" s="249"/>
      <c r="K139" s="247">
        <f t="shared" si="15"/>
        <v>7661829</v>
      </c>
      <c r="L139" s="247">
        <v>7661829</v>
      </c>
      <c r="M139" s="247"/>
      <c r="N139" s="247">
        <f t="shared" si="16"/>
        <v>58264259</v>
      </c>
      <c r="O139" s="247">
        <v>58264259</v>
      </c>
      <c r="P139" s="247"/>
      <c r="Q139" s="247">
        <f t="shared" si="11"/>
        <v>752725</v>
      </c>
      <c r="R139" s="247">
        <v>752725</v>
      </c>
      <c r="S139" s="247"/>
    </row>
    <row r="140" spans="1:19" x14ac:dyDescent="0.2">
      <c r="A140" s="147">
        <v>126</v>
      </c>
      <c r="B140" s="150" t="s">
        <v>203</v>
      </c>
      <c r="C140" s="248" t="s">
        <v>204</v>
      </c>
      <c r="D140" s="247"/>
      <c r="E140" s="247"/>
      <c r="F140" s="247"/>
      <c r="G140" s="247"/>
      <c r="H140" s="247"/>
      <c r="I140" s="247"/>
      <c r="J140" s="249"/>
      <c r="K140" s="247"/>
      <c r="L140" s="247"/>
      <c r="M140" s="247"/>
      <c r="N140" s="247"/>
      <c r="O140" s="247"/>
      <c r="P140" s="247"/>
      <c r="Q140" s="247"/>
      <c r="R140" s="247"/>
      <c r="S140" s="247"/>
    </row>
    <row r="141" spans="1:19" x14ac:dyDescent="0.2">
      <c r="A141" s="147">
        <v>127</v>
      </c>
      <c r="B141" s="148" t="s">
        <v>205</v>
      </c>
      <c r="C141" s="248" t="s">
        <v>206</v>
      </c>
      <c r="D141" s="247"/>
      <c r="E141" s="247"/>
      <c r="F141" s="247"/>
      <c r="G141" s="247"/>
      <c r="H141" s="247"/>
      <c r="I141" s="247"/>
      <c r="J141" s="249"/>
      <c r="K141" s="247"/>
      <c r="L141" s="247"/>
      <c r="M141" s="247"/>
      <c r="N141" s="247"/>
      <c r="O141" s="247"/>
      <c r="P141" s="247"/>
      <c r="Q141" s="247"/>
      <c r="R141" s="247"/>
      <c r="S141" s="247"/>
    </row>
    <row r="142" spans="1:19" x14ac:dyDescent="0.2">
      <c r="A142" s="147">
        <v>128</v>
      </c>
      <c r="B142" s="150" t="s">
        <v>207</v>
      </c>
      <c r="C142" s="248" t="s">
        <v>208</v>
      </c>
      <c r="D142" s="247"/>
      <c r="E142" s="247"/>
      <c r="F142" s="247"/>
      <c r="G142" s="247"/>
      <c r="H142" s="247"/>
      <c r="I142" s="247"/>
      <c r="J142" s="249"/>
      <c r="K142" s="247"/>
      <c r="L142" s="247"/>
      <c r="M142" s="247"/>
      <c r="N142" s="247"/>
      <c r="O142" s="247"/>
      <c r="P142" s="247"/>
      <c r="Q142" s="247"/>
      <c r="R142" s="247"/>
      <c r="S142" s="247"/>
    </row>
    <row r="143" spans="1:19" x14ac:dyDescent="0.2">
      <c r="A143" s="147">
        <v>129</v>
      </c>
      <c r="B143" s="153" t="s">
        <v>251</v>
      </c>
      <c r="C143" s="256" t="s">
        <v>252</v>
      </c>
      <c r="D143" s="247"/>
      <c r="E143" s="247"/>
      <c r="F143" s="247"/>
      <c r="G143" s="247"/>
      <c r="H143" s="247"/>
      <c r="I143" s="247"/>
      <c r="J143" s="249"/>
      <c r="K143" s="247"/>
      <c r="L143" s="247"/>
      <c r="M143" s="247"/>
      <c r="N143" s="247"/>
      <c r="O143" s="247"/>
      <c r="P143" s="247"/>
      <c r="Q143" s="247"/>
      <c r="R143" s="247"/>
      <c r="S143" s="247"/>
    </row>
    <row r="144" spans="1:19" x14ac:dyDescent="0.2">
      <c r="A144" s="147">
        <v>130</v>
      </c>
      <c r="B144" s="154" t="s">
        <v>253</v>
      </c>
      <c r="C144" s="256" t="s">
        <v>254</v>
      </c>
      <c r="D144" s="247"/>
      <c r="E144" s="247"/>
      <c r="F144" s="247"/>
      <c r="G144" s="247"/>
      <c r="H144" s="247"/>
      <c r="I144" s="247"/>
      <c r="J144" s="249"/>
      <c r="K144" s="247"/>
      <c r="L144" s="247"/>
      <c r="M144" s="247"/>
      <c r="N144" s="247"/>
      <c r="O144" s="247"/>
      <c r="P144" s="247"/>
      <c r="Q144" s="247"/>
      <c r="R144" s="247"/>
      <c r="S144" s="247"/>
    </row>
    <row r="145" spans="1:19" x14ac:dyDescent="0.2">
      <c r="A145" s="147">
        <v>131</v>
      </c>
      <c r="B145" s="155" t="s">
        <v>255</v>
      </c>
      <c r="C145" s="257" t="s">
        <v>416</v>
      </c>
      <c r="D145" s="247"/>
      <c r="E145" s="247"/>
      <c r="F145" s="247"/>
      <c r="G145" s="247"/>
      <c r="H145" s="247"/>
      <c r="I145" s="247"/>
      <c r="J145" s="249"/>
      <c r="K145" s="247"/>
      <c r="L145" s="247"/>
      <c r="M145" s="247"/>
      <c r="N145" s="247"/>
      <c r="O145" s="247"/>
      <c r="P145" s="247"/>
      <c r="Q145" s="247"/>
      <c r="R145" s="247"/>
      <c r="S145" s="247"/>
    </row>
    <row r="146" spans="1:19" x14ac:dyDescent="0.2">
      <c r="A146" s="147">
        <v>132</v>
      </c>
      <c r="B146" s="147" t="s">
        <v>259</v>
      </c>
      <c r="C146" s="258" t="s">
        <v>260</v>
      </c>
      <c r="D146" s="247"/>
      <c r="E146" s="247"/>
      <c r="F146" s="247"/>
      <c r="G146" s="247"/>
      <c r="H146" s="247"/>
      <c r="I146" s="247"/>
      <c r="J146" s="249"/>
      <c r="K146" s="247"/>
      <c r="L146" s="247"/>
      <c r="M146" s="247"/>
      <c r="N146" s="247"/>
      <c r="O146" s="247"/>
      <c r="P146" s="247"/>
      <c r="Q146" s="247"/>
      <c r="R146" s="247"/>
      <c r="S146" s="247"/>
    </row>
    <row r="147" spans="1:19" x14ac:dyDescent="0.2">
      <c r="A147" s="147">
        <v>133</v>
      </c>
      <c r="B147" s="156" t="s">
        <v>311</v>
      </c>
      <c r="C147" s="258" t="s">
        <v>310</v>
      </c>
      <c r="D147" s="247"/>
      <c r="E147" s="247"/>
      <c r="F147" s="247"/>
      <c r="G147" s="247"/>
      <c r="H147" s="247"/>
      <c r="I147" s="247"/>
      <c r="J147" s="249"/>
      <c r="K147" s="247"/>
      <c r="L147" s="247"/>
      <c r="M147" s="247"/>
      <c r="N147" s="247"/>
      <c r="O147" s="247"/>
      <c r="P147" s="247"/>
      <c r="Q147" s="247"/>
      <c r="R147" s="247"/>
      <c r="S147" s="247"/>
    </row>
    <row r="148" spans="1:19" x14ac:dyDescent="0.2">
      <c r="A148" s="147">
        <v>134</v>
      </c>
      <c r="B148" s="156" t="s">
        <v>319</v>
      </c>
      <c r="C148" s="258" t="s">
        <v>316</v>
      </c>
      <c r="D148" s="247"/>
      <c r="E148" s="247"/>
      <c r="F148" s="247"/>
      <c r="G148" s="247"/>
      <c r="H148" s="247"/>
      <c r="I148" s="247"/>
      <c r="J148" s="249"/>
      <c r="K148" s="247"/>
      <c r="L148" s="247"/>
      <c r="M148" s="247"/>
      <c r="N148" s="247"/>
      <c r="O148" s="247"/>
      <c r="P148" s="247"/>
      <c r="Q148" s="247"/>
      <c r="R148" s="247"/>
      <c r="S148" s="247"/>
    </row>
    <row r="149" spans="1:19" ht="14.25" customHeight="1" x14ac:dyDescent="0.2">
      <c r="A149" s="147">
        <v>135</v>
      </c>
      <c r="B149" s="156" t="s">
        <v>411</v>
      </c>
      <c r="C149" s="250" t="s">
        <v>412</v>
      </c>
      <c r="D149" s="247"/>
      <c r="E149" s="247"/>
      <c r="F149" s="247"/>
      <c r="G149" s="247"/>
      <c r="H149" s="247"/>
      <c r="I149" s="247"/>
      <c r="J149" s="249"/>
      <c r="K149" s="247"/>
      <c r="L149" s="247"/>
      <c r="M149" s="247"/>
      <c r="N149" s="247"/>
      <c r="O149" s="247"/>
      <c r="P149" s="247"/>
      <c r="Q149" s="247"/>
      <c r="R149" s="247"/>
      <c r="S149" s="247"/>
    </row>
  </sheetData>
  <mergeCells count="29">
    <mergeCell ref="A1:S1"/>
    <mergeCell ref="A3:A7"/>
    <mergeCell ref="B3:B7"/>
    <mergeCell ref="C3:C7"/>
    <mergeCell ref="D3:S3"/>
    <mergeCell ref="D4:D7"/>
    <mergeCell ref="E4:G4"/>
    <mergeCell ref="H4:S4"/>
    <mergeCell ref="E5:E7"/>
    <mergeCell ref="G5:G7"/>
    <mergeCell ref="K5:M5"/>
    <mergeCell ref="N5:P5"/>
    <mergeCell ref="Q5:S5"/>
    <mergeCell ref="F6:F7"/>
    <mergeCell ref="H6:H7"/>
    <mergeCell ref="I6:J6"/>
    <mergeCell ref="K6:K7"/>
    <mergeCell ref="L6:M6"/>
    <mergeCell ref="N6:N7"/>
    <mergeCell ref="O6:P6"/>
    <mergeCell ref="Q6:Q7"/>
    <mergeCell ref="R6:S6"/>
    <mergeCell ref="A10:C10"/>
    <mergeCell ref="A11:C11"/>
    <mergeCell ref="A92:A95"/>
    <mergeCell ref="B92:B95"/>
    <mergeCell ref="H5:J5"/>
    <mergeCell ref="A8:C8"/>
    <mergeCell ref="A9:C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0"/>
  <sheetViews>
    <sheetView zoomScale="90" zoomScaleNormal="90" workbookViewId="0">
      <pane xSplit="3" ySplit="12" topLeftCell="D124" activePane="bottomRight" state="frozen"/>
      <selection pane="topRight" activeCell="D1" sqref="D1"/>
      <selection pane="bottomLeft" activeCell="A11" sqref="A11"/>
      <selection pane="bottomRight" activeCell="K16" sqref="K16"/>
    </sheetView>
  </sheetViews>
  <sheetFormatPr defaultColWidth="9.140625" defaultRowHeight="12.75" x14ac:dyDescent="0.2"/>
  <cols>
    <col min="1" max="1" width="5.5703125" style="146" customWidth="1"/>
    <col min="2" max="2" width="9.42578125" style="146" customWidth="1"/>
    <col min="3" max="3" width="44.42578125" style="157" customWidth="1"/>
    <col min="4" max="4" width="20.28515625" style="146" customWidth="1"/>
    <col min="5" max="5" width="20.5703125" style="145" customWidth="1"/>
    <col min="6" max="6" width="20.7109375" style="146" customWidth="1"/>
    <col min="7" max="16384" width="9.140625" style="146"/>
  </cols>
  <sheetData>
    <row r="1" spans="1:6" s="144" customFormat="1" ht="15.75" customHeight="1" x14ac:dyDescent="0.2">
      <c r="A1" s="403" t="s">
        <v>433</v>
      </c>
      <c r="B1" s="403"/>
      <c r="C1" s="403"/>
      <c r="D1" s="403"/>
      <c r="E1" s="403"/>
      <c r="F1" s="403"/>
    </row>
    <row r="2" spans="1:6" ht="13.5" thickBot="1" x14ac:dyDescent="0.25"/>
    <row r="3" spans="1:6" s="6" customFormat="1" ht="18.75" customHeight="1" x14ac:dyDescent="0.2">
      <c r="A3" s="404" t="s">
        <v>333</v>
      </c>
      <c r="B3" s="407" t="s">
        <v>334</v>
      </c>
      <c r="C3" s="410" t="s">
        <v>335</v>
      </c>
      <c r="D3" s="418" t="s">
        <v>443</v>
      </c>
      <c r="E3" s="419"/>
      <c r="F3" s="420"/>
    </row>
    <row r="4" spans="1:6" s="6" customFormat="1" ht="16.5" customHeight="1" x14ac:dyDescent="0.2">
      <c r="A4" s="405"/>
      <c r="B4" s="408"/>
      <c r="C4" s="411"/>
      <c r="D4" s="413" t="s">
        <v>229</v>
      </c>
      <c r="E4" s="428" t="s">
        <v>274</v>
      </c>
      <c r="F4" s="429"/>
    </row>
    <row r="5" spans="1:6" s="6" customFormat="1" ht="17.25" customHeight="1" x14ac:dyDescent="0.2">
      <c r="A5" s="405"/>
      <c r="B5" s="408"/>
      <c r="C5" s="411"/>
      <c r="D5" s="405"/>
      <c r="E5" s="415" t="s">
        <v>444</v>
      </c>
      <c r="F5" s="427" t="s">
        <v>445</v>
      </c>
    </row>
    <row r="6" spans="1:6" s="6" customFormat="1" ht="14.25" customHeight="1" x14ac:dyDescent="0.2">
      <c r="A6" s="405"/>
      <c r="B6" s="408"/>
      <c r="C6" s="411"/>
      <c r="D6" s="405"/>
      <c r="E6" s="416"/>
      <c r="F6" s="411"/>
    </row>
    <row r="7" spans="1:6" s="6" customFormat="1" ht="15" customHeight="1" x14ac:dyDescent="0.2">
      <c r="A7" s="405"/>
      <c r="B7" s="408"/>
      <c r="C7" s="411"/>
      <c r="D7" s="405"/>
      <c r="E7" s="416"/>
      <c r="F7" s="411"/>
    </row>
    <row r="8" spans="1:6" s="6" customFormat="1" ht="18" customHeight="1" thickBot="1" x14ac:dyDescent="0.25">
      <c r="A8" s="406"/>
      <c r="B8" s="409"/>
      <c r="C8" s="412"/>
      <c r="D8" s="414"/>
      <c r="E8" s="417"/>
      <c r="F8" s="412"/>
    </row>
    <row r="9" spans="1:6" s="144" customFormat="1" x14ac:dyDescent="0.2">
      <c r="A9" s="431" t="s">
        <v>229</v>
      </c>
      <c r="B9" s="431"/>
      <c r="C9" s="432"/>
      <c r="D9" s="205">
        <f>SUM(D10:D12)</f>
        <v>85142732</v>
      </c>
      <c r="E9" s="206">
        <f>SUM(E10:E12)</f>
        <v>15068851</v>
      </c>
      <c r="F9" s="207">
        <f>SUM(F10:F12)</f>
        <v>70073881</v>
      </c>
    </row>
    <row r="10" spans="1:6" x14ac:dyDescent="0.2">
      <c r="A10" s="372" t="s">
        <v>53</v>
      </c>
      <c r="B10" s="430"/>
      <c r="C10" s="430"/>
      <c r="D10" s="201">
        <v>539</v>
      </c>
      <c r="E10" s="143">
        <v>32</v>
      </c>
      <c r="F10" s="200">
        <v>507</v>
      </c>
    </row>
    <row r="11" spans="1:6" x14ac:dyDescent="0.2">
      <c r="A11" s="372" t="s">
        <v>279</v>
      </c>
      <c r="B11" s="430"/>
      <c r="C11" s="430"/>
      <c r="D11" s="201"/>
      <c r="E11" s="143"/>
      <c r="F11" s="200"/>
    </row>
    <row r="12" spans="1:6" s="144" customFormat="1" ht="12.75" customHeight="1" x14ac:dyDescent="0.2">
      <c r="A12" s="372" t="s">
        <v>223</v>
      </c>
      <c r="B12" s="430"/>
      <c r="C12" s="430"/>
      <c r="D12" s="199">
        <f>SUM(D13:D150)-D93</f>
        <v>85142193</v>
      </c>
      <c r="E12" s="143">
        <f>SUM(E13:E150)-E93</f>
        <v>15068819</v>
      </c>
      <c r="F12" s="200">
        <f>SUM(F13:F150)-F93</f>
        <v>70073374</v>
      </c>
    </row>
    <row r="13" spans="1:6" x14ac:dyDescent="0.2">
      <c r="A13" s="160">
        <v>1</v>
      </c>
      <c r="B13" s="161" t="s">
        <v>56</v>
      </c>
      <c r="C13" s="162" t="s">
        <v>41</v>
      </c>
      <c r="D13" s="163">
        <f>E13+F13</f>
        <v>694852</v>
      </c>
      <c r="E13" s="164">
        <v>193653</v>
      </c>
      <c r="F13" s="165">
        <v>501199</v>
      </c>
    </row>
    <row r="14" spans="1:6" x14ac:dyDescent="0.2">
      <c r="A14" s="160">
        <v>2</v>
      </c>
      <c r="B14" s="166" t="s">
        <v>57</v>
      </c>
      <c r="C14" s="162" t="s">
        <v>209</v>
      </c>
      <c r="D14" s="163">
        <f t="shared" ref="D14:D76" si="0">E14+F14</f>
        <v>749039</v>
      </c>
      <c r="E14" s="164">
        <v>28242</v>
      </c>
      <c r="F14" s="165">
        <v>720797</v>
      </c>
    </row>
    <row r="15" spans="1:6" x14ac:dyDescent="0.2">
      <c r="A15" s="160">
        <v>3</v>
      </c>
      <c r="B15" s="167" t="s">
        <v>58</v>
      </c>
      <c r="C15" s="162" t="s">
        <v>5</v>
      </c>
      <c r="D15" s="163">
        <f t="shared" si="0"/>
        <v>1282946</v>
      </c>
      <c r="E15" s="164">
        <v>100865</v>
      </c>
      <c r="F15" s="165">
        <v>1182081</v>
      </c>
    </row>
    <row r="16" spans="1:6" x14ac:dyDescent="0.2">
      <c r="A16" s="160">
        <v>4</v>
      </c>
      <c r="B16" s="161" t="s">
        <v>59</v>
      </c>
      <c r="C16" s="162" t="s">
        <v>210</v>
      </c>
      <c r="D16" s="163">
        <f t="shared" si="0"/>
        <v>560741</v>
      </c>
      <c r="E16" s="164">
        <v>44381</v>
      </c>
      <c r="F16" s="165">
        <v>516360</v>
      </c>
    </row>
    <row r="17" spans="1:6" ht="12.75" customHeight="1" x14ac:dyDescent="0.2">
      <c r="A17" s="160">
        <v>5</v>
      </c>
      <c r="B17" s="161" t="s">
        <v>60</v>
      </c>
      <c r="C17" s="162" t="s">
        <v>8</v>
      </c>
      <c r="D17" s="163">
        <f t="shared" si="0"/>
        <v>559109</v>
      </c>
      <c r="E17" s="164">
        <v>72621</v>
      </c>
      <c r="F17" s="165">
        <v>486488</v>
      </c>
    </row>
    <row r="18" spans="1:6" x14ac:dyDescent="0.2">
      <c r="A18" s="160">
        <v>6</v>
      </c>
      <c r="B18" s="167" t="s">
        <v>61</v>
      </c>
      <c r="C18" s="162" t="s">
        <v>62</v>
      </c>
      <c r="D18" s="163">
        <f t="shared" si="0"/>
        <v>2658806</v>
      </c>
      <c r="E18" s="164">
        <v>532554</v>
      </c>
      <c r="F18" s="165">
        <v>2126252</v>
      </c>
    </row>
    <row r="19" spans="1:6" x14ac:dyDescent="0.2">
      <c r="A19" s="160">
        <v>7</v>
      </c>
      <c r="B19" s="161" t="s">
        <v>63</v>
      </c>
      <c r="C19" s="162" t="s">
        <v>211</v>
      </c>
      <c r="D19" s="163">
        <f t="shared" si="0"/>
        <v>1112948</v>
      </c>
      <c r="E19" s="164">
        <v>88762</v>
      </c>
      <c r="F19" s="165">
        <v>1024186</v>
      </c>
    </row>
    <row r="20" spans="1:6" x14ac:dyDescent="0.2">
      <c r="A20" s="160">
        <v>8</v>
      </c>
      <c r="B20" s="167" t="s">
        <v>64</v>
      </c>
      <c r="C20" s="162" t="s">
        <v>17</v>
      </c>
      <c r="D20" s="163">
        <f t="shared" si="0"/>
        <v>490830</v>
      </c>
      <c r="E20" s="164">
        <v>72621</v>
      </c>
      <c r="F20" s="165">
        <v>418209</v>
      </c>
    </row>
    <row r="21" spans="1:6" x14ac:dyDescent="0.2">
      <c r="A21" s="160">
        <v>9</v>
      </c>
      <c r="B21" s="167" t="s">
        <v>65</v>
      </c>
      <c r="C21" s="162" t="s">
        <v>6</v>
      </c>
      <c r="D21" s="163">
        <f t="shared" si="0"/>
        <v>620387</v>
      </c>
      <c r="E21" s="164">
        <v>64553</v>
      </c>
      <c r="F21" s="165">
        <v>555834</v>
      </c>
    </row>
    <row r="22" spans="1:6" x14ac:dyDescent="0.2">
      <c r="A22" s="160">
        <v>10</v>
      </c>
      <c r="B22" s="167" t="s">
        <v>66</v>
      </c>
      <c r="C22" s="162" t="s">
        <v>18</v>
      </c>
      <c r="D22" s="163">
        <f t="shared" si="0"/>
        <v>677344</v>
      </c>
      <c r="E22" s="164">
        <v>117000</v>
      </c>
      <c r="F22" s="165">
        <v>560344</v>
      </c>
    </row>
    <row r="23" spans="1:6" x14ac:dyDescent="0.2">
      <c r="A23" s="160">
        <v>11</v>
      </c>
      <c r="B23" s="167" t="s">
        <v>67</v>
      </c>
      <c r="C23" s="162" t="s">
        <v>7</v>
      </c>
      <c r="D23" s="163">
        <f t="shared" si="0"/>
        <v>490405</v>
      </c>
      <c r="E23" s="164">
        <v>24207</v>
      </c>
      <c r="F23" s="165">
        <v>466198</v>
      </c>
    </row>
    <row r="24" spans="1:6" x14ac:dyDescent="0.2">
      <c r="A24" s="160">
        <v>12</v>
      </c>
      <c r="B24" s="167" t="s">
        <v>68</v>
      </c>
      <c r="C24" s="162" t="s">
        <v>19</v>
      </c>
      <c r="D24" s="163">
        <f t="shared" si="0"/>
        <v>1212345</v>
      </c>
      <c r="E24" s="164">
        <v>270308</v>
      </c>
      <c r="F24" s="165">
        <v>942037</v>
      </c>
    </row>
    <row r="25" spans="1:6" ht="12.75" customHeight="1" x14ac:dyDescent="0.2">
      <c r="A25" s="160">
        <v>13</v>
      </c>
      <c r="B25" s="167" t="s">
        <v>230</v>
      </c>
      <c r="C25" s="162" t="s">
        <v>231</v>
      </c>
      <c r="D25" s="163"/>
      <c r="E25" s="164"/>
      <c r="F25" s="165"/>
    </row>
    <row r="26" spans="1:6" x14ac:dyDescent="0.2">
      <c r="A26" s="160">
        <v>14</v>
      </c>
      <c r="B26" s="167" t="s">
        <v>69</v>
      </c>
      <c r="C26" s="162" t="s">
        <v>22</v>
      </c>
      <c r="D26" s="163">
        <f t="shared" si="0"/>
        <v>605181</v>
      </c>
      <c r="E26" s="164">
        <v>32277</v>
      </c>
      <c r="F26" s="165">
        <v>572904</v>
      </c>
    </row>
    <row r="27" spans="1:6" x14ac:dyDescent="0.2">
      <c r="A27" s="160">
        <v>15</v>
      </c>
      <c r="B27" s="167" t="s">
        <v>70</v>
      </c>
      <c r="C27" s="162" t="s">
        <v>10</v>
      </c>
      <c r="D27" s="163">
        <f t="shared" si="0"/>
        <v>600691</v>
      </c>
      <c r="E27" s="164">
        <v>40347</v>
      </c>
      <c r="F27" s="165">
        <v>560344</v>
      </c>
    </row>
    <row r="28" spans="1:6" x14ac:dyDescent="0.2">
      <c r="A28" s="160">
        <v>16</v>
      </c>
      <c r="B28" s="167" t="s">
        <v>71</v>
      </c>
      <c r="C28" s="162" t="s">
        <v>342</v>
      </c>
      <c r="D28" s="163">
        <f t="shared" si="0"/>
        <v>836592</v>
      </c>
      <c r="E28" s="164">
        <v>52450</v>
      </c>
      <c r="F28" s="165">
        <v>784142</v>
      </c>
    </row>
    <row r="29" spans="1:6" x14ac:dyDescent="0.2">
      <c r="A29" s="160">
        <v>17</v>
      </c>
      <c r="B29" s="167" t="s">
        <v>72</v>
      </c>
      <c r="C29" s="162" t="s">
        <v>9</v>
      </c>
      <c r="D29" s="163">
        <f t="shared" si="0"/>
        <v>1746798</v>
      </c>
      <c r="E29" s="164">
        <v>104900</v>
      </c>
      <c r="F29" s="165">
        <v>1641898</v>
      </c>
    </row>
    <row r="30" spans="1:6" x14ac:dyDescent="0.2">
      <c r="A30" s="160">
        <v>18</v>
      </c>
      <c r="B30" s="161" t="s">
        <v>73</v>
      </c>
      <c r="C30" s="162" t="s">
        <v>11</v>
      </c>
      <c r="D30" s="163">
        <f t="shared" si="0"/>
        <v>322327</v>
      </c>
      <c r="E30" s="164">
        <v>16138</v>
      </c>
      <c r="F30" s="165">
        <v>306189</v>
      </c>
    </row>
    <row r="31" spans="1:6" x14ac:dyDescent="0.2">
      <c r="A31" s="160">
        <v>19</v>
      </c>
      <c r="B31" s="161" t="s">
        <v>74</v>
      </c>
      <c r="C31" s="162" t="s">
        <v>212</v>
      </c>
      <c r="D31" s="163">
        <f t="shared" si="0"/>
        <v>419992</v>
      </c>
      <c r="E31" s="164">
        <v>20173</v>
      </c>
      <c r="F31" s="165">
        <v>399819</v>
      </c>
    </row>
    <row r="32" spans="1:6" x14ac:dyDescent="0.2">
      <c r="A32" s="160">
        <v>20</v>
      </c>
      <c r="B32" s="161" t="s">
        <v>75</v>
      </c>
      <c r="C32" s="162" t="s">
        <v>343</v>
      </c>
      <c r="D32" s="163">
        <f t="shared" si="0"/>
        <v>2744798</v>
      </c>
      <c r="E32" s="164">
        <v>1537112</v>
      </c>
      <c r="F32" s="165">
        <v>1207686</v>
      </c>
    </row>
    <row r="33" spans="1:6" x14ac:dyDescent="0.2">
      <c r="A33" s="160">
        <v>21</v>
      </c>
      <c r="B33" s="161" t="s">
        <v>76</v>
      </c>
      <c r="C33" s="162" t="s">
        <v>38</v>
      </c>
      <c r="D33" s="163">
        <f t="shared" si="0"/>
        <v>950969</v>
      </c>
      <c r="E33" s="164">
        <v>80692</v>
      </c>
      <c r="F33" s="165">
        <v>870277</v>
      </c>
    </row>
    <row r="34" spans="1:6" x14ac:dyDescent="0.2">
      <c r="A34" s="160">
        <v>22</v>
      </c>
      <c r="B34" s="167" t="s">
        <v>77</v>
      </c>
      <c r="C34" s="162" t="s">
        <v>78</v>
      </c>
      <c r="D34" s="202">
        <f t="shared" si="0"/>
        <v>405723</v>
      </c>
      <c r="E34" s="203">
        <v>84725</v>
      </c>
      <c r="F34" s="204">
        <v>320998</v>
      </c>
    </row>
    <row r="35" spans="1:6" x14ac:dyDescent="0.2">
      <c r="A35" s="160">
        <v>23</v>
      </c>
      <c r="B35" s="167" t="s">
        <v>79</v>
      </c>
      <c r="C35" s="162" t="s">
        <v>80</v>
      </c>
      <c r="D35" s="163"/>
      <c r="E35" s="164"/>
      <c r="F35" s="165"/>
    </row>
    <row r="36" spans="1:6" x14ac:dyDescent="0.2">
      <c r="A36" s="160">
        <v>24</v>
      </c>
      <c r="B36" s="167" t="s">
        <v>81</v>
      </c>
      <c r="C36" s="162" t="s">
        <v>82</v>
      </c>
      <c r="D36" s="163"/>
      <c r="E36" s="164"/>
      <c r="F36" s="165"/>
    </row>
    <row r="37" spans="1:6" x14ac:dyDescent="0.2">
      <c r="A37" s="160">
        <v>25</v>
      </c>
      <c r="B37" s="161" t="s">
        <v>83</v>
      </c>
      <c r="C37" s="162" t="s">
        <v>84</v>
      </c>
      <c r="D37" s="163">
        <f t="shared" si="0"/>
        <v>6416783</v>
      </c>
      <c r="E37" s="164">
        <v>1133692</v>
      </c>
      <c r="F37" s="165">
        <v>5283091</v>
      </c>
    </row>
    <row r="38" spans="1:6" x14ac:dyDescent="0.2">
      <c r="A38" s="160">
        <v>26</v>
      </c>
      <c r="B38" s="167" t="s">
        <v>85</v>
      </c>
      <c r="C38" s="162" t="s">
        <v>86</v>
      </c>
      <c r="D38" s="163"/>
      <c r="E38" s="164"/>
      <c r="F38" s="165"/>
    </row>
    <row r="39" spans="1:6" x14ac:dyDescent="0.2">
      <c r="A39" s="160">
        <v>27</v>
      </c>
      <c r="B39" s="166" t="s">
        <v>87</v>
      </c>
      <c r="C39" s="162" t="s">
        <v>88</v>
      </c>
      <c r="D39" s="163"/>
      <c r="E39" s="164"/>
      <c r="F39" s="165"/>
    </row>
    <row r="40" spans="1:6" x14ac:dyDescent="0.2">
      <c r="A40" s="160">
        <v>28</v>
      </c>
      <c r="B40" s="166" t="s">
        <v>89</v>
      </c>
      <c r="C40" s="162" t="s">
        <v>39</v>
      </c>
      <c r="D40" s="163">
        <f t="shared" si="0"/>
        <v>1234239</v>
      </c>
      <c r="E40" s="164">
        <v>112969</v>
      </c>
      <c r="F40" s="165">
        <v>1121270</v>
      </c>
    </row>
    <row r="41" spans="1:6" x14ac:dyDescent="0.2">
      <c r="A41" s="160">
        <v>29</v>
      </c>
      <c r="B41" s="161" t="s">
        <v>90</v>
      </c>
      <c r="C41" s="162" t="s">
        <v>37</v>
      </c>
      <c r="D41" s="163">
        <f t="shared" si="0"/>
        <v>2009796</v>
      </c>
      <c r="E41" s="164">
        <v>322763</v>
      </c>
      <c r="F41" s="165">
        <v>1687033</v>
      </c>
    </row>
    <row r="42" spans="1:6" x14ac:dyDescent="0.2">
      <c r="A42" s="160">
        <v>30</v>
      </c>
      <c r="B42" s="166" t="s">
        <v>91</v>
      </c>
      <c r="C42" s="162" t="s">
        <v>16</v>
      </c>
      <c r="D42" s="163">
        <f t="shared" si="0"/>
        <v>458176</v>
      </c>
      <c r="E42" s="164">
        <v>32277</v>
      </c>
      <c r="F42" s="165">
        <v>425899</v>
      </c>
    </row>
    <row r="43" spans="1:6" x14ac:dyDescent="0.2">
      <c r="A43" s="160">
        <v>31</v>
      </c>
      <c r="B43" s="167" t="s">
        <v>92</v>
      </c>
      <c r="C43" s="162" t="s">
        <v>21</v>
      </c>
      <c r="D43" s="163">
        <f t="shared" si="0"/>
        <v>1420874</v>
      </c>
      <c r="E43" s="164">
        <v>137177</v>
      </c>
      <c r="F43" s="165">
        <v>1283697</v>
      </c>
    </row>
    <row r="44" spans="1:6" x14ac:dyDescent="0.2">
      <c r="A44" s="160">
        <v>32</v>
      </c>
      <c r="B44" s="166" t="s">
        <v>93</v>
      </c>
      <c r="C44" s="162" t="s">
        <v>24</v>
      </c>
      <c r="D44" s="163">
        <f t="shared" si="0"/>
        <v>566787</v>
      </c>
      <c r="E44" s="164">
        <v>52450</v>
      </c>
      <c r="F44" s="165">
        <v>514337</v>
      </c>
    </row>
    <row r="45" spans="1:6" x14ac:dyDescent="0.2">
      <c r="A45" s="160">
        <v>33</v>
      </c>
      <c r="B45" s="161" t="s">
        <v>94</v>
      </c>
      <c r="C45" s="162" t="s">
        <v>213</v>
      </c>
      <c r="D45" s="163">
        <f t="shared" si="0"/>
        <v>1744663</v>
      </c>
      <c r="E45" s="164">
        <v>532549</v>
      </c>
      <c r="F45" s="165">
        <v>1212114</v>
      </c>
    </row>
    <row r="46" spans="1:6" x14ac:dyDescent="0.2">
      <c r="A46" s="160">
        <v>34</v>
      </c>
      <c r="B46" s="168" t="s">
        <v>95</v>
      </c>
      <c r="C46" s="169" t="s">
        <v>214</v>
      </c>
      <c r="D46" s="163">
        <f t="shared" si="0"/>
        <v>577428</v>
      </c>
      <c r="E46" s="164">
        <v>52450</v>
      </c>
      <c r="F46" s="165">
        <v>524978</v>
      </c>
    </row>
    <row r="47" spans="1:6" x14ac:dyDescent="0.2">
      <c r="A47" s="160">
        <v>35</v>
      </c>
      <c r="B47" s="161" t="s">
        <v>96</v>
      </c>
      <c r="C47" s="162" t="s">
        <v>215</v>
      </c>
      <c r="D47" s="163">
        <f t="shared" si="0"/>
        <v>379465</v>
      </c>
      <c r="E47" s="164">
        <v>28243</v>
      </c>
      <c r="F47" s="165">
        <v>351222</v>
      </c>
    </row>
    <row r="48" spans="1:6" x14ac:dyDescent="0.2">
      <c r="A48" s="160">
        <v>36</v>
      </c>
      <c r="B48" s="161" t="s">
        <v>97</v>
      </c>
      <c r="C48" s="162" t="s">
        <v>23</v>
      </c>
      <c r="D48" s="163">
        <f t="shared" si="0"/>
        <v>819822</v>
      </c>
      <c r="E48" s="164">
        <v>104897</v>
      </c>
      <c r="F48" s="165">
        <v>714925</v>
      </c>
    </row>
    <row r="49" spans="1:6" x14ac:dyDescent="0.2">
      <c r="A49" s="160">
        <v>37</v>
      </c>
      <c r="B49" s="167" t="s">
        <v>98</v>
      </c>
      <c r="C49" s="162" t="s">
        <v>20</v>
      </c>
      <c r="D49" s="163">
        <f t="shared" si="0"/>
        <v>349833</v>
      </c>
      <c r="E49" s="164">
        <v>20173</v>
      </c>
      <c r="F49" s="165">
        <v>329660</v>
      </c>
    </row>
    <row r="50" spans="1:6" x14ac:dyDescent="0.2">
      <c r="A50" s="160">
        <v>38</v>
      </c>
      <c r="B50" s="166" t="s">
        <v>99</v>
      </c>
      <c r="C50" s="162" t="s">
        <v>100</v>
      </c>
      <c r="D50" s="163">
        <f t="shared" si="0"/>
        <v>372508</v>
      </c>
      <c r="E50" s="164">
        <v>52450</v>
      </c>
      <c r="F50" s="165">
        <v>320058</v>
      </c>
    </row>
    <row r="51" spans="1:6" x14ac:dyDescent="0.2">
      <c r="A51" s="160">
        <v>39</v>
      </c>
      <c r="B51" s="167" t="s">
        <v>101</v>
      </c>
      <c r="C51" s="162" t="s">
        <v>102</v>
      </c>
      <c r="D51" s="163">
        <f t="shared" si="0"/>
        <v>2232047</v>
      </c>
      <c r="E51" s="164">
        <v>403449</v>
      </c>
      <c r="F51" s="165">
        <v>1828598</v>
      </c>
    </row>
    <row r="52" spans="1:6" x14ac:dyDescent="0.2">
      <c r="A52" s="160">
        <v>40</v>
      </c>
      <c r="B52" s="161" t="s">
        <v>103</v>
      </c>
      <c r="C52" s="162" t="s">
        <v>220</v>
      </c>
      <c r="D52" s="163">
        <f t="shared" si="0"/>
        <v>642424</v>
      </c>
      <c r="E52" s="164">
        <v>52450</v>
      </c>
      <c r="F52" s="165">
        <v>589974</v>
      </c>
    </row>
    <row r="53" spans="1:6" x14ac:dyDescent="0.2">
      <c r="A53" s="160">
        <v>41</v>
      </c>
      <c r="B53" s="161" t="s">
        <v>104</v>
      </c>
      <c r="C53" s="162" t="s">
        <v>2</v>
      </c>
      <c r="D53" s="163">
        <f t="shared" si="0"/>
        <v>1317590</v>
      </c>
      <c r="E53" s="164">
        <v>129108</v>
      </c>
      <c r="F53" s="165">
        <v>1188482</v>
      </c>
    </row>
    <row r="54" spans="1:6" x14ac:dyDescent="0.2">
      <c r="A54" s="160">
        <v>42</v>
      </c>
      <c r="B54" s="167" t="s">
        <v>105</v>
      </c>
      <c r="C54" s="162" t="s">
        <v>3</v>
      </c>
      <c r="D54" s="163">
        <f t="shared" si="0"/>
        <v>523706</v>
      </c>
      <c r="E54" s="164">
        <v>112965</v>
      </c>
      <c r="F54" s="165">
        <v>410741</v>
      </c>
    </row>
    <row r="55" spans="1:6" x14ac:dyDescent="0.2">
      <c r="A55" s="160">
        <v>43</v>
      </c>
      <c r="B55" s="166" t="s">
        <v>151</v>
      </c>
      <c r="C55" s="162" t="s">
        <v>32</v>
      </c>
      <c r="D55" s="163">
        <f t="shared" si="0"/>
        <v>1910224</v>
      </c>
      <c r="E55" s="164">
        <v>883537</v>
      </c>
      <c r="F55" s="165">
        <v>1026687</v>
      </c>
    </row>
    <row r="56" spans="1:6" x14ac:dyDescent="0.2">
      <c r="A56" s="160">
        <v>44</v>
      </c>
      <c r="B56" s="167" t="s">
        <v>106</v>
      </c>
      <c r="C56" s="162" t="s">
        <v>216</v>
      </c>
      <c r="D56" s="163">
        <f t="shared" si="0"/>
        <v>723273</v>
      </c>
      <c r="E56" s="164">
        <v>56485</v>
      </c>
      <c r="F56" s="165">
        <v>666788</v>
      </c>
    </row>
    <row r="57" spans="1:6" x14ac:dyDescent="0.2">
      <c r="A57" s="160">
        <v>45</v>
      </c>
      <c r="B57" s="166" t="s">
        <v>107</v>
      </c>
      <c r="C57" s="162" t="s">
        <v>0</v>
      </c>
      <c r="D57" s="163">
        <f t="shared" si="0"/>
        <v>980542</v>
      </c>
      <c r="E57" s="164">
        <v>330824</v>
      </c>
      <c r="F57" s="165">
        <v>649718</v>
      </c>
    </row>
    <row r="58" spans="1:6" x14ac:dyDescent="0.2">
      <c r="A58" s="160">
        <v>46</v>
      </c>
      <c r="B58" s="167" t="s">
        <v>108</v>
      </c>
      <c r="C58" s="162" t="s">
        <v>4</v>
      </c>
      <c r="D58" s="163">
        <f t="shared" si="0"/>
        <v>301824</v>
      </c>
      <c r="E58" s="164">
        <v>20173</v>
      </c>
      <c r="F58" s="165">
        <v>281651</v>
      </c>
    </row>
    <row r="59" spans="1:6" x14ac:dyDescent="0.2">
      <c r="A59" s="160">
        <v>47</v>
      </c>
      <c r="B59" s="166" t="s">
        <v>109</v>
      </c>
      <c r="C59" s="162" t="s">
        <v>1</v>
      </c>
      <c r="D59" s="163">
        <f t="shared" si="0"/>
        <v>555209</v>
      </c>
      <c r="E59" s="164">
        <v>84724</v>
      </c>
      <c r="F59" s="165">
        <v>470485</v>
      </c>
    </row>
    <row r="60" spans="1:6" x14ac:dyDescent="0.2">
      <c r="A60" s="160">
        <v>48</v>
      </c>
      <c r="B60" s="167" t="s">
        <v>110</v>
      </c>
      <c r="C60" s="162" t="s">
        <v>217</v>
      </c>
      <c r="D60" s="163">
        <f t="shared" si="0"/>
        <v>1077469</v>
      </c>
      <c r="E60" s="164">
        <v>56484</v>
      </c>
      <c r="F60" s="165">
        <v>1020985</v>
      </c>
    </row>
    <row r="61" spans="1:6" x14ac:dyDescent="0.2">
      <c r="A61" s="160">
        <v>49</v>
      </c>
      <c r="B61" s="167" t="s">
        <v>111</v>
      </c>
      <c r="C61" s="162" t="s">
        <v>25</v>
      </c>
      <c r="D61" s="163">
        <f t="shared" si="0"/>
        <v>2650910</v>
      </c>
      <c r="E61" s="164">
        <v>225937</v>
      </c>
      <c r="F61" s="165">
        <v>2424973</v>
      </c>
    </row>
    <row r="62" spans="1:6" x14ac:dyDescent="0.2">
      <c r="A62" s="160">
        <v>50</v>
      </c>
      <c r="B62" s="167" t="s">
        <v>159</v>
      </c>
      <c r="C62" s="162" t="s">
        <v>52</v>
      </c>
      <c r="D62" s="163">
        <f t="shared" si="0"/>
        <v>710969</v>
      </c>
      <c r="E62" s="164">
        <v>342926</v>
      </c>
      <c r="F62" s="165">
        <v>368043</v>
      </c>
    </row>
    <row r="63" spans="1:6" x14ac:dyDescent="0.2">
      <c r="A63" s="160">
        <v>51</v>
      </c>
      <c r="B63" s="167" t="s">
        <v>112</v>
      </c>
      <c r="C63" s="162" t="s">
        <v>218</v>
      </c>
      <c r="D63" s="163">
        <f t="shared" si="0"/>
        <v>627497</v>
      </c>
      <c r="E63" s="164">
        <v>181550</v>
      </c>
      <c r="F63" s="165">
        <v>445947</v>
      </c>
    </row>
    <row r="64" spans="1:6" x14ac:dyDescent="0.2">
      <c r="A64" s="160">
        <v>52</v>
      </c>
      <c r="B64" s="166" t="s">
        <v>161</v>
      </c>
      <c r="C64" s="162" t="s">
        <v>219</v>
      </c>
      <c r="D64" s="163">
        <f t="shared" si="0"/>
        <v>1021389</v>
      </c>
      <c r="E64" s="164">
        <v>92793</v>
      </c>
      <c r="F64" s="165">
        <v>928596</v>
      </c>
    </row>
    <row r="65" spans="1:6" x14ac:dyDescent="0.2">
      <c r="A65" s="160">
        <v>53</v>
      </c>
      <c r="B65" s="167" t="s">
        <v>222</v>
      </c>
      <c r="C65" s="162" t="s">
        <v>221</v>
      </c>
      <c r="D65" s="163"/>
      <c r="E65" s="164"/>
      <c r="F65" s="165"/>
    </row>
    <row r="66" spans="1:6" ht="12.75" customHeight="1" x14ac:dyDescent="0.2">
      <c r="A66" s="160">
        <v>54</v>
      </c>
      <c r="B66" s="167" t="s">
        <v>232</v>
      </c>
      <c r="C66" s="162" t="s">
        <v>233</v>
      </c>
      <c r="D66" s="163"/>
      <c r="E66" s="164"/>
      <c r="F66" s="165"/>
    </row>
    <row r="67" spans="1:6" ht="13.5" customHeight="1" x14ac:dyDescent="0.2">
      <c r="A67" s="160">
        <v>55</v>
      </c>
      <c r="B67" s="167" t="s">
        <v>113</v>
      </c>
      <c r="C67" s="162" t="s">
        <v>51</v>
      </c>
      <c r="D67" s="163"/>
      <c r="E67" s="164"/>
      <c r="F67" s="165"/>
    </row>
    <row r="68" spans="1:6" ht="12" customHeight="1" x14ac:dyDescent="0.2">
      <c r="A68" s="160">
        <v>56</v>
      </c>
      <c r="B68" s="166" t="s">
        <v>114</v>
      </c>
      <c r="C68" s="162" t="s">
        <v>234</v>
      </c>
      <c r="D68" s="163"/>
      <c r="E68" s="164"/>
      <c r="F68" s="165"/>
    </row>
    <row r="69" spans="1:6" ht="15.75" customHeight="1" x14ac:dyDescent="0.2">
      <c r="A69" s="160">
        <v>57</v>
      </c>
      <c r="B69" s="161" t="s">
        <v>115</v>
      </c>
      <c r="C69" s="162" t="s">
        <v>116</v>
      </c>
      <c r="D69" s="163"/>
      <c r="E69" s="164"/>
      <c r="F69" s="165"/>
    </row>
    <row r="70" spans="1:6" ht="12" customHeight="1" x14ac:dyDescent="0.2">
      <c r="A70" s="160">
        <v>58</v>
      </c>
      <c r="B70" s="166" t="s">
        <v>117</v>
      </c>
      <c r="C70" s="162" t="s">
        <v>235</v>
      </c>
      <c r="D70" s="163"/>
      <c r="E70" s="164"/>
      <c r="F70" s="165"/>
    </row>
    <row r="71" spans="1:6" ht="13.5" customHeight="1" x14ac:dyDescent="0.2">
      <c r="A71" s="160">
        <v>59</v>
      </c>
      <c r="B71" s="167" t="s">
        <v>118</v>
      </c>
      <c r="C71" s="162" t="s">
        <v>325</v>
      </c>
      <c r="D71" s="163"/>
      <c r="E71" s="164"/>
      <c r="F71" s="165"/>
    </row>
    <row r="72" spans="1:6" ht="27.75" customHeight="1" x14ac:dyDescent="0.2">
      <c r="A72" s="160">
        <v>60</v>
      </c>
      <c r="B72" s="161" t="s">
        <v>119</v>
      </c>
      <c r="C72" s="162" t="s">
        <v>236</v>
      </c>
      <c r="D72" s="163"/>
      <c r="E72" s="164"/>
      <c r="F72" s="165"/>
    </row>
    <row r="73" spans="1:6" ht="27.75" customHeight="1" x14ac:dyDescent="0.2">
      <c r="A73" s="160">
        <v>61</v>
      </c>
      <c r="B73" s="161" t="s">
        <v>120</v>
      </c>
      <c r="C73" s="162" t="s">
        <v>237</v>
      </c>
      <c r="D73" s="163"/>
      <c r="E73" s="164"/>
      <c r="F73" s="165"/>
    </row>
    <row r="74" spans="1:6" x14ac:dyDescent="0.2">
      <c r="A74" s="160">
        <v>62</v>
      </c>
      <c r="B74" s="166" t="s">
        <v>121</v>
      </c>
      <c r="C74" s="162" t="s">
        <v>238</v>
      </c>
      <c r="D74" s="163">
        <f t="shared" si="0"/>
        <v>1878796</v>
      </c>
      <c r="E74" s="164">
        <v>165419</v>
      </c>
      <c r="F74" s="165">
        <v>1713377</v>
      </c>
    </row>
    <row r="75" spans="1:6" x14ac:dyDescent="0.2">
      <c r="A75" s="160">
        <v>63</v>
      </c>
      <c r="B75" s="166" t="s">
        <v>122</v>
      </c>
      <c r="C75" s="162" t="s">
        <v>50</v>
      </c>
      <c r="D75" s="163">
        <f t="shared" si="0"/>
        <v>1319894</v>
      </c>
      <c r="E75" s="164">
        <v>181554</v>
      </c>
      <c r="F75" s="165">
        <v>1138340</v>
      </c>
    </row>
    <row r="76" spans="1:6" x14ac:dyDescent="0.2">
      <c r="A76" s="160">
        <v>64</v>
      </c>
      <c r="B76" s="166" t="s">
        <v>123</v>
      </c>
      <c r="C76" s="162" t="s">
        <v>239</v>
      </c>
      <c r="D76" s="163">
        <f t="shared" si="0"/>
        <v>2548221</v>
      </c>
      <c r="E76" s="164">
        <v>193661</v>
      </c>
      <c r="F76" s="165">
        <v>2354560</v>
      </c>
    </row>
    <row r="77" spans="1:6" ht="15" customHeight="1" x14ac:dyDescent="0.2">
      <c r="A77" s="160">
        <v>65</v>
      </c>
      <c r="B77" s="166" t="s">
        <v>124</v>
      </c>
      <c r="C77" s="162" t="s">
        <v>240</v>
      </c>
      <c r="D77" s="163"/>
      <c r="E77" s="164"/>
      <c r="F77" s="165"/>
    </row>
    <row r="78" spans="1:6" ht="15" customHeight="1" x14ac:dyDescent="0.2">
      <c r="A78" s="160">
        <v>66</v>
      </c>
      <c r="B78" s="161" t="s">
        <v>125</v>
      </c>
      <c r="C78" s="162" t="s">
        <v>241</v>
      </c>
      <c r="D78" s="163"/>
      <c r="E78" s="164"/>
      <c r="F78" s="165"/>
    </row>
    <row r="79" spans="1:6" ht="15" customHeight="1" x14ac:dyDescent="0.2">
      <c r="A79" s="160">
        <v>67</v>
      </c>
      <c r="B79" s="166" t="s">
        <v>126</v>
      </c>
      <c r="C79" s="162" t="s">
        <v>242</v>
      </c>
      <c r="D79" s="163"/>
      <c r="E79" s="164"/>
      <c r="F79" s="165"/>
    </row>
    <row r="80" spans="1:6" ht="15" customHeight="1" x14ac:dyDescent="0.2">
      <c r="A80" s="160">
        <v>68</v>
      </c>
      <c r="B80" s="166" t="s">
        <v>127</v>
      </c>
      <c r="C80" s="162" t="s">
        <v>243</v>
      </c>
      <c r="D80" s="163"/>
      <c r="E80" s="164"/>
      <c r="F80" s="165"/>
    </row>
    <row r="81" spans="1:6" ht="15" customHeight="1" x14ac:dyDescent="0.2">
      <c r="A81" s="160">
        <v>69</v>
      </c>
      <c r="B81" s="161" t="s">
        <v>128</v>
      </c>
      <c r="C81" s="162" t="s">
        <v>244</v>
      </c>
      <c r="D81" s="163"/>
      <c r="E81" s="164"/>
      <c r="F81" s="165"/>
    </row>
    <row r="82" spans="1:6" ht="15" customHeight="1" x14ac:dyDescent="0.2">
      <c r="A82" s="160">
        <v>70</v>
      </c>
      <c r="B82" s="161" t="s">
        <v>129</v>
      </c>
      <c r="C82" s="162" t="s">
        <v>245</v>
      </c>
      <c r="D82" s="163"/>
      <c r="E82" s="164"/>
      <c r="F82" s="165"/>
    </row>
    <row r="83" spans="1:6" ht="15" customHeight="1" x14ac:dyDescent="0.2">
      <c r="A83" s="160">
        <v>71</v>
      </c>
      <c r="B83" s="161" t="s">
        <v>130</v>
      </c>
      <c r="C83" s="162" t="s">
        <v>246</v>
      </c>
      <c r="D83" s="163"/>
      <c r="E83" s="164"/>
      <c r="F83" s="165"/>
    </row>
    <row r="84" spans="1:6" ht="15" customHeight="1" x14ac:dyDescent="0.2">
      <c r="A84" s="160">
        <v>72</v>
      </c>
      <c r="B84" s="167" t="s">
        <v>131</v>
      </c>
      <c r="C84" s="162" t="s">
        <v>132</v>
      </c>
      <c r="D84" s="163">
        <f t="shared" ref="D84:D140" si="1">E84+F84</f>
        <v>1451450</v>
      </c>
      <c r="E84" s="164">
        <v>157349</v>
      </c>
      <c r="F84" s="165">
        <v>1294101</v>
      </c>
    </row>
    <row r="85" spans="1:6" x14ac:dyDescent="0.2">
      <c r="A85" s="160">
        <v>73</v>
      </c>
      <c r="B85" s="161" t="s">
        <v>133</v>
      </c>
      <c r="C85" s="162" t="s">
        <v>247</v>
      </c>
      <c r="D85" s="163">
        <f t="shared" si="1"/>
        <v>2978045</v>
      </c>
      <c r="E85" s="164">
        <v>306628</v>
      </c>
      <c r="F85" s="165">
        <v>2671417</v>
      </c>
    </row>
    <row r="86" spans="1:6" x14ac:dyDescent="0.2">
      <c r="A86" s="160">
        <v>74</v>
      </c>
      <c r="B86" s="167" t="s">
        <v>134</v>
      </c>
      <c r="C86" s="162" t="s">
        <v>35</v>
      </c>
      <c r="D86" s="163">
        <f t="shared" si="1"/>
        <v>2110538</v>
      </c>
      <c r="E86" s="164">
        <v>161385</v>
      </c>
      <c r="F86" s="165">
        <v>1949153</v>
      </c>
    </row>
    <row r="87" spans="1:6" x14ac:dyDescent="0.2">
      <c r="A87" s="160">
        <v>75</v>
      </c>
      <c r="B87" s="161" t="s">
        <v>135</v>
      </c>
      <c r="C87" s="162" t="s">
        <v>413</v>
      </c>
      <c r="D87" s="163">
        <f t="shared" si="1"/>
        <v>1203067</v>
      </c>
      <c r="E87" s="164">
        <v>117004</v>
      </c>
      <c r="F87" s="165">
        <v>1086063</v>
      </c>
    </row>
    <row r="88" spans="1:6" x14ac:dyDescent="0.2">
      <c r="A88" s="160">
        <v>76</v>
      </c>
      <c r="B88" s="161" t="s">
        <v>136</v>
      </c>
      <c r="C88" s="162" t="s">
        <v>36</v>
      </c>
      <c r="D88" s="163">
        <f t="shared" si="1"/>
        <v>3421764</v>
      </c>
      <c r="E88" s="164">
        <v>326803</v>
      </c>
      <c r="F88" s="165">
        <v>3094961</v>
      </c>
    </row>
    <row r="89" spans="1:6" x14ac:dyDescent="0.2">
      <c r="A89" s="160">
        <v>77</v>
      </c>
      <c r="B89" s="161" t="s">
        <v>137</v>
      </c>
      <c r="C89" s="162" t="s">
        <v>49</v>
      </c>
      <c r="D89" s="163"/>
      <c r="E89" s="164"/>
      <c r="F89" s="165"/>
    </row>
    <row r="90" spans="1:6" s="144" customFormat="1" x14ac:dyDescent="0.2">
      <c r="A90" s="160">
        <v>78</v>
      </c>
      <c r="B90" s="161" t="s">
        <v>138</v>
      </c>
      <c r="C90" s="162" t="s">
        <v>228</v>
      </c>
      <c r="D90" s="163">
        <f t="shared" si="1"/>
        <v>4008726</v>
      </c>
      <c r="E90" s="164">
        <v>1468532</v>
      </c>
      <c r="F90" s="165">
        <v>2540194</v>
      </c>
    </row>
    <row r="91" spans="1:6" x14ac:dyDescent="0.2">
      <c r="A91" s="160">
        <v>79</v>
      </c>
      <c r="B91" s="161" t="s">
        <v>139</v>
      </c>
      <c r="C91" s="162" t="s">
        <v>309</v>
      </c>
      <c r="D91" s="163"/>
      <c r="E91" s="164"/>
      <c r="F91" s="165"/>
    </row>
    <row r="92" spans="1:6" x14ac:dyDescent="0.2">
      <c r="A92" s="160">
        <v>80</v>
      </c>
      <c r="B92" s="166" t="s">
        <v>140</v>
      </c>
      <c r="C92" s="162" t="s">
        <v>258</v>
      </c>
      <c r="D92" s="163"/>
      <c r="E92" s="164"/>
      <c r="F92" s="165"/>
    </row>
    <row r="93" spans="1:6" s="144" customFormat="1" ht="27" customHeight="1" x14ac:dyDescent="0.2">
      <c r="A93" s="421">
        <v>81</v>
      </c>
      <c r="B93" s="424" t="s">
        <v>141</v>
      </c>
      <c r="C93" s="170" t="s">
        <v>248</v>
      </c>
      <c r="D93" s="171">
        <f t="shared" si="1"/>
        <v>16003</v>
      </c>
      <c r="E93" s="172"/>
      <c r="F93" s="173">
        <v>16003</v>
      </c>
    </row>
    <row r="94" spans="1:6" ht="43.5" customHeight="1" x14ac:dyDescent="0.2">
      <c r="A94" s="422"/>
      <c r="B94" s="425"/>
      <c r="C94" s="162" t="s">
        <v>307</v>
      </c>
      <c r="D94" s="163">
        <f t="shared" si="1"/>
        <v>16003</v>
      </c>
      <c r="E94" s="164"/>
      <c r="F94" s="165">
        <v>16003</v>
      </c>
    </row>
    <row r="95" spans="1:6" ht="27.75" customHeight="1" x14ac:dyDescent="0.2">
      <c r="A95" s="422"/>
      <c r="B95" s="425"/>
      <c r="C95" s="162" t="s">
        <v>249</v>
      </c>
      <c r="D95" s="163"/>
      <c r="E95" s="164"/>
      <c r="F95" s="165"/>
    </row>
    <row r="96" spans="1:6" ht="39" customHeight="1" x14ac:dyDescent="0.2">
      <c r="A96" s="423"/>
      <c r="B96" s="426"/>
      <c r="C96" s="174" t="s">
        <v>308</v>
      </c>
      <c r="D96" s="163"/>
      <c r="E96" s="164"/>
      <c r="F96" s="165"/>
    </row>
    <row r="97" spans="1:6" ht="25.5" x14ac:dyDescent="0.2">
      <c r="A97" s="160">
        <v>82</v>
      </c>
      <c r="B97" s="166" t="s">
        <v>142</v>
      </c>
      <c r="C97" s="162" t="s">
        <v>48</v>
      </c>
      <c r="D97" s="163"/>
      <c r="E97" s="164"/>
      <c r="F97" s="165"/>
    </row>
    <row r="98" spans="1:6" x14ac:dyDescent="0.2">
      <c r="A98" s="160">
        <v>83</v>
      </c>
      <c r="B98" s="166" t="s">
        <v>143</v>
      </c>
      <c r="C98" s="162" t="s">
        <v>144</v>
      </c>
      <c r="D98" s="163">
        <f t="shared" si="1"/>
        <v>126432</v>
      </c>
      <c r="E98" s="164">
        <v>8069</v>
      </c>
      <c r="F98" s="165">
        <v>118363</v>
      </c>
    </row>
    <row r="99" spans="1:6" x14ac:dyDescent="0.2">
      <c r="A99" s="160">
        <v>84</v>
      </c>
      <c r="B99" s="167" t="s">
        <v>145</v>
      </c>
      <c r="C99" s="162" t="s">
        <v>146</v>
      </c>
      <c r="D99" s="163">
        <f t="shared" si="1"/>
        <v>876311</v>
      </c>
      <c r="E99" s="164">
        <v>177518</v>
      </c>
      <c r="F99" s="165">
        <v>698793</v>
      </c>
    </row>
    <row r="100" spans="1:6" x14ac:dyDescent="0.2">
      <c r="A100" s="160">
        <v>85</v>
      </c>
      <c r="B100" s="166" t="s">
        <v>147</v>
      </c>
      <c r="C100" s="162" t="s">
        <v>27</v>
      </c>
      <c r="D100" s="163">
        <f t="shared" si="1"/>
        <v>372237</v>
      </c>
      <c r="E100" s="164">
        <v>20173</v>
      </c>
      <c r="F100" s="165">
        <v>352064</v>
      </c>
    </row>
    <row r="101" spans="1:6" x14ac:dyDescent="0.2">
      <c r="A101" s="160">
        <v>86</v>
      </c>
      <c r="B101" s="167" t="s">
        <v>148</v>
      </c>
      <c r="C101" s="162" t="s">
        <v>12</v>
      </c>
      <c r="D101" s="163">
        <f t="shared" si="1"/>
        <v>399742</v>
      </c>
      <c r="E101" s="164">
        <v>24207</v>
      </c>
      <c r="F101" s="165">
        <v>375535</v>
      </c>
    </row>
    <row r="102" spans="1:6" x14ac:dyDescent="0.2">
      <c r="A102" s="160">
        <v>87</v>
      </c>
      <c r="B102" s="167" t="s">
        <v>149</v>
      </c>
      <c r="C102" s="162" t="s">
        <v>26</v>
      </c>
      <c r="D102" s="163">
        <f t="shared" si="1"/>
        <v>881509</v>
      </c>
      <c r="E102" s="164">
        <v>72624</v>
      </c>
      <c r="F102" s="165">
        <v>808885</v>
      </c>
    </row>
    <row r="103" spans="1:6" ht="12.75" customHeight="1" x14ac:dyDescent="0.2">
      <c r="A103" s="160">
        <v>88</v>
      </c>
      <c r="B103" s="166" t="s">
        <v>150</v>
      </c>
      <c r="C103" s="162" t="s">
        <v>42</v>
      </c>
      <c r="D103" s="163">
        <f t="shared" si="1"/>
        <v>543941</v>
      </c>
      <c r="E103" s="164">
        <v>76656</v>
      </c>
      <c r="F103" s="165">
        <v>467285</v>
      </c>
    </row>
    <row r="104" spans="1:6" x14ac:dyDescent="0.2">
      <c r="A104" s="160">
        <v>89</v>
      </c>
      <c r="B104" s="161" t="s">
        <v>152</v>
      </c>
      <c r="C104" s="162" t="s">
        <v>28</v>
      </c>
      <c r="D104" s="163">
        <f t="shared" si="1"/>
        <v>1971505</v>
      </c>
      <c r="E104" s="164">
        <v>1169981</v>
      </c>
      <c r="F104" s="165">
        <v>801524</v>
      </c>
    </row>
    <row r="105" spans="1:6" x14ac:dyDescent="0.2">
      <c r="A105" s="160">
        <v>90</v>
      </c>
      <c r="B105" s="161" t="s">
        <v>153</v>
      </c>
      <c r="C105" s="162" t="s">
        <v>29</v>
      </c>
      <c r="D105" s="163">
        <f t="shared" si="1"/>
        <v>759400</v>
      </c>
      <c r="E105" s="164">
        <v>80693</v>
      </c>
      <c r="F105" s="165">
        <v>678707</v>
      </c>
    </row>
    <row r="106" spans="1:6" x14ac:dyDescent="0.2">
      <c r="A106" s="160">
        <v>91</v>
      </c>
      <c r="B106" s="167" t="s">
        <v>154</v>
      </c>
      <c r="C106" s="162" t="s">
        <v>14</v>
      </c>
      <c r="D106" s="163">
        <f t="shared" si="1"/>
        <v>429552</v>
      </c>
      <c r="E106" s="164">
        <v>80689</v>
      </c>
      <c r="F106" s="165">
        <v>348863</v>
      </c>
    </row>
    <row r="107" spans="1:6" x14ac:dyDescent="0.2">
      <c r="A107" s="160">
        <v>92</v>
      </c>
      <c r="B107" s="161" t="s">
        <v>155</v>
      </c>
      <c r="C107" s="162" t="s">
        <v>30</v>
      </c>
      <c r="D107" s="163">
        <f t="shared" si="1"/>
        <v>755351</v>
      </c>
      <c r="E107" s="164">
        <v>129104</v>
      </c>
      <c r="F107" s="165">
        <v>626247</v>
      </c>
    </row>
    <row r="108" spans="1:6" x14ac:dyDescent="0.2">
      <c r="A108" s="160">
        <v>93</v>
      </c>
      <c r="B108" s="161" t="s">
        <v>156</v>
      </c>
      <c r="C108" s="162" t="s">
        <v>15</v>
      </c>
      <c r="D108" s="163">
        <f t="shared" si="1"/>
        <v>523635</v>
      </c>
      <c r="E108" s="164">
        <v>40347</v>
      </c>
      <c r="F108" s="165">
        <v>483288</v>
      </c>
    </row>
    <row r="109" spans="1:6" x14ac:dyDescent="0.2">
      <c r="A109" s="160">
        <v>94</v>
      </c>
      <c r="B109" s="166" t="s">
        <v>157</v>
      </c>
      <c r="C109" s="162" t="s">
        <v>13</v>
      </c>
      <c r="D109" s="163">
        <f t="shared" si="1"/>
        <v>808238</v>
      </c>
      <c r="E109" s="164">
        <v>266273</v>
      </c>
      <c r="F109" s="165">
        <v>541965</v>
      </c>
    </row>
    <row r="110" spans="1:6" x14ac:dyDescent="0.2">
      <c r="A110" s="160">
        <v>95</v>
      </c>
      <c r="B110" s="167" t="s">
        <v>158</v>
      </c>
      <c r="C110" s="162" t="s">
        <v>31</v>
      </c>
      <c r="D110" s="163">
        <f t="shared" si="1"/>
        <v>438409</v>
      </c>
      <c r="E110" s="164">
        <v>36311</v>
      </c>
      <c r="F110" s="165">
        <v>402098</v>
      </c>
    </row>
    <row r="111" spans="1:6" x14ac:dyDescent="0.2">
      <c r="A111" s="160">
        <v>96</v>
      </c>
      <c r="B111" s="161" t="s">
        <v>160</v>
      </c>
      <c r="C111" s="162" t="s">
        <v>33</v>
      </c>
      <c r="D111" s="163">
        <f t="shared" si="1"/>
        <v>1073571</v>
      </c>
      <c r="E111" s="164">
        <v>68589</v>
      </c>
      <c r="F111" s="165">
        <v>1004982</v>
      </c>
    </row>
    <row r="112" spans="1:6" x14ac:dyDescent="0.2">
      <c r="A112" s="160">
        <v>97</v>
      </c>
      <c r="B112" s="161" t="s">
        <v>162</v>
      </c>
      <c r="C112" s="162" t="s">
        <v>163</v>
      </c>
      <c r="D112" s="163"/>
      <c r="E112" s="164"/>
      <c r="F112" s="165"/>
    </row>
    <row r="113" spans="1:6" x14ac:dyDescent="0.2">
      <c r="A113" s="160">
        <v>98</v>
      </c>
      <c r="B113" s="161" t="s">
        <v>164</v>
      </c>
      <c r="C113" s="162" t="s">
        <v>165</v>
      </c>
      <c r="D113" s="163"/>
      <c r="E113" s="164"/>
      <c r="F113" s="165"/>
    </row>
    <row r="114" spans="1:6" x14ac:dyDescent="0.2">
      <c r="A114" s="160">
        <v>99</v>
      </c>
      <c r="B114" s="167" t="s">
        <v>166</v>
      </c>
      <c r="C114" s="162" t="s">
        <v>167</v>
      </c>
      <c r="D114" s="163"/>
      <c r="E114" s="164"/>
      <c r="F114" s="165"/>
    </row>
    <row r="115" spans="1:6" ht="15.75" customHeight="1" x14ac:dyDescent="0.2">
      <c r="A115" s="160">
        <v>100</v>
      </c>
      <c r="B115" s="167" t="s">
        <v>168</v>
      </c>
      <c r="C115" s="162" t="s">
        <v>169</v>
      </c>
      <c r="D115" s="163"/>
      <c r="E115" s="164"/>
      <c r="F115" s="165"/>
    </row>
    <row r="116" spans="1:6" ht="12.75" customHeight="1" x14ac:dyDescent="0.2">
      <c r="A116" s="160">
        <v>101</v>
      </c>
      <c r="B116" s="167" t="s">
        <v>170</v>
      </c>
      <c r="C116" s="162" t="s">
        <v>171</v>
      </c>
      <c r="D116" s="163"/>
      <c r="E116" s="164"/>
      <c r="F116" s="165"/>
    </row>
    <row r="117" spans="1:6" x14ac:dyDescent="0.2">
      <c r="A117" s="160">
        <v>102</v>
      </c>
      <c r="B117" s="167" t="s">
        <v>172</v>
      </c>
      <c r="C117" s="162" t="s">
        <v>173</v>
      </c>
      <c r="D117" s="163"/>
      <c r="E117" s="164"/>
      <c r="F117" s="165"/>
    </row>
    <row r="118" spans="1:6" ht="12.75" customHeight="1" x14ac:dyDescent="0.2">
      <c r="A118" s="160">
        <v>103</v>
      </c>
      <c r="B118" s="167" t="s">
        <v>174</v>
      </c>
      <c r="C118" s="162" t="s">
        <v>175</v>
      </c>
      <c r="D118" s="163"/>
      <c r="E118" s="164"/>
      <c r="F118" s="165"/>
    </row>
    <row r="119" spans="1:6" x14ac:dyDescent="0.2">
      <c r="A119" s="160">
        <v>104</v>
      </c>
      <c r="B119" s="175" t="s">
        <v>176</v>
      </c>
      <c r="C119" s="169" t="s">
        <v>177</v>
      </c>
      <c r="D119" s="163"/>
      <c r="E119" s="164"/>
      <c r="F119" s="165"/>
    </row>
    <row r="120" spans="1:6" x14ac:dyDescent="0.2">
      <c r="A120" s="160">
        <v>105</v>
      </c>
      <c r="B120" s="166" t="s">
        <v>178</v>
      </c>
      <c r="C120" s="162" t="s">
        <v>179</v>
      </c>
      <c r="D120" s="163"/>
      <c r="E120" s="164"/>
      <c r="F120" s="165"/>
    </row>
    <row r="121" spans="1:6" ht="12.75" customHeight="1" x14ac:dyDescent="0.2">
      <c r="A121" s="160">
        <v>106</v>
      </c>
      <c r="B121" s="167" t="s">
        <v>180</v>
      </c>
      <c r="C121" s="162" t="s">
        <v>181</v>
      </c>
      <c r="D121" s="163"/>
      <c r="E121" s="164"/>
      <c r="F121" s="165"/>
    </row>
    <row r="122" spans="1:6" ht="12.75" customHeight="1" x14ac:dyDescent="0.2">
      <c r="A122" s="160">
        <v>107</v>
      </c>
      <c r="B122" s="161" t="s">
        <v>182</v>
      </c>
      <c r="C122" s="176" t="s">
        <v>183</v>
      </c>
      <c r="D122" s="163"/>
      <c r="E122" s="164"/>
      <c r="F122" s="165"/>
    </row>
    <row r="123" spans="1:6" x14ac:dyDescent="0.2">
      <c r="A123" s="160">
        <v>108</v>
      </c>
      <c r="B123" s="167" t="s">
        <v>184</v>
      </c>
      <c r="C123" s="162" t="s">
        <v>261</v>
      </c>
      <c r="D123" s="163"/>
      <c r="E123" s="164"/>
      <c r="F123" s="165"/>
    </row>
    <row r="124" spans="1:6" x14ac:dyDescent="0.2">
      <c r="A124" s="160">
        <v>109</v>
      </c>
      <c r="B124" s="166" t="s">
        <v>185</v>
      </c>
      <c r="C124" s="162" t="s">
        <v>250</v>
      </c>
      <c r="D124" s="163"/>
      <c r="E124" s="164"/>
      <c r="F124" s="165"/>
    </row>
    <row r="125" spans="1:6" x14ac:dyDescent="0.2">
      <c r="A125" s="160">
        <v>110</v>
      </c>
      <c r="B125" s="161" t="s">
        <v>329</v>
      </c>
      <c r="C125" s="162" t="s">
        <v>317</v>
      </c>
      <c r="D125" s="163"/>
      <c r="E125" s="164"/>
      <c r="F125" s="165"/>
    </row>
    <row r="126" spans="1:6" x14ac:dyDescent="0.2">
      <c r="A126" s="160">
        <v>111</v>
      </c>
      <c r="B126" s="177" t="s">
        <v>418</v>
      </c>
      <c r="C126" s="196" t="s">
        <v>419</v>
      </c>
      <c r="D126" s="163"/>
      <c r="E126" s="164"/>
      <c r="F126" s="165"/>
    </row>
    <row r="127" spans="1:6" x14ac:dyDescent="0.2">
      <c r="A127" s="160">
        <v>112</v>
      </c>
      <c r="B127" s="178" t="s">
        <v>186</v>
      </c>
      <c r="C127" s="197" t="s">
        <v>320</v>
      </c>
      <c r="D127" s="163"/>
      <c r="E127" s="164"/>
      <c r="F127" s="165"/>
    </row>
    <row r="128" spans="1:6" x14ac:dyDescent="0.2">
      <c r="A128" s="160">
        <v>113</v>
      </c>
      <c r="B128" s="167" t="s">
        <v>187</v>
      </c>
      <c r="C128" s="162" t="s">
        <v>188</v>
      </c>
      <c r="D128" s="163"/>
      <c r="E128" s="164"/>
      <c r="F128" s="165"/>
    </row>
    <row r="129" spans="1:6" ht="13.5" customHeight="1" x14ac:dyDescent="0.2">
      <c r="A129" s="160">
        <v>114</v>
      </c>
      <c r="B129" s="167" t="s">
        <v>189</v>
      </c>
      <c r="C129" s="198" t="s">
        <v>306</v>
      </c>
      <c r="D129" s="163"/>
      <c r="E129" s="164"/>
      <c r="F129" s="165"/>
    </row>
    <row r="130" spans="1:6" x14ac:dyDescent="0.2">
      <c r="A130" s="160">
        <v>115</v>
      </c>
      <c r="B130" s="167" t="s">
        <v>190</v>
      </c>
      <c r="C130" s="162" t="s">
        <v>225</v>
      </c>
      <c r="D130" s="163"/>
      <c r="E130" s="164"/>
      <c r="F130" s="165"/>
    </row>
    <row r="131" spans="1:6" x14ac:dyDescent="0.2">
      <c r="A131" s="160">
        <v>116</v>
      </c>
      <c r="B131" s="167" t="s">
        <v>191</v>
      </c>
      <c r="C131" s="162" t="s">
        <v>192</v>
      </c>
      <c r="D131" s="163"/>
      <c r="E131" s="164"/>
      <c r="F131" s="165"/>
    </row>
    <row r="132" spans="1:6" x14ac:dyDescent="0.2">
      <c r="A132" s="160">
        <v>117</v>
      </c>
      <c r="B132" s="167" t="s">
        <v>193</v>
      </c>
      <c r="C132" s="162" t="s">
        <v>40</v>
      </c>
      <c r="D132" s="163"/>
      <c r="E132" s="164"/>
      <c r="F132" s="165"/>
    </row>
    <row r="133" spans="1:6" x14ac:dyDescent="0.2">
      <c r="A133" s="160">
        <v>118</v>
      </c>
      <c r="B133" s="161" t="s">
        <v>194</v>
      </c>
      <c r="C133" s="162" t="s">
        <v>45</v>
      </c>
      <c r="D133" s="163"/>
      <c r="E133" s="164"/>
      <c r="F133" s="165"/>
    </row>
    <row r="134" spans="1:6" x14ac:dyDescent="0.2">
      <c r="A134" s="160">
        <v>119</v>
      </c>
      <c r="B134" s="161" t="s">
        <v>195</v>
      </c>
      <c r="C134" s="162" t="s">
        <v>227</v>
      </c>
      <c r="D134" s="163"/>
      <c r="E134" s="164"/>
      <c r="F134" s="165"/>
    </row>
    <row r="135" spans="1:6" x14ac:dyDescent="0.2">
      <c r="A135" s="160">
        <v>120</v>
      </c>
      <c r="B135" s="161" t="s">
        <v>196</v>
      </c>
      <c r="C135" s="162" t="s">
        <v>47</v>
      </c>
      <c r="D135" s="163"/>
      <c r="E135" s="164"/>
      <c r="F135" s="165"/>
    </row>
    <row r="136" spans="1:6" x14ac:dyDescent="0.2">
      <c r="A136" s="160">
        <v>121</v>
      </c>
      <c r="B136" s="167" t="s">
        <v>197</v>
      </c>
      <c r="C136" s="162" t="s">
        <v>46</v>
      </c>
      <c r="D136" s="163"/>
      <c r="E136" s="164"/>
      <c r="F136" s="165"/>
    </row>
    <row r="137" spans="1:6" x14ac:dyDescent="0.2">
      <c r="A137" s="160">
        <v>122</v>
      </c>
      <c r="B137" s="167" t="s">
        <v>198</v>
      </c>
      <c r="C137" s="162" t="s">
        <v>199</v>
      </c>
      <c r="D137" s="163"/>
      <c r="E137" s="164"/>
      <c r="F137" s="165"/>
    </row>
    <row r="138" spans="1:6" x14ac:dyDescent="0.2">
      <c r="A138" s="160">
        <v>123</v>
      </c>
      <c r="B138" s="167" t="s">
        <v>200</v>
      </c>
      <c r="C138" s="162" t="s">
        <v>466</v>
      </c>
      <c r="D138" s="163"/>
      <c r="E138" s="164"/>
      <c r="F138" s="165"/>
    </row>
    <row r="139" spans="1:6" x14ac:dyDescent="0.2">
      <c r="A139" s="160">
        <v>124</v>
      </c>
      <c r="B139" s="161" t="s">
        <v>201</v>
      </c>
      <c r="C139" s="162" t="s">
        <v>226</v>
      </c>
      <c r="D139" s="163">
        <f t="shared" si="1"/>
        <v>1314829</v>
      </c>
      <c r="E139" s="164">
        <v>213829</v>
      </c>
      <c r="F139" s="165">
        <v>1101000</v>
      </c>
    </row>
    <row r="140" spans="1:6" x14ac:dyDescent="0.2">
      <c r="A140" s="160">
        <v>125</v>
      </c>
      <c r="B140" s="166" t="s">
        <v>202</v>
      </c>
      <c r="C140" s="210" t="s">
        <v>457</v>
      </c>
      <c r="D140" s="163">
        <f t="shared" si="1"/>
        <v>1562757</v>
      </c>
      <c r="E140" s="164">
        <v>391345</v>
      </c>
      <c r="F140" s="165">
        <v>1171412</v>
      </c>
    </row>
    <row r="141" spans="1:6" x14ac:dyDescent="0.2">
      <c r="A141" s="160">
        <v>126</v>
      </c>
      <c r="B141" s="167" t="s">
        <v>203</v>
      </c>
      <c r="C141" s="162" t="s">
        <v>204</v>
      </c>
      <c r="D141" s="163"/>
      <c r="E141" s="164"/>
      <c r="F141" s="165"/>
    </row>
    <row r="142" spans="1:6" x14ac:dyDescent="0.2">
      <c r="A142" s="160">
        <v>127</v>
      </c>
      <c r="B142" s="161" t="s">
        <v>205</v>
      </c>
      <c r="C142" s="162" t="s">
        <v>206</v>
      </c>
      <c r="D142" s="163"/>
      <c r="E142" s="164"/>
      <c r="F142" s="165"/>
    </row>
    <row r="143" spans="1:6" x14ac:dyDescent="0.2">
      <c r="A143" s="160">
        <v>128</v>
      </c>
      <c r="B143" s="167" t="s">
        <v>207</v>
      </c>
      <c r="C143" s="162" t="s">
        <v>208</v>
      </c>
      <c r="D143" s="163"/>
      <c r="E143" s="164"/>
      <c r="F143" s="165"/>
    </row>
    <row r="144" spans="1:6" x14ac:dyDescent="0.2">
      <c r="A144" s="160">
        <v>129</v>
      </c>
      <c r="B144" s="179" t="s">
        <v>251</v>
      </c>
      <c r="C144" s="180" t="s">
        <v>252</v>
      </c>
      <c r="D144" s="163"/>
      <c r="E144" s="164"/>
      <c r="F144" s="165"/>
    </row>
    <row r="145" spans="1:6" x14ac:dyDescent="0.2">
      <c r="A145" s="160">
        <v>130</v>
      </c>
      <c r="B145" s="181" t="s">
        <v>253</v>
      </c>
      <c r="C145" s="182" t="s">
        <v>254</v>
      </c>
      <c r="D145" s="163"/>
      <c r="E145" s="164"/>
      <c r="F145" s="165"/>
    </row>
    <row r="146" spans="1:6" x14ac:dyDescent="0.2">
      <c r="A146" s="160">
        <v>131</v>
      </c>
      <c r="B146" s="183" t="s">
        <v>255</v>
      </c>
      <c r="C146" s="184" t="s">
        <v>449</v>
      </c>
      <c r="D146" s="163"/>
      <c r="E146" s="164"/>
      <c r="F146" s="165"/>
    </row>
    <row r="147" spans="1:6" x14ac:dyDescent="0.2">
      <c r="A147" s="160">
        <v>132</v>
      </c>
      <c r="B147" s="185" t="s">
        <v>259</v>
      </c>
      <c r="C147" s="186" t="s">
        <v>260</v>
      </c>
      <c r="D147" s="163"/>
      <c r="E147" s="164"/>
      <c r="F147" s="165"/>
    </row>
    <row r="148" spans="1:6" x14ac:dyDescent="0.2">
      <c r="A148" s="160">
        <v>133</v>
      </c>
      <c r="B148" s="187" t="s">
        <v>311</v>
      </c>
      <c r="C148" s="186" t="s">
        <v>310</v>
      </c>
      <c r="D148" s="163"/>
      <c r="E148" s="164"/>
      <c r="F148" s="165"/>
    </row>
    <row r="149" spans="1:6" x14ac:dyDescent="0.2">
      <c r="A149" s="160">
        <v>134</v>
      </c>
      <c r="B149" s="188" t="s">
        <v>319</v>
      </c>
      <c r="C149" s="189" t="s">
        <v>316</v>
      </c>
      <c r="D149" s="163"/>
      <c r="E149" s="164"/>
      <c r="F149" s="165"/>
    </row>
    <row r="150" spans="1:6" ht="14.25" customHeight="1" thickBot="1" x14ac:dyDescent="0.25">
      <c r="A150" s="190">
        <v>135</v>
      </c>
      <c r="B150" s="191" t="s">
        <v>411</v>
      </c>
      <c r="C150" s="192" t="s">
        <v>412</v>
      </c>
      <c r="D150" s="193"/>
      <c r="E150" s="194"/>
      <c r="F150" s="195"/>
    </row>
  </sheetData>
  <autoFilter ref="A12:F150" xr:uid="{00000000-0009-0000-0000-000008000000}">
    <filterColumn colId="0" showButton="0"/>
    <filterColumn colId="1" showButton="0"/>
  </autoFilter>
  <mergeCells count="15">
    <mergeCell ref="A93:A96"/>
    <mergeCell ref="B93:B96"/>
    <mergeCell ref="F5:F8"/>
    <mergeCell ref="E4:F4"/>
    <mergeCell ref="A11:C11"/>
    <mergeCell ref="A9:C9"/>
    <mergeCell ref="A10:C10"/>
    <mergeCell ref="A12:C12"/>
    <mergeCell ref="A1:F1"/>
    <mergeCell ref="A3:A8"/>
    <mergeCell ref="B3:B8"/>
    <mergeCell ref="C3:C8"/>
    <mergeCell ref="D4:D8"/>
    <mergeCell ref="E5:E8"/>
    <mergeCell ref="D3:F3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150"/>
  <sheetViews>
    <sheetView zoomScale="98" zoomScaleNormal="98" workbookViewId="0">
      <selection activeCell="G21" sqref="G21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05" t="s">
        <v>434</v>
      </c>
      <c r="B2" s="305"/>
      <c r="C2" s="305"/>
      <c r="D2" s="305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294" t="s">
        <v>43</v>
      </c>
      <c r="B4" s="294" t="s">
        <v>55</v>
      </c>
      <c r="C4" s="294" t="s">
        <v>44</v>
      </c>
      <c r="D4" s="309" t="s">
        <v>371</v>
      </c>
    </row>
    <row r="5" spans="1:4" ht="25.5" customHeight="1" x14ac:dyDescent="0.2">
      <c r="A5" s="294"/>
      <c r="B5" s="294"/>
      <c r="C5" s="294"/>
      <c r="D5" s="310"/>
    </row>
    <row r="6" spans="1:4" ht="14.25" customHeight="1" x14ac:dyDescent="0.2">
      <c r="A6" s="294"/>
      <c r="B6" s="294"/>
      <c r="C6" s="294"/>
      <c r="D6" s="310"/>
    </row>
    <row r="7" spans="1:4" ht="21.75" customHeight="1" x14ac:dyDescent="0.2">
      <c r="A7" s="294"/>
      <c r="B7" s="294"/>
      <c r="C7" s="294"/>
      <c r="D7" s="311"/>
    </row>
    <row r="8" spans="1:4" s="3" customFormat="1" x14ac:dyDescent="0.2">
      <c r="A8" s="275" t="s">
        <v>224</v>
      </c>
      <c r="B8" s="275"/>
      <c r="C8" s="275"/>
      <c r="D8" s="30">
        <f>D11+D10+D9</f>
        <v>450555530</v>
      </c>
    </row>
    <row r="9" spans="1:4" s="3" customFormat="1" ht="11.25" customHeight="1" x14ac:dyDescent="0.2">
      <c r="A9" s="83"/>
      <c r="B9" s="83"/>
      <c r="C9" s="11" t="s">
        <v>53</v>
      </c>
      <c r="D9" s="232"/>
    </row>
    <row r="10" spans="1:4" s="3" customFormat="1" ht="11.25" customHeight="1" x14ac:dyDescent="0.2">
      <c r="A10" s="83"/>
      <c r="B10" s="83"/>
      <c r="C10" s="11" t="s">
        <v>279</v>
      </c>
      <c r="D10" s="31"/>
    </row>
    <row r="11" spans="1:4" s="3" customFormat="1" x14ac:dyDescent="0.2">
      <c r="A11" s="275" t="s">
        <v>223</v>
      </c>
      <c r="B11" s="275"/>
      <c r="C11" s="275"/>
      <c r="D11" s="30">
        <f>SUM(D12:D148)-D92</f>
        <v>450555530</v>
      </c>
    </row>
    <row r="12" spans="1:4" x14ac:dyDescent="0.2">
      <c r="A12" s="20">
        <v>1</v>
      </c>
      <c r="B12" s="12" t="s">
        <v>56</v>
      </c>
      <c r="C12" s="10" t="s">
        <v>41</v>
      </c>
      <c r="D12" s="29">
        <v>0</v>
      </c>
    </row>
    <row r="13" spans="1:4" x14ac:dyDescent="0.2">
      <c r="A13" s="20">
        <v>2</v>
      </c>
      <c r="B13" s="13" t="s">
        <v>57</v>
      </c>
      <c r="C13" s="10" t="s">
        <v>209</v>
      </c>
      <c r="D13" s="29">
        <v>0</v>
      </c>
    </row>
    <row r="14" spans="1:4" x14ac:dyDescent="0.2">
      <c r="A14" s="20">
        <v>3</v>
      </c>
      <c r="B14" s="21" t="s">
        <v>58</v>
      </c>
      <c r="C14" s="10" t="s">
        <v>5</v>
      </c>
      <c r="D14" s="29">
        <v>15069472</v>
      </c>
    </row>
    <row r="15" spans="1:4" x14ac:dyDescent="0.2">
      <c r="A15" s="20">
        <v>4</v>
      </c>
      <c r="B15" s="12" t="s">
        <v>59</v>
      </c>
      <c r="C15" s="10" t="s">
        <v>210</v>
      </c>
      <c r="D15" s="29">
        <v>0</v>
      </c>
    </row>
    <row r="16" spans="1:4" x14ac:dyDescent="0.2">
      <c r="A16" s="20">
        <v>5</v>
      </c>
      <c r="B16" s="12" t="s">
        <v>60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61</v>
      </c>
      <c r="C17" s="10" t="s">
        <v>62</v>
      </c>
      <c r="D17" s="29">
        <v>40192764</v>
      </c>
    </row>
    <row r="18" spans="1:4" x14ac:dyDescent="0.2">
      <c r="A18" s="20">
        <v>7</v>
      </c>
      <c r="B18" s="12" t="s">
        <v>63</v>
      </c>
      <c r="C18" s="10" t="s">
        <v>211</v>
      </c>
      <c r="D18" s="29">
        <v>27229573</v>
      </c>
    </row>
    <row r="19" spans="1:4" x14ac:dyDescent="0.2">
      <c r="A19" s="20">
        <v>8</v>
      </c>
      <c r="B19" s="21" t="s">
        <v>64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65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66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67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68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x14ac:dyDescent="0.2">
      <c r="A25" s="20">
        <v>14</v>
      </c>
      <c r="B25" s="21" t="s">
        <v>69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70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71</v>
      </c>
      <c r="C27" s="10" t="s">
        <v>342</v>
      </c>
      <c r="D27" s="29">
        <v>0</v>
      </c>
    </row>
    <row r="28" spans="1:4" x14ac:dyDescent="0.2">
      <c r="A28" s="20">
        <v>17</v>
      </c>
      <c r="B28" s="21" t="s">
        <v>72</v>
      </c>
      <c r="C28" s="10" t="s">
        <v>9</v>
      </c>
      <c r="D28" s="29">
        <v>36534862</v>
      </c>
    </row>
    <row r="29" spans="1:4" x14ac:dyDescent="0.2">
      <c r="A29" s="20">
        <v>18</v>
      </c>
      <c r="B29" s="12" t="s">
        <v>73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74</v>
      </c>
      <c r="C30" s="10" t="s">
        <v>212</v>
      </c>
      <c r="D30" s="29">
        <v>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0</v>
      </c>
    </row>
    <row r="32" spans="1:4" x14ac:dyDescent="0.2">
      <c r="A32" s="20">
        <v>21</v>
      </c>
      <c r="B32" s="12" t="s">
        <v>76</v>
      </c>
      <c r="C32" s="10" t="s">
        <v>38</v>
      </c>
      <c r="D32" s="29">
        <v>14251941</v>
      </c>
    </row>
    <row r="33" spans="1:4" x14ac:dyDescent="0.2">
      <c r="A33" s="20">
        <v>22</v>
      </c>
      <c r="B33" s="21" t="s">
        <v>77</v>
      </c>
      <c r="C33" s="10" t="s">
        <v>78</v>
      </c>
      <c r="D33" s="29">
        <v>0</v>
      </c>
    </row>
    <row r="34" spans="1:4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x14ac:dyDescent="0.2">
      <c r="A36" s="20">
        <v>25</v>
      </c>
      <c r="B36" s="12" t="s">
        <v>83</v>
      </c>
      <c r="C36" s="10" t="s">
        <v>84</v>
      </c>
      <c r="D36" s="29">
        <v>38917367</v>
      </c>
    </row>
    <row r="37" spans="1:4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x14ac:dyDescent="0.2">
      <c r="A38" s="20">
        <v>27</v>
      </c>
      <c r="B38" s="13" t="s">
        <v>87</v>
      </c>
      <c r="C38" s="10" t="s">
        <v>88</v>
      </c>
      <c r="D38" s="29">
        <v>0</v>
      </c>
    </row>
    <row r="39" spans="1:4" x14ac:dyDescent="0.2">
      <c r="A39" s="20">
        <v>28</v>
      </c>
      <c r="B39" s="13" t="s">
        <v>89</v>
      </c>
      <c r="C39" s="10" t="s">
        <v>39</v>
      </c>
      <c r="D39" s="29">
        <v>12851114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23001660</v>
      </c>
    </row>
    <row r="41" spans="1:4" x14ac:dyDescent="0.2">
      <c r="A41" s="20">
        <v>30</v>
      </c>
      <c r="B41" s="13" t="s">
        <v>91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92</v>
      </c>
      <c r="C42" s="10" t="s">
        <v>21</v>
      </c>
      <c r="D42" s="29">
        <v>13058279</v>
      </c>
    </row>
    <row r="43" spans="1:4" x14ac:dyDescent="0.2">
      <c r="A43" s="20">
        <v>32</v>
      </c>
      <c r="B43" s="13" t="s">
        <v>93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0</v>
      </c>
    </row>
    <row r="45" spans="1:4" x14ac:dyDescent="0.2">
      <c r="A45" s="20">
        <v>34</v>
      </c>
      <c r="B45" s="14" t="s">
        <v>95</v>
      </c>
      <c r="C45" s="15" t="s">
        <v>214</v>
      </c>
      <c r="D45" s="29">
        <v>0</v>
      </c>
    </row>
    <row r="46" spans="1:4" x14ac:dyDescent="0.2">
      <c r="A46" s="20">
        <v>35</v>
      </c>
      <c r="B46" s="12" t="s">
        <v>96</v>
      </c>
      <c r="C46" s="10" t="s">
        <v>215</v>
      </c>
      <c r="D46" s="29">
        <v>0</v>
      </c>
    </row>
    <row r="47" spans="1:4" x14ac:dyDescent="0.2">
      <c r="A47" s="20">
        <v>36</v>
      </c>
      <c r="B47" s="12" t="s">
        <v>97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98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99</v>
      </c>
      <c r="C49" s="10" t="s">
        <v>100</v>
      </c>
      <c r="D49" s="29">
        <v>0</v>
      </c>
    </row>
    <row r="50" spans="1:4" x14ac:dyDescent="0.2">
      <c r="A50" s="20">
        <v>39</v>
      </c>
      <c r="B50" s="21" t="s">
        <v>101</v>
      </c>
      <c r="C50" s="10" t="s">
        <v>102</v>
      </c>
      <c r="D50" s="29">
        <v>40965202</v>
      </c>
    </row>
    <row r="51" spans="1:4" x14ac:dyDescent="0.2">
      <c r="A51" s="20">
        <v>40</v>
      </c>
      <c r="B51" s="12" t="s">
        <v>103</v>
      </c>
      <c r="C51" s="10" t="s">
        <v>220</v>
      </c>
      <c r="D51" s="29">
        <v>0</v>
      </c>
    </row>
    <row r="52" spans="1:4" x14ac:dyDescent="0.2">
      <c r="A52" s="20">
        <v>41</v>
      </c>
      <c r="B52" s="12" t="s">
        <v>104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105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151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106</v>
      </c>
      <c r="C55" s="10" t="s">
        <v>216</v>
      </c>
      <c r="D55" s="29">
        <v>0</v>
      </c>
    </row>
    <row r="56" spans="1:4" x14ac:dyDescent="0.2">
      <c r="A56" s="20">
        <v>45</v>
      </c>
      <c r="B56" s="13" t="s">
        <v>107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108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109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110</v>
      </c>
      <c r="C59" s="10" t="s">
        <v>217</v>
      </c>
      <c r="D59" s="29">
        <v>0</v>
      </c>
    </row>
    <row r="60" spans="1:4" x14ac:dyDescent="0.2">
      <c r="A60" s="20">
        <v>49</v>
      </c>
      <c r="B60" s="21" t="s">
        <v>111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159</v>
      </c>
      <c r="C61" s="10" t="s">
        <v>52</v>
      </c>
      <c r="D61" s="29">
        <v>0</v>
      </c>
    </row>
    <row r="62" spans="1:4" x14ac:dyDescent="0.2">
      <c r="A62" s="20">
        <v>51</v>
      </c>
      <c r="B62" s="21" t="s">
        <v>112</v>
      </c>
      <c r="C62" s="10" t="s">
        <v>218</v>
      </c>
      <c r="D62" s="29">
        <v>0</v>
      </c>
    </row>
    <row r="63" spans="1:4" x14ac:dyDescent="0.2">
      <c r="A63" s="20">
        <v>52</v>
      </c>
      <c r="B63" s="13" t="s">
        <v>161</v>
      </c>
      <c r="C63" s="10" t="s">
        <v>219</v>
      </c>
      <c r="D63" s="29">
        <v>0</v>
      </c>
    </row>
    <row r="64" spans="1:4" x14ac:dyDescent="0.2">
      <c r="A64" s="20">
        <v>53</v>
      </c>
      <c r="B64" s="21" t="s">
        <v>222</v>
      </c>
      <c r="C64" s="10" t="s">
        <v>221</v>
      </c>
      <c r="D64" s="29">
        <v>0</v>
      </c>
    </row>
    <row r="65" spans="1:4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x14ac:dyDescent="0.2">
      <c r="A66" s="20">
        <v>55</v>
      </c>
      <c r="B66" s="21" t="s">
        <v>113</v>
      </c>
      <c r="C66" s="10" t="s">
        <v>51</v>
      </c>
      <c r="D66" s="29">
        <v>0</v>
      </c>
    </row>
    <row r="67" spans="1:4" x14ac:dyDescent="0.2">
      <c r="A67" s="20">
        <v>56</v>
      </c>
      <c r="B67" s="13" t="s">
        <v>114</v>
      </c>
      <c r="C67" s="10" t="s">
        <v>234</v>
      </c>
      <c r="D67" s="29">
        <v>0</v>
      </c>
    </row>
    <row r="68" spans="1:4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x14ac:dyDescent="0.2">
      <c r="A69" s="20">
        <v>58</v>
      </c>
      <c r="B69" s="13" t="s">
        <v>117</v>
      </c>
      <c r="C69" s="10" t="s">
        <v>235</v>
      </c>
      <c r="D69" s="29">
        <v>0</v>
      </c>
    </row>
    <row r="70" spans="1:4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x14ac:dyDescent="0.2">
      <c r="A72" s="20">
        <v>61</v>
      </c>
      <c r="B72" s="12" t="s">
        <v>120</v>
      </c>
      <c r="C72" s="10" t="s">
        <v>237</v>
      </c>
      <c r="D72" s="29">
        <v>0</v>
      </c>
    </row>
    <row r="73" spans="1:4" x14ac:dyDescent="0.2">
      <c r="A73" s="20">
        <v>62</v>
      </c>
      <c r="B73" s="13" t="s">
        <v>121</v>
      </c>
      <c r="C73" s="10" t="s">
        <v>238</v>
      </c>
      <c r="D73" s="29">
        <v>0</v>
      </c>
    </row>
    <row r="74" spans="1:4" x14ac:dyDescent="0.2">
      <c r="A74" s="20">
        <v>63</v>
      </c>
      <c r="B74" s="13" t="s">
        <v>122</v>
      </c>
      <c r="C74" s="10" t="s">
        <v>50</v>
      </c>
      <c r="D74" s="29">
        <v>16292867</v>
      </c>
    </row>
    <row r="75" spans="1:4" x14ac:dyDescent="0.2">
      <c r="A75" s="20">
        <v>64</v>
      </c>
      <c r="B75" s="13" t="s">
        <v>123</v>
      </c>
      <c r="C75" s="10" t="s">
        <v>239</v>
      </c>
      <c r="D75" s="29">
        <v>0</v>
      </c>
    </row>
    <row r="76" spans="1:4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x14ac:dyDescent="0.2">
      <c r="A77" s="20">
        <v>66</v>
      </c>
      <c r="B77" s="12" t="s">
        <v>125</v>
      </c>
      <c r="C77" s="10" t="s">
        <v>241</v>
      </c>
      <c r="D77" s="29">
        <v>0</v>
      </c>
    </row>
    <row r="78" spans="1:4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x14ac:dyDescent="0.2">
      <c r="A83" s="20">
        <v>72</v>
      </c>
      <c r="B83" s="21" t="s">
        <v>131</v>
      </c>
      <c r="C83" s="10" t="s">
        <v>132</v>
      </c>
      <c r="D83" s="29">
        <v>18635005</v>
      </c>
    </row>
    <row r="84" spans="1:4" x14ac:dyDescent="0.2">
      <c r="A84" s="20">
        <v>73</v>
      </c>
      <c r="B84" s="12" t="s">
        <v>133</v>
      </c>
      <c r="C84" s="10" t="s">
        <v>247</v>
      </c>
      <c r="D84" s="29">
        <v>18882356</v>
      </c>
    </row>
    <row r="85" spans="1:4" x14ac:dyDescent="0.2">
      <c r="A85" s="20">
        <v>74</v>
      </c>
      <c r="B85" s="21" t="s">
        <v>134</v>
      </c>
      <c r="C85" s="10" t="s">
        <v>35</v>
      </c>
      <c r="D85" s="29">
        <v>18327241</v>
      </c>
    </row>
    <row r="86" spans="1:4" x14ac:dyDescent="0.2">
      <c r="A86" s="20">
        <v>75</v>
      </c>
      <c r="B86" s="12" t="s">
        <v>135</v>
      </c>
      <c r="C86" s="10" t="s">
        <v>413</v>
      </c>
      <c r="D86" s="29">
        <v>0</v>
      </c>
    </row>
    <row r="87" spans="1:4" x14ac:dyDescent="0.2">
      <c r="A87" s="20">
        <v>76</v>
      </c>
      <c r="B87" s="12" t="s">
        <v>136</v>
      </c>
      <c r="C87" s="10" t="s">
        <v>36</v>
      </c>
      <c r="D87" s="29">
        <v>24300032</v>
      </c>
    </row>
    <row r="88" spans="1:4" x14ac:dyDescent="0.2">
      <c r="A88" s="20">
        <v>77</v>
      </c>
      <c r="B88" s="12" t="s">
        <v>137</v>
      </c>
      <c r="C88" s="10" t="s">
        <v>49</v>
      </c>
      <c r="D88" s="29">
        <v>0</v>
      </c>
    </row>
    <row r="89" spans="1:4" x14ac:dyDescent="0.2">
      <c r="A89" s="20">
        <v>78</v>
      </c>
      <c r="B89" s="12" t="s">
        <v>138</v>
      </c>
      <c r="C89" s="10" t="s">
        <v>228</v>
      </c>
      <c r="D89" s="29">
        <v>82858259</v>
      </c>
    </row>
    <row r="90" spans="1:4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x14ac:dyDescent="0.2">
      <c r="A92" s="263">
        <v>81</v>
      </c>
      <c r="B92" s="266" t="s">
        <v>141</v>
      </c>
      <c r="C92" s="16" t="s">
        <v>248</v>
      </c>
      <c r="D92" s="29">
        <v>0</v>
      </c>
    </row>
    <row r="93" spans="1:4" ht="24" x14ac:dyDescent="0.2">
      <c r="A93" s="264"/>
      <c r="B93" s="267"/>
      <c r="C93" s="10" t="s">
        <v>307</v>
      </c>
      <c r="D93" s="29">
        <v>0</v>
      </c>
    </row>
    <row r="94" spans="1:4" x14ac:dyDescent="0.2">
      <c r="A94" s="264"/>
      <c r="B94" s="267"/>
      <c r="C94" s="10" t="s">
        <v>249</v>
      </c>
      <c r="D94" s="29">
        <v>0</v>
      </c>
    </row>
    <row r="95" spans="1:4" ht="24" x14ac:dyDescent="0.2">
      <c r="A95" s="265"/>
      <c r="B95" s="268"/>
      <c r="C95" s="22" t="s">
        <v>308</v>
      </c>
      <c r="D95" s="29">
        <v>0</v>
      </c>
    </row>
    <row r="96" spans="1:4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x14ac:dyDescent="0.2">
      <c r="A97" s="20">
        <v>83</v>
      </c>
      <c r="B97" s="13" t="s">
        <v>143</v>
      </c>
      <c r="C97" s="10" t="s">
        <v>144</v>
      </c>
      <c r="D97" s="29">
        <v>0</v>
      </c>
    </row>
    <row r="98" spans="1:4" x14ac:dyDescent="0.2">
      <c r="A98" s="20">
        <v>84</v>
      </c>
      <c r="B98" s="21" t="s">
        <v>145</v>
      </c>
      <c r="C98" s="10" t="s">
        <v>146</v>
      </c>
      <c r="D98" s="29">
        <v>0</v>
      </c>
    </row>
    <row r="99" spans="1:4" x14ac:dyDescent="0.2">
      <c r="A99" s="20">
        <v>85</v>
      </c>
      <c r="B99" s="13" t="s">
        <v>147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148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149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150</v>
      </c>
      <c r="C102" s="10" t="s">
        <v>42</v>
      </c>
      <c r="D102" s="29">
        <v>0</v>
      </c>
    </row>
    <row r="103" spans="1:4" x14ac:dyDescent="0.2">
      <c r="A103" s="20">
        <v>89</v>
      </c>
      <c r="B103" s="12" t="s">
        <v>152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153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154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155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156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157</v>
      </c>
      <c r="C108" s="10" t="s">
        <v>13</v>
      </c>
      <c r="D108" s="29">
        <v>9187536</v>
      </c>
    </row>
    <row r="109" spans="1:4" x14ac:dyDescent="0.2">
      <c r="A109" s="20">
        <v>95</v>
      </c>
      <c r="B109" s="21" t="s">
        <v>158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160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x14ac:dyDescent="0.2">
      <c r="A125" s="20">
        <v>111</v>
      </c>
      <c r="B125" s="52" t="s">
        <v>418</v>
      </c>
      <c r="C125" s="15" t="s">
        <v>419</v>
      </c>
      <c r="D125" s="29">
        <v>0</v>
      </c>
    </row>
    <row r="126" spans="1:4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x14ac:dyDescent="0.2">
      <c r="A131" s="20">
        <v>117</v>
      </c>
      <c r="B131" s="21" t="s">
        <v>193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194</v>
      </c>
      <c r="C132" s="10" t="s">
        <v>45</v>
      </c>
      <c r="D132" s="29">
        <v>0</v>
      </c>
    </row>
    <row r="133" spans="1:4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x14ac:dyDescent="0.2">
      <c r="A137" s="20">
        <v>123</v>
      </c>
      <c r="B137" s="21" t="s">
        <v>200</v>
      </c>
      <c r="C137" s="10" t="s">
        <v>466</v>
      </c>
      <c r="D137" s="29">
        <v>0</v>
      </c>
    </row>
    <row r="138" spans="1:4" x14ac:dyDescent="0.2">
      <c r="A138" s="20">
        <v>124</v>
      </c>
      <c r="B138" s="12" t="s">
        <v>201</v>
      </c>
      <c r="C138" s="10" t="s">
        <v>226</v>
      </c>
      <c r="D138" s="29">
        <v>0</v>
      </c>
    </row>
    <row r="139" spans="1:4" ht="12.75" x14ac:dyDescent="0.2">
      <c r="A139" s="20">
        <v>125</v>
      </c>
      <c r="B139" s="13" t="s">
        <v>202</v>
      </c>
      <c r="C139" s="210" t="s">
        <v>457</v>
      </c>
      <c r="D139" s="29">
        <v>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2" t="s">
        <v>251</v>
      </c>
      <c r="C143" s="84" t="s">
        <v>252</v>
      </c>
      <c r="D143" s="29">
        <v>0</v>
      </c>
    </row>
    <row r="144" spans="1:4" x14ac:dyDescent="0.2">
      <c r="A144" s="20">
        <v>130</v>
      </c>
      <c r="B144" s="85" t="s">
        <v>253</v>
      </c>
      <c r="C144" s="41" t="s">
        <v>254</v>
      </c>
      <c r="D144" s="29">
        <v>0</v>
      </c>
    </row>
    <row r="145" spans="1:28" x14ac:dyDescent="0.2">
      <c r="A145" s="20">
        <v>131</v>
      </c>
      <c r="B145" s="86" t="s">
        <v>255</v>
      </c>
      <c r="C145" s="136" t="s">
        <v>416</v>
      </c>
      <c r="D145" s="29">
        <v>0</v>
      </c>
    </row>
    <row r="146" spans="1:28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28" x14ac:dyDescent="0.2">
      <c r="A147" s="20">
        <v>133</v>
      </c>
      <c r="B147" s="52" t="s">
        <v>311</v>
      </c>
      <c r="C147" s="28" t="s">
        <v>310</v>
      </c>
      <c r="D147" s="29">
        <v>0</v>
      </c>
    </row>
    <row r="148" spans="1:28" s="45" customFormat="1" x14ac:dyDescent="0.2">
      <c r="A148" s="20">
        <v>134</v>
      </c>
      <c r="B148" s="52" t="s">
        <v>319</v>
      </c>
      <c r="C148" s="28" t="s">
        <v>316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2" t="s">
        <v>411</v>
      </c>
      <c r="C149" s="15" t="s">
        <v>412</v>
      </c>
      <c r="D149" s="29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 </vt:lpstr>
      <vt:lpstr>Свод 2026 БП </vt:lpstr>
      <vt:lpstr>СМП (9-26)</vt:lpstr>
      <vt:lpstr>ДС(10-26)</vt:lpstr>
      <vt:lpstr>КС</vt:lpstr>
      <vt:lpstr> Профилактика 10-26</vt:lpstr>
      <vt:lpstr>Диспан.набл.(КП)10-26</vt:lpstr>
      <vt:lpstr>Дистан.набл.(КП)(10-26)</vt:lpstr>
      <vt:lpstr>Центры здоровья 9-26</vt:lpstr>
      <vt:lpstr>АПУ неотл.пом.(9-26)</vt:lpstr>
      <vt:lpstr>АПУ обращения  (10-26)</vt:lpstr>
      <vt:lpstr>Мед.реаб.(АПУ,ДС,КС)(10-26) </vt:lpstr>
      <vt:lpstr>ОДИ ПГГ(10-26)</vt:lpstr>
      <vt:lpstr>Школа(10-26)</vt:lpstr>
      <vt:lpstr>ФАП(10-26)</vt:lpstr>
      <vt:lpstr>Гемодиализ по видам МП(9-26)</vt:lpstr>
      <vt:lpstr>Гемодиализ по услугам (пр.9-26)</vt:lpstr>
      <vt:lpstr>' Профилактика 10-26'!Заголовки_для_печати</vt:lpstr>
      <vt:lpstr>'АПУ неотл.пом.(9-26)'!Заголовки_для_печати</vt:lpstr>
      <vt:lpstr>'АПУ обращения  (10-26)'!Заголовки_для_печати</vt:lpstr>
      <vt:lpstr>'Гемодиализ по видам МП(9-26)'!Заголовки_для_печати</vt:lpstr>
      <vt:lpstr>'ДС(10-26)'!Заголовки_для_печати</vt:lpstr>
      <vt:lpstr>КС!Заголовки_для_печати</vt:lpstr>
      <vt:lpstr>'Мед.реаб.(АПУ,ДС,КС)(10-26) '!Заголовки_для_печати</vt:lpstr>
      <vt:lpstr>'ОДИ ПГГ(10-26)'!Заголовки_для_печати</vt:lpstr>
      <vt:lpstr>'Свод 2026 БП '!Заголовки_для_печати</vt:lpstr>
      <vt:lpstr>'Свод 2026 ТПОМС РБ '!Заголовки_для_печати</vt:lpstr>
      <vt:lpstr>'СМП (9-26)'!Заголовки_для_печати</vt:lpstr>
      <vt:lpstr>'ФАП(10-26)'!Заголовки_для_печати</vt:lpstr>
      <vt:lpstr>'Центры здоровья 9-26'!Заголовки_для_печати</vt:lpstr>
      <vt:lpstr>'Школа(10-26)'!Заголовки_для_печати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2026-08-26T06:24:03Z</dcterms:modified>
</cp:coreProperties>
</file>