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4-21\"/>
    </mc:Choice>
  </mc:AlternateContent>
  <bookViews>
    <workbookView xWindow="0" yWindow="0" windowWidth="19200" windowHeight="11595" tabRatio="800" activeTab="4"/>
  </bookViews>
  <sheets>
    <sheet name="СВОД БП+СБП" sheetId="1" r:id="rId1"/>
    <sheet name="СБП на 2021 " sheetId="12" r:id="rId2"/>
    <sheet name="СМП" sheetId="11" r:id="rId3"/>
    <sheet name="ДС" sheetId="15" r:id="rId4"/>
    <sheet name="КС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КС!$A$5:$H$156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профилактика'!$4:$5</definedName>
    <definedName name="_xlnm.Print_Titles" localSheetId="11">Гемодиализ!$4:$5</definedName>
    <definedName name="_xlnm.Print_Titles" localSheetId="3">ДС!$4:$4</definedName>
    <definedName name="_xlnm.Print_Titles" localSheetId="4">КС!$4:$5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5" l="1"/>
  <c r="E144" i="5"/>
  <c r="D8" i="14" l="1"/>
  <c r="E7" i="5" l="1"/>
  <c r="F42" i="5"/>
  <c r="E23" i="5"/>
  <c r="F144" i="5" l="1"/>
  <c r="F41" i="5" l="1"/>
  <c r="F62" i="5"/>
  <c r="F152" i="5"/>
  <c r="F141" i="5"/>
  <c r="F117" i="5"/>
  <c r="F34" i="5"/>
  <c r="F142" i="5"/>
  <c r="E143" i="5"/>
  <c r="E25" i="5"/>
  <c r="E13" i="5"/>
  <c r="E20" i="5"/>
  <c r="E106" i="5"/>
  <c r="E93" i="5"/>
  <c r="E113" i="5"/>
  <c r="E35" i="5"/>
  <c r="E60" i="5"/>
  <c r="E30" i="5"/>
  <c r="E41" i="5"/>
  <c r="E47" i="5"/>
  <c r="H7" i="5" l="1"/>
  <c r="H52" i="5"/>
  <c r="G101" i="5"/>
  <c r="F101" i="5"/>
  <c r="E101" i="5"/>
  <c r="E112" i="5" l="1"/>
  <c r="E99" i="5"/>
  <c r="E91" i="5"/>
  <c r="H152" i="5"/>
  <c r="G152" i="5"/>
  <c r="E130" i="5"/>
  <c r="D7" i="2" l="1"/>
  <c r="D8" i="7" l="1"/>
  <c r="D7" i="10" l="1"/>
  <c r="E7" i="1" l="1"/>
  <c r="E8" i="10"/>
  <c r="E6" i="10" s="1"/>
  <c r="G8" i="10"/>
  <c r="G6" i="10" s="1"/>
  <c r="H8" i="10"/>
  <c r="H6" i="10" s="1"/>
  <c r="I8" i="10"/>
  <c r="I6" i="10" s="1"/>
  <c r="D8" i="4"/>
  <c r="D6" i="4" s="1"/>
  <c r="D7" i="3"/>
  <c r="F7" i="1" s="1"/>
  <c r="E8" i="3"/>
  <c r="E6" i="3" s="1"/>
  <c r="F8" i="3"/>
  <c r="F6" i="3" s="1"/>
  <c r="G8" i="3"/>
  <c r="G6" i="3" s="1"/>
  <c r="H8" i="3"/>
  <c r="H6" i="3" s="1"/>
  <c r="E8" i="2"/>
  <c r="E6" i="2" s="1"/>
  <c r="F8" i="2"/>
  <c r="F6" i="2" s="1"/>
  <c r="G8" i="2"/>
  <c r="G6" i="2" s="1"/>
  <c r="H8" i="2"/>
  <c r="H6" i="2" s="1"/>
  <c r="I8" i="2"/>
  <c r="I6" i="2" s="1"/>
  <c r="J8" i="2"/>
  <c r="J6" i="2" s="1"/>
  <c r="K8" i="2"/>
  <c r="K6" i="2" s="1"/>
  <c r="E9" i="14"/>
  <c r="E7" i="14" s="1"/>
  <c r="F9" i="14"/>
  <c r="F7" i="14" s="1"/>
  <c r="G9" i="14"/>
  <c r="G7" i="14" s="1"/>
  <c r="H9" i="14"/>
  <c r="H7" i="14" s="1"/>
  <c r="I9" i="14"/>
  <c r="I7" i="14" s="1"/>
  <c r="E8" i="9"/>
  <c r="E6" i="9" s="1"/>
  <c r="D8" i="9"/>
  <c r="D6" i="9" s="1"/>
  <c r="E9" i="7"/>
  <c r="E7" i="7" s="1"/>
  <c r="F9" i="7"/>
  <c r="F7" i="7" s="1"/>
  <c r="G9" i="7"/>
  <c r="G7" i="7" s="1"/>
  <c r="H9" i="7"/>
  <c r="H7" i="7" s="1"/>
  <c r="G8" i="5"/>
  <c r="G6" i="5" s="1"/>
  <c r="F7" i="5"/>
  <c r="E7" i="15"/>
  <c r="E5" i="15" s="1"/>
  <c r="F7" i="15"/>
  <c r="F5" i="15" s="1"/>
  <c r="G7" i="15"/>
  <c r="G5" i="15" s="1"/>
  <c r="H7" i="15"/>
  <c r="H5" i="15" s="1"/>
  <c r="I7" i="15"/>
  <c r="I5" i="15" s="1"/>
  <c r="E8" i="11"/>
  <c r="F8" i="11"/>
  <c r="F6" i="11" s="1"/>
  <c r="G8" i="11"/>
  <c r="G6" i="11" s="1"/>
  <c r="E7" i="11"/>
  <c r="D7" i="11" s="1"/>
  <c r="G7" i="1" s="1"/>
  <c r="D7" i="5" l="1"/>
  <c r="E6" i="11"/>
  <c r="D6" i="11" s="1"/>
  <c r="D7" i="1" l="1"/>
  <c r="H7" i="1" s="1"/>
  <c r="J7" i="1" s="1"/>
  <c r="D155" i="15" l="1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 l="1"/>
  <c r="D5" i="15" s="1"/>
  <c r="E13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E152" i="5"/>
  <c r="H151" i="5"/>
  <c r="E151" i="5"/>
  <c r="H147" i="5"/>
  <c r="E147" i="5"/>
  <c r="H141" i="5"/>
  <c r="E141" i="5"/>
  <c r="H99" i="5"/>
  <c r="H97" i="5"/>
  <c r="F53" i="5"/>
  <c r="F8" i="5"/>
  <c r="F6" i="5" s="1"/>
  <c r="F144" i="10"/>
  <c r="F8" i="10" s="1"/>
  <c r="F6" i="10" s="1"/>
  <c r="H8" i="5" l="1"/>
  <c r="H6" i="5" s="1"/>
  <c r="E8" i="5"/>
  <c r="E6" i="5" s="1"/>
  <c r="E8" i="1"/>
  <c r="E6" i="1" s="1"/>
  <c r="D12" i="12"/>
  <c r="D11" i="12"/>
  <c r="F9" i="12"/>
  <c r="F5" i="12" s="1"/>
  <c r="D8" i="12"/>
  <c r="D7" i="12"/>
  <c r="E6" i="12"/>
  <c r="E5" i="12" s="1"/>
  <c r="D6" i="5" l="1"/>
  <c r="D6" i="12"/>
  <c r="D9" i="12"/>
  <c r="D5" i="12" l="1"/>
  <c r="D157" i="14" l="1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 l="1"/>
  <c r="D7" i="14" s="1"/>
  <c r="I136" i="1"/>
  <c r="I135" i="1"/>
  <c r="D11" i="7" l="1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0" i="7"/>
  <c r="D9" i="7" l="1"/>
  <c r="D7" i="7" s="1"/>
  <c r="I156" i="1" l="1"/>
  <c r="I8" i="1" s="1"/>
  <c r="I6" i="1" s="1"/>
  <c r="D56" i="3" l="1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 s="1"/>
  <c r="D6" i="3" s="1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l="1"/>
  <c r="D6" i="2" s="1"/>
  <c r="F12" i="1"/>
  <c r="F20" i="1"/>
  <c r="F28" i="1"/>
  <c r="F32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2" i="1"/>
  <c r="F26" i="1"/>
  <c r="F30" i="1"/>
  <c r="F34" i="1"/>
  <c r="F38" i="1"/>
  <c r="F42" i="1"/>
  <c r="F46" i="1"/>
  <c r="F50" i="1"/>
  <c r="F54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86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9" i="11"/>
  <c r="D8" i="11" l="1"/>
  <c r="F8" i="1"/>
  <c r="F6" i="1" s="1"/>
  <c r="G154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9" i="10"/>
  <c r="G8" i="1" l="1"/>
  <c r="G6" i="1" s="1"/>
  <c r="D144" i="10"/>
  <c r="D8" i="10" s="1"/>
  <c r="D6" i="10" s="1"/>
  <c r="D10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9" i="5"/>
  <c r="D8" i="5" l="1"/>
  <c r="D9" i="1"/>
  <c r="D154" i="1"/>
  <c r="D150" i="1"/>
  <c r="D146" i="1"/>
  <c r="D142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8" i="1" l="1"/>
  <c r="D6" i="1" s="1"/>
  <c r="H11" i="1"/>
  <c r="H27" i="1"/>
  <c r="H43" i="1"/>
  <c r="H59" i="1"/>
  <c r="H75" i="1"/>
  <c r="H91" i="1"/>
  <c r="H107" i="1"/>
  <c r="H123" i="1"/>
  <c r="H139" i="1"/>
  <c r="H155" i="1"/>
  <c r="H125" i="1"/>
  <c r="H30" i="1"/>
  <c r="H66" i="1"/>
  <c r="H114" i="1"/>
  <c r="H16" i="1"/>
  <c r="H32" i="1"/>
  <c r="H48" i="1"/>
  <c r="H64" i="1"/>
  <c r="H80" i="1"/>
  <c r="H96" i="1"/>
  <c r="H112" i="1"/>
  <c r="H128" i="1"/>
  <c r="H144" i="1"/>
  <c r="H13" i="1"/>
  <c r="H29" i="1"/>
  <c r="H45" i="1"/>
  <c r="H61" i="1"/>
  <c r="H77" i="1"/>
  <c r="H97" i="1"/>
  <c r="H121" i="1"/>
  <c r="H149" i="1"/>
  <c r="H50" i="1"/>
  <c r="H74" i="1"/>
  <c r="H98" i="1"/>
  <c r="H122" i="1"/>
  <c r="H146" i="1"/>
  <c r="H15" i="1"/>
  <c r="H31" i="1"/>
  <c r="H47" i="1"/>
  <c r="H63" i="1"/>
  <c r="H79" i="1"/>
  <c r="H95" i="1"/>
  <c r="H111" i="1"/>
  <c r="H127" i="1"/>
  <c r="H143" i="1"/>
  <c r="H89" i="1"/>
  <c r="H133" i="1"/>
  <c r="H14" i="1"/>
  <c r="H34" i="1"/>
  <c r="H82" i="1"/>
  <c r="H126" i="1"/>
  <c r="H20" i="1"/>
  <c r="H36" i="1"/>
  <c r="H52" i="1"/>
  <c r="H68" i="1"/>
  <c r="H84" i="1"/>
  <c r="H100" i="1"/>
  <c r="H116" i="1"/>
  <c r="H132" i="1"/>
  <c r="H148" i="1"/>
  <c r="H17" i="1"/>
  <c r="H33" i="1"/>
  <c r="H49" i="1"/>
  <c r="H65" i="1"/>
  <c r="H81" i="1"/>
  <c r="H105" i="1"/>
  <c r="H129" i="1"/>
  <c r="H26" i="1"/>
  <c r="H58" i="1"/>
  <c r="H78" i="1"/>
  <c r="H102" i="1"/>
  <c r="H130" i="1"/>
  <c r="H150" i="1"/>
  <c r="H19" i="1"/>
  <c r="H35" i="1"/>
  <c r="H51" i="1"/>
  <c r="H67" i="1"/>
  <c r="H83" i="1"/>
  <c r="H99" i="1"/>
  <c r="H115" i="1"/>
  <c r="H131" i="1"/>
  <c r="H147" i="1"/>
  <c r="H101" i="1"/>
  <c r="H145" i="1"/>
  <c r="H18" i="1"/>
  <c r="H42" i="1"/>
  <c r="H94" i="1"/>
  <c r="H138" i="1"/>
  <c r="H24" i="1"/>
  <c r="H40" i="1"/>
  <c r="H56" i="1"/>
  <c r="H72" i="1"/>
  <c r="H88" i="1"/>
  <c r="H104" i="1"/>
  <c r="H120" i="1"/>
  <c r="H136" i="1"/>
  <c r="H152" i="1"/>
  <c r="H21" i="1"/>
  <c r="H37" i="1"/>
  <c r="H53" i="1"/>
  <c r="H69" i="1"/>
  <c r="H85" i="1"/>
  <c r="H109" i="1"/>
  <c r="H137" i="1"/>
  <c r="H38" i="1"/>
  <c r="H62" i="1"/>
  <c r="H86" i="1"/>
  <c r="H110" i="1"/>
  <c r="H134" i="1"/>
  <c r="H154" i="1"/>
  <c r="H23" i="1"/>
  <c r="H39" i="1"/>
  <c r="H55" i="1"/>
  <c r="H71" i="1"/>
  <c r="H87" i="1"/>
  <c r="H103" i="1"/>
  <c r="H119" i="1"/>
  <c r="H135" i="1"/>
  <c r="H151" i="1"/>
  <c r="H113" i="1"/>
  <c r="H153" i="1"/>
  <c r="H22" i="1"/>
  <c r="H54" i="1"/>
  <c r="H106" i="1"/>
  <c r="H12" i="1"/>
  <c r="H28" i="1"/>
  <c r="H44" i="1"/>
  <c r="H60" i="1"/>
  <c r="H76" i="1"/>
  <c r="H92" i="1"/>
  <c r="H108" i="1"/>
  <c r="H124" i="1"/>
  <c r="H140" i="1"/>
  <c r="H156" i="1"/>
  <c r="H25" i="1"/>
  <c r="H41" i="1"/>
  <c r="H57" i="1"/>
  <c r="H73" i="1"/>
  <c r="H93" i="1"/>
  <c r="H117" i="1"/>
  <c r="H141" i="1"/>
  <c r="H46" i="1"/>
  <c r="H70" i="1"/>
  <c r="H90" i="1"/>
  <c r="H118" i="1"/>
  <c r="H142" i="1"/>
  <c r="H9" i="1"/>
  <c r="H10" i="1"/>
  <c r="J9" i="1" l="1"/>
  <c r="H8" i="1"/>
  <c r="H6" i="1" s="1"/>
  <c r="J10" i="1"/>
  <c r="J142" i="1"/>
  <c r="J90" i="1"/>
  <c r="J46" i="1"/>
  <c r="J117" i="1"/>
  <c r="J73" i="1"/>
  <c r="J41" i="1"/>
  <c r="J156" i="1"/>
  <c r="J124" i="1"/>
  <c r="J92" i="1"/>
  <c r="J60" i="1"/>
  <c r="J28" i="1"/>
  <c r="J106" i="1"/>
  <c r="J22" i="1"/>
  <c r="J113" i="1"/>
  <c r="J135" i="1"/>
  <c r="J103" i="1"/>
  <c r="J71" i="1"/>
  <c r="J39" i="1"/>
  <c r="J154" i="1"/>
  <c r="J110" i="1"/>
  <c r="J62" i="1"/>
  <c r="J137" i="1"/>
  <c r="J85" i="1"/>
  <c r="J53" i="1"/>
  <c r="J21" i="1"/>
  <c r="J136" i="1"/>
  <c r="J104" i="1"/>
  <c r="J72" i="1"/>
  <c r="J40" i="1"/>
  <c r="J138" i="1"/>
  <c r="J42" i="1"/>
  <c r="J145" i="1"/>
  <c r="J147" i="1"/>
  <c r="J115" i="1"/>
  <c r="J83" i="1"/>
  <c r="J51" i="1"/>
  <c r="J19" i="1"/>
  <c r="J130" i="1"/>
  <c r="J78" i="1"/>
  <c r="J26" i="1"/>
  <c r="J105" i="1"/>
  <c r="J65" i="1"/>
  <c r="J33" i="1"/>
  <c r="J148" i="1"/>
  <c r="J116" i="1"/>
  <c r="J84" i="1"/>
  <c r="J52" i="1"/>
  <c r="J20" i="1"/>
  <c r="J82" i="1"/>
  <c r="J14" i="1"/>
  <c r="J89" i="1"/>
  <c r="J127" i="1"/>
  <c r="J95" i="1"/>
  <c r="J63" i="1"/>
  <c r="J31" i="1"/>
  <c r="J146" i="1"/>
  <c r="J98" i="1"/>
  <c r="J50" i="1"/>
  <c r="J121" i="1"/>
  <c r="J77" i="1"/>
  <c r="J45" i="1"/>
  <c r="J13" i="1"/>
  <c r="J128" i="1"/>
  <c r="J96" i="1"/>
  <c r="J64" i="1"/>
  <c r="J32" i="1"/>
  <c r="J114" i="1"/>
  <c r="J30" i="1"/>
  <c r="J155" i="1"/>
  <c r="J123" i="1"/>
  <c r="J91" i="1"/>
  <c r="J59" i="1"/>
  <c r="J27" i="1"/>
  <c r="J118" i="1"/>
  <c r="J70" i="1"/>
  <c r="J141" i="1"/>
  <c r="J93" i="1"/>
  <c r="J57" i="1"/>
  <c r="J25" i="1"/>
  <c r="J140" i="1"/>
  <c r="J108" i="1"/>
  <c r="J76" i="1"/>
  <c r="J44" i="1"/>
  <c r="J12" i="1"/>
  <c r="J54" i="1"/>
  <c r="J153" i="1"/>
  <c r="J151" i="1"/>
  <c r="J119" i="1"/>
  <c r="J87" i="1"/>
  <c r="J55" i="1"/>
  <c r="J23" i="1"/>
  <c r="J134" i="1"/>
  <c r="J86" i="1"/>
  <c r="J38" i="1"/>
  <c r="J109" i="1"/>
  <c r="J69" i="1"/>
  <c r="J37" i="1"/>
  <c r="J152" i="1"/>
  <c r="J120" i="1"/>
  <c r="J88" i="1"/>
  <c r="J56" i="1"/>
  <c r="J24" i="1"/>
  <c r="J94" i="1"/>
  <c r="J18" i="1"/>
  <c r="J101" i="1"/>
  <c r="J131" i="1"/>
  <c r="J99" i="1"/>
  <c r="J67" i="1"/>
  <c r="J35" i="1"/>
  <c r="J150" i="1"/>
  <c r="J102" i="1"/>
  <c r="J58" i="1"/>
  <c r="J129" i="1"/>
  <c r="J81" i="1"/>
  <c r="J49" i="1"/>
  <c r="J17" i="1"/>
  <c r="J132" i="1"/>
  <c r="J100" i="1"/>
  <c r="J68" i="1"/>
  <c r="J36" i="1"/>
  <c r="J126" i="1"/>
  <c r="J34" i="1"/>
  <c r="J133" i="1"/>
  <c r="J143" i="1"/>
  <c r="J111" i="1"/>
  <c r="J79" i="1"/>
  <c r="J47" i="1"/>
  <c r="J15" i="1"/>
  <c r="J122" i="1"/>
  <c r="J74" i="1"/>
  <c r="J149" i="1"/>
  <c r="J97" i="1"/>
  <c r="J61" i="1"/>
  <c r="J29" i="1"/>
  <c r="J144" i="1"/>
  <c r="J112" i="1"/>
  <c r="J80" i="1"/>
  <c r="J48" i="1"/>
  <c r="J16" i="1"/>
  <c r="J66" i="1"/>
  <c r="J125" i="1"/>
  <c r="J139" i="1"/>
  <c r="J107" i="1"/>
  <c r="J75" i="1"/>
  <c r="J43" i="1"/>
  <c r="J11" i="1"/>
  <c r="J8" i="1" l="1"/>
  <c r="J6" i="1" s="1"/>
</calcChain>
</file>

<file path=xl/sharedStrings.xml><?xml version="1.0" encoding="utf-8"?>
<sst xmlns="http://schemas.openxmlformats.org/spreadsheetml/2006/main" count="3434" uniqueCount="399">
  <si>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</si>
  <si>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</si>
  <si>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</si>
  <si>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</si>
  <si>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</si>
  <si>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</si>
  <si>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</si>
  <si>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</si>
  <si>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</si>
  <si>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</si>
  <si>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</si>
  <si>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</si>
  <si>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</si>
  <si>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</si>
  <si>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</si>
  <si>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</si>
  <si>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</si>
  <si>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</si>
  <si>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</si>
  <si>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</si>
  <si>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</si>
  <si>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</si>
  <si>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</si>
  <si>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</si>
  <si>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</si>
  <si>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</si>
  <si>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</si>
  <si>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</si>
  <si>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</si>
  <si>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</si>
  <si>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</si>
  <si>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</si>
  <si>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</si>
  <si>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</si>
  <si>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</si>
  <si>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</si>
  <si>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</si>
  <si>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</si>
  <si>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</si>
  <si>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</si>
  <si>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</si>
  <si>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</si>
  <si>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</si>
  <si>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</si>
  <si>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</si>
  <si>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</si>
  <si>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</si>
  <si>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</si>
  <si>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</si>
  <si>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</si>
  <si>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</si>
  <si>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</si>
  <si>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</si>
  <si>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</si>
  <si>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</si>
  <si>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</si>
  <si>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</si>
  <si>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</si>
  <si>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</si>
  <si>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</si>
  <si>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</si>
  <si>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</si>
  <si>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</si>
  <si>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</si>
  <si>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</si>
  <si>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</si>
  <si>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</si>
  <si>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</si>
  <si>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</si>
  <si>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</si>
  <si>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</si>
  <si>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</si>
  <si>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</si>
  <si>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</si>
  <si>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</si>
  <si>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</si>
  <si>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</si>
  <si>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</si>
  <si>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</si>
  <si>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</si>
  <si>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</si>
  <si>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</si>
  <si>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</si>
  <si>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</si>
  <si>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</si>
  <si>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</si>
  <si>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</si>
  <si>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</si>
  <si>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</si>
  <si>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</si>
  <si>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</si>
  <si>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</si>
  <si>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</si>
  <si>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</si>
  <si>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</si>
  <si>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</si>
  <si>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</si>
  <si>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</si>
  <si>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</si>
  <si>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</si>
  <si>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</si>
  <si>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</si>
  <si>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</si>
  <si>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</si>
  <si>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</si>
  <si>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</si>
  <si>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</si>
  <si>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</si>
  <si>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</si>
  <si>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</si>
  <si>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</si>
  <si>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</si>
  <si>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</si>
  <si>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</si>
  <si>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</si>
  <si>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</si>
  <si>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</si>
  <si>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</si>
  <si>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</si>
  <si>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</si>
  <si>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</si>
  <si>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</si>
  <si>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</si>
  <si>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</si>
  <si>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</si>
  <si>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</si>
  <si>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</si>
  <si>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</si>
  <si>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</si>
  <si>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</si>
  <si>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</si>
  <si>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</si>
  <si>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</si>
  <si>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</si>
  <si>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</si>
  <si>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</si>
  <si>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</si>
  <si>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</si>
  <si>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</si>
  <si>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</si>
  <si>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</si>
  <si>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</si>
  <si>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</si>
  <si>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</si>
  <si>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</si>
  <si>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</si>
  <si>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</si>
  <si>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</si>
  <si>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</si>
  <si>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</si>
  <si>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</si>
  <si>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</si>
  <si>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</si>
  <si>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</si>
  <si>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</si>
  <si>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</si>
  <si>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</si>
  <si>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</si>
  <si>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</si>
  <si>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</si>
  <si>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</si>
  <si>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</si>
  <si>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</si>
  <si>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</si>
  <si>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</si>
  <si>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</si>
  <si>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</si>
  <si>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</si>
  <si>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</si>
  <si>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</si>
  <si>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</si>
  <si>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</si>
  <si>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</si>
  <si>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</si>
  <si>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</si>
  <si>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</si>
  <si>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</si>
  <si>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</si>
  <si>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</si>
  <si>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</si>
  <si>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</si>
  <si>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</si>
  <si>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</si>
  <si>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</si>
  <si>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</si>
  <si>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</si>
  <si>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</si>
  <si>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</si>
  <si>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</si>
  <si>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</si>
  <si>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</si>
  <si>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</si>
  <si>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</si>
  <si>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</si>
  <si>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</si>
  <si>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</si>
  <si>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</si>
  <si>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</si>
  <si>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</si>
  <si>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</si>
  <si>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</si>
  <si>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</si>
  <si>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</si>
  <si>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</si>
  <si>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</si>
  <si>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</si>
  <si>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</si>
  <si>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</si>
  <si>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</si>
  <si>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</si>
  <si>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</si>
  <si>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</si>
  <si>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</si>
  <si>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</si>
  <si>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</si>
  <si>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</si>
  <si>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</si>
  <si>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</si>
  <si>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</si>
  <si>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</si>
  <si>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</si>
  <si>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</si>
  <si>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</si>
  <si>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</si>
  <si>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</si>
  <si>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</si>
  <si>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</si>
  <si>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</si>
  <si>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</si>
  <si>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</si>
  <si>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</si>
  <si>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</si>
  <si>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</si>
  <si>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</si>
  <si>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</si>
  <si>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</si>
  <si>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</si>
  <si>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</si>
  <si>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</si>
  <si>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</si>
  <si>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</si>
  <si>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</si>
  <si>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</si>
  <si>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</si>
  <si>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</si>
  <si>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</si>
  <si>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</si>
  <si>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</si>
  <si>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</si>
  <si>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</si>
  <si>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</si>
  <si>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</si>
  <si>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</si>
  <si>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</si>
  <si>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</si>
  <si>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</si>
  <si>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</si>
  <si>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</si>
  <si>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</si>
  <si>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</si>
  <si>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</si>
  <si>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</si>
  <si>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</si>
  <si>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</si>
  <si>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</si>
  <si>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</si>
  <si>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</si>
  <si>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</si>
  <si>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</si>
  <si>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</si>
  <si>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</si>
  <si>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</si>
  <si>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</si>
  <si>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</si>
  <si>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</si>
  <si>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</si>
  <si>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</si>
  <si>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</si>
  <si>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</si>
  <si>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</si>
  <si>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</si>
  <si>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</si>
  <si>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</si>
  <si>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</si>
  <si>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</si>
  <si>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</si>
  <si>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</si>
  <si>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</si>
  <si>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</si>
  <si>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</si>
  <si>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</si>
  <si>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</si>
  <si>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</si>
  <si>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</si>
  <si>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</si>
  <si>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</si>
  <si>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</si>
  <si>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</si>
  <si>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</si>
  <si>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</si>
  <si>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</si>
  <si>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</si>
  <si>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</si>
  <si>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</si>
  <si>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</si>
  <si>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</si>
  <si>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</si>
  <si>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</si>
  <si>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</si>
  <si>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</si>
  <si>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</si>
  <si>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</si>
  <si>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</si>
  <si>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</si>
  <si>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</si>
  <si>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</si>
  <si>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</si>
  <si>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(за исключением КСГ по профилю "Онкология", "Медицинская реабилитация")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</si>
  <si>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</si>
  <si>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</si>
  <si>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</si>
  <si>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</si>
  <si>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</si>
  <si>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</si>
  <si>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</si>
  <si>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</si>
  <si>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</si>
  <si>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</si>
  <si>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</si>
  <si>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</si>
  <si>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</si>
  <si>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</si>
  <si>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</si>
  <si>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</si>
  <si>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</si>
  <si>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</si>
  <si>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</si>
  <si>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</si>
  <si>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</si>
  <si>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</si>
  <si>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</si>
  <si>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</si>
  <si>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</si>
  <si>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</si>
  <si>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</si>
  <si>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</si>
  <si>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</si>
  <si>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</si>
  <si>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</si>
  <si>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</si>
  <si>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</si>
  <si>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</si>
  <si>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</si>
  <si>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</si>
  <si>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</si>
  <si>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</si>
  <si>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</si>
  <si>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</si>
  <si>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>за единицу объема медицинской помощи (исследования))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</si>
  <si>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</si>
  <si>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</si>
  <si>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</si>
  <si>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</si>
  <si>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</si>
  <si>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</si>
  <si>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</si>
  <si>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</si>
  <si>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</si>
  <si>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</si>
  <si>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</si>
  <si>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</si>
  <si>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</si>
  <si>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</si>
  <si>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 xml:space="preserve">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</si>
  <si>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</si>
  <si>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</si>
  <si>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</si>
  <si>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</si>
  <si>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</si>
  <si>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</si>
  <si>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</si>
  <si>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</si>
  <si>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</si>
  <si>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</si>
  <si>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</si>
  <si>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</si>
  <si>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</si>
  <si>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</si>
  <si>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</si>
  <si>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</si>
  <si>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</si>
  <si>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</si>
  <si>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</si>
  <si>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</si>
  <si>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</si>
  <si>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</si>
  <si>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</si>
  <si>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</si>
  <si>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 Объемы финансирования  на 2021 год  (Протокол № 4-21)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</si>
</sst>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9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7" fillId="0" borderId="0"/>
    <xf numFmtId="0" fontId="5" fillId="0" borderId="0"/>
  </cellStyleXfs>
  <cellXfs count="19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/>
    </xf>
    <xf numFmtId="3" fontId="9" fillId="0" borderId="2" xfId="2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2" fillId="2" borderId="5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6" fillId="2" borderId="7" xfId="1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4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9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3" fontId="9" fillId="0" borderId="2" xfId="2" applyNumberFormat="1" applyFont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49" fontId="22" fillId="2" borderId="4" xfId="1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Alignment="1">
      <alignment horizontal="right" vertical="center"/>
    </xf>
    <xf numFmtId="4" fontId="14" fillId="2" borderId="0" xfId="0" applyNumberFormat="1" applyFont="1" applyFill="1" applyAlignment="1">
      <alignment horizontal="right" vertical="center"/>
    </xf>
    <xf numFmtId="4" fontId="14" fillId="2" borderId="2" xfId="0" applyNumberFormat="1" applyFont="1" applyFill="1" applyBorder="1" applyAlignment="1">
      <alignment horizontal="right" vertical="center"/>
    </xf>
    <xf numFmtId="4" fontId="13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3" fontId="23" fillId="0" borderId="2" xfId="2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8" fillId="2" borderId="5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2" fillId="2" borderId="2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right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4"/>
    <cellStyle name="Обычный 4" xfId="3"/>
    <cellStyle name="Обычный 83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7"/>
  <sheetViews>
    <sheetView zoomScale="106" zoomScaleNormal="106" workbookViewId="0">
      <pane xSplit="3" ySplit="5" topLeftCell="D77" activePane="bottomRight" state="frozen"/>
      <selection pane="topRight" activeCell="D1" sqref="D1"/>
      <selection pane="bottomLeft" activeCell="A6" sqref="A6"/>
      <selection pane="bottomRight" activeCell="D159" sqref="D159:D160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6" width="13.85546875" style="72" customWidth="1"/>
    <col min="7" max="7" width="12.7109375" style="72" customWidth="1"/>
    <col min="8" max="8" width="12.85546875" style="72" customWidth="1"/>
    <col min="9" max="9" width="12.140625" style="72" customWidth="1"/>
    <col min="10" max="10" width="12.85546875" style="72" customWidth="1"/>
    <col min="11" max="11" width="9.140625" style="3" customWidth="1"/>
    <col min="12" max="16384" width="9.140625" style="3"/>
  </cols>
  <sheetData>
    <row r="2" spans="1:11" ht="20.25" customHeight="1" x14ac:dyDescent="0.2">
      <c r="A2" s="153" t="s">
        <v>365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1" x14ac:dyDescent="0.2">
      <c r="C3" s="4"/>
      <c r="J3" s="72" t="s">
        <v>329</v>
      </c>
    </row>
    <row r="4" spans="1:11" s="5" customFormat="1" ht="24.75" customHeight="1" x14ac:dyDescent="0.2">
      <c r="A4" s="154" t="s">
        <v>0</v>
      </c>
      <c r="B4" s="154" t="s">
        <v>1</v>
      </c>
      <c r="C4" s="156" t="s">
        <v>2</v>
      </c>
      <c r="D4" s="161" t="s">
        <v>366</v>
      </c>
      <c r="E4" s="161"/>
      <c r="F4" s="161"/>
      <c r="G4" s="161"/>
      <c r="H4" s="161"/>
      <c r="I4" s="162" t="s">
        <v>370</v>
      </c>
      <c r="J4" s="160" t="s">
        <v>398</v>
      </c>
      <c r="K4" s="112"/>
    </row>
    <row r="5" spans="1:11" ht="51.75" customHeight="1" x14ac:dyDescent="0.2">
      <c r="A5" s="155"/>
      <c r="B5" s="155"/>
      <c r="C5" s="157"/>
      <c r="D5" s="114" t="s">
        <v>367</v>
      </c>
      <c r="E5" s="114" t="s">
        <v>368</v>
      </c>
      <c r="F5" s="114" t="s">
        <v>371</v>
      </c>
      <c r="G5" s="114" t="s">
        <v>369</v>
      </c>
      <c r="H5" s="114" t="s">
        <v>322</v>
      </c>
      <c r="I5" s="163"/>
      <c r="J5" s="160"/>
      <c r="K5" s="112"/>
    </row>
    <row r="6" spans="1:11" s="5" customFormat="1" x14ac:dyDescent="0.2">
      <c r="A6" s="158" t="s">
        <v>300</v>
      </c>
      <c r="B6" s="159"/>
      <c r="C6" s="159"/>
      <c r="D6" s="27">
        <f>D8+D7</f>
        <v>26605119210</v>
      </c>
      <c r="E6" s="27">
        <f t="shared" ref="E6:J6" si="0">E8+E7</f>
        <v>6020719888.8599997</v>
      </c>
      <c r="F6" s="27">
        <f t="shared" si="0"/>
        <v>21050964500</v>
      </c>
      <c r="G6" s="27">
        <f t="shared" si="0"/>
        <v>3503425720</v>
      </c>
      <c r="H6" s="27">
        <f t="shared" si="0"/>
        <v>57180229318.860001</v>
      </c>
      <c r="I6" s="27">
        <f t="shared" si="0"/>
        <v>249903002</v>
      </c>
      <c r="J6" s="27">
        <f t="shared" si="0"/>
        <v>57430132320.860001</v>
      </c>
    </row>
    <row r="7" spans="1:11" s="5" customFormat="1" ht="15" customHeight="1" x14ac:dyDescent="0.2">
      <c r="A7" s="119"/>
      <c r="B7" s="123"/>
      <c r="C7" s="37" t="s">
        <v>299</v>
      </c>
      <c r="D7" s="10">
        <f>КС!D7+Гемодиализ!F7+Гемодиализ!G7</f>
        <v>3847667673</v>
      </c>
      <c r="E7" s="10">
        <f>ДС!D6+Гемодиализ!H7</f>
        <v>618744002</v>
      </c>
      <c r="F7" s="10">
        <f>'АПУ профилактика'!D8+'АПУ в неотл.форме'!D7+'АПУ обращения'!D8+'ОДИ ПГГ'!D7+'ОДИ МЗ РБ'!D7+ФАП!D7+Гемодиализ!I7</f>
        <v>356810159</v>
      </c>
      <c r="G7" s="10">
        <f>СМП!D7</f>
        <v>73573687</v>
      </c>
      <c r="H7" s="10">
        <f t="shared" ref="H7" si="1">D7+E7+F7+G7</f>
        <v>4896795521</v>
      </c>
      <c r="I7" s="27"/>
      <c r="J7" s="10">
        <f t="shared" ref="J7" si="2">H7+I7</f>
        <v>4896795521</v>
      </c>
    </row>
    <row r="8" spans="1:11" s="5" customFormat="1" ht="12.75" x14ac:dyDescent="0.2">
      <c r="A8" s="119"/>
      <c r="B8" s="113"/>
      <c r="C8" s="37" t="s">
        <v>396</v>
      </c>
      <c r="D8" s="27">
        <f>SUM(D9:D156)</f>
        <v>22757451537</v>
      </c>
      <c r="E8" s="27">
        <f t="shared" ref="E8:J8" si="3">SUM(E9:E156)</f>
        <v>5401975886.8599997</v>
      </c>
      <c r="F8" s="27">
        <f t="shared" si="3"/>
        <v>20694154341</v>
      </c>
      <c r="G8" s="27">
        <f t="shared" si="3"/>
        <v>3429852033</v>
      </c>
      <c r="H8" s="27">
        <f t="shared" si="3"/>
        <v>52283433797.860001</v>
      </c>
      <c r="I8" s="27">
        <f t="shared" si="3"/>
        <v>249903002</v>
      </c>
      <c r="J8" s="27">
        <f t="shared" si="3"/>
        <v>52533336799.860001</v>
      </c>
    </row>
    <row r="9" spans="1:11" ht="12" customHeight="1" x14ac:dyDescent="0.2">
      <c r="A9" s="7">
        <v>1</v>
      </c>
      <c r="B9" s="8" t="s">
        <v>3</v>
      </c>
      <c r="C9" s="30" t="s">
        <v>4</v>
      </c>
      <c r="D9" s="10">
        <f>КС!D9+Гемодиализ!F9+Гемодиализ!G9</f>
        <v>43139342</v>
      </c>
      <c r="E9" s="10">
        <f>ДС!D8+Гемодиализ!H9</f>
        <v>9868531</v>
      </c>
      <c r="F9" s="10">
        <f>'АПУ профилактика'!D10+'АПУ в неотл.форме'!D9+'АПУ обращения'!D10+'ОДИ ПГГ'!D9+'ОДИ МЗ РБ'!D9+ФАП!D9+Гемодиализ!E9+Гемодиализ!I9</f>
        <v>97231803</v>
      </c>
      <c r="G9" s="10">
        <f>СМП!D9</f>
        <v>15791186</v>
      </c>
      <c r="H9" s="10">
        <f>D9+E9+F9+G9</f>
        <v>166030862</v>
      </c>
      <c r="I9" s="10"/>
      <c r="J9" s="10">
        <f>H9+I9</f>
        <v>166030862</v>
      </c>
    </row>
    <row r="10" spans="1:11" x14ac:dyDescent="0.2">
      <c r="A10" s="7">
        <v>2</v>
      </c>
      <c r="B10" s="11" t="s">
        <v>5</v>
      </c>
      <c r="C10" s="30" t="s">
        <v>6</v>
      </c>
      <c r="D10" s="10">
        <f>КС!D10+Гемодиализ!F10+Гемодиализ!G10</f>
        <v>30951190</v>
      </c>
      <c r="E10" s="10">
        <f>ДС!D9+Гемодиализ!H10</f>
        <v>10972955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94569978</v>
      </c>
      <c r="G10" s="10">
        <f>СМП!D10</f>
        <v>15653004</v>
      </c>
      <c r="H10" s="10">
        <f t="shared" ref="H10:H73" si="4">D10+E10+F10+G10</f>
        <v>152147127</v>
      </c>
      <c r="I10" s="10"/>
      <c r="J10" s="10">
        <f t="shared" ref="J10:J73" si="5">H10+I10</f>
        <v>152147127</v>
      </c>
    </row>
    <row r="11" spans="1:11" x14ac:dyDescent="0.2">
      <c r="A11" s="7">
        <v>3</v>
      </c>
      <c r="B11" s="12" t="s">
        <v>7</v>
      </c>
      <c r="C11" s="29" t="s">
        <v>8</v>
      </c>
      <c r="D11" s="10">
        <f>КС!D11+Гемодиализ!F11+Гемодиализ!G11</f>
        <v>191668168</v>
      </c>
      <c r="E11" s="10">
        <f>ДС!D10+Гемодиализ!H11</f>
        <v>30929418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264819742</v>
      </c>
      <c r="G11" s="10">
        <f>СМП!D11</f>
        <v>47222836.000000007</v>
      </c>
      <c r="H11" s="10">
        <f t="shared" si="4"/>
        <v>534640164</v>
      </c>
      <c r="I11" s="10"/>
      <c r="J11" s="10">
        <f t="shared" si="5"/>
        <v>534640164</v>
      </c>
    </row>
    <row r="12" spans="1:11" ht="14.25" customHeight="1" x14ac:dyDescent="0.2">
      <c r="A12" s="7">
        <v>4</v>
      </c>
      <c r="B12" s="8" t="s">
        <v>9</v>
      </c>
      <c r="C12" s="30" t="s">
        <v>10</v>
      </c>
      <c r="D12" s="10">
        <f>КС!D12+Гемодиализ!F12+Гемодиализ!G12</f>
        <v>36981131</v>
      </c>
      <c r="E12" s="10">
        <f>ДС!D11+Гемодиализ!H12</f>
        <v>11621023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108810485</v>
      </c>
      <c r="G12" s="10">
        <f>СМП!D12</f>
        <v>18210245</v>
      </c>
      <c r="H12" s="10">
        <f t="shared" si="4"/>
        <v>175622884</v>
      </c>
      <c r="I12" s="10"/>
      <c r="J12" s="10">
        <f t="shared" si="5"/>
        <v>175622884</v>
      </c>
    </row>
    <row r="13" spans="1:11" x14ac:dyDescent="0.2">
      <c r="A13" s="7">
        <v>5</v>
      </c>
      <c r="B13" s="8" t="s">
        <v>11</v>
      </c>
      <c r="C13" s="30" t="s">
        <v>12</v>
      </c>
      <c r="D13" s="10">
        <f>КС!D13+Гемодиализ!F13+Гемодиализ!G13</f>
        <v>39542388</v>
      </c>
      <c r="E13" s="10">
        <f>ДС!D12+Гемодиализ!H13</f>
        <v>12330951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110847186</v>
      </c>
      <c r="G13" s="10">
        <f>СМП!D13</f>
        <v>0</v>
      </c>
      <c r="H13" s="10">
        <f t="shared" si="4"/>
        <v>162720525</v>
      </c>
      <c r="I13" s="10"/>
      <c r="J13" s="10">
        <f t="shared" si="5"/>
        <v>162720525</v>
      </c>
    </row>
    <row r="14" spans="1:11" x14ac:dyDescent="0.2">
      <c r="A14" s="7">
        <v>6</v>
      </c>
      <c r="B14" s="12" t="s">
        <v>13</v>
      </c>
      <c r="C14" s="29" t="s">
        <v>14</v>
      </c>
      <c r="D14" s="10">
        <f>КС!D14+Гемодиализ!F14+Гемодиализ!G14</f>
        <v>532319031</v>
      </c>
      <c r="E14" s="10">
        <f>ДС!D13+Гемодиализ!H14</f>
        <v>82093515.799999997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648311087</v>
      </c>
      <c r="G14" s="10">
        <f>СМП!D14</f>
        <v>268747608</v>
      </c>
      <c r="H14" s="10">
        <f t="shared" si="4"/>
        <v>1531471241.8</v>
      </c>
      <c r="I14" s="10"/>
      <c r="J14" s="10">
        <f t="shared" si="5"/>
        <v>1531471241.8</v>
      </c>
    </row>
    <row r="15" spans="1:11" x14ac:dyDescent="0.2">
      <c r="A15" s="7">
        <v>7</v>
      </c>
      <c r="B15" s="14" t="s">
        <v>15</v>
      </c>
      <c r="C15" s="31" t="s">
        <v>16</v>
      </c>
      <c r="D15" s="10">
        <f>КС!D15+Гемодиализ!F15+Гемодиализ!G15</f>
        <v>145172680</v>
      </c>
      <c r="E15" s="10">
        <f>ДС!D14+Гемодиализ!H15</f>
        <v>29746106.5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257017946</v>
      </c>
      <c r="G15" s="10">
        <f>СМП!D15</f>
        <v>0</v>
      </c>
      <c r="H15" s="10">
        <f t="shared" si="4"/>
        <v>431936732.5</v>
      </c>
      <c r="I15" s="10"/>
      <c r="J15" s="10">
        <f t="shared" si="5"/>
        <v>431936732.5</v>
      </c>
    </row>
    <row r="16" spans="1:11" x14ac:dyDescent="0.2">
      <c r="A16" s="7">
        <v>8</v>
      </c>
      <c r="B16" s="12" t="s">
        <v>17</v>
      </c>
      <c r="C16" s="29" t="s">
        <v>18</v>
      </c>
      <c r="D16" s="10">
        <f>КС!D16+Гемодиализ!F16+Гемодиализ!G16</f>
        <v>33408663</v>
      </c>
      <c r="E16" s="10">
        <f>ДС!D15+Гемодиализ!H16</f>
        <v>13365737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116921734</v>
      </c>
      <c r="G16" s="10">
        <f>СМП!D16</f>
        <v>0</v>
      </c>
      <c r="H16" s="10">
        <f t="shared" si="4"/>
        <v>163696134</v>
      </c>
      <c r="I16" s="10"/>
      <c r="J16" s="10">
        <f t="shared" si="5"/>
        <v>163696134</v>
      </c>
    </row>
    <row r="17" spans="1:10" x14ac:dyDescent="0.2">
      <c r="A17" s="7">
        <v>9</v>
      </c>
      <c r="B17" s="12" t="s">
        <v>19</v>
      </c>
      <c r="C17" s="29" t="s">
        <v>20</v>
      </c>
      <c r="D17" s="10">
        <f>КС!D17+Гемодиализ!F17+Гемодиализ!G17</f>
        <v>51048453</v>
      </c>
      <c r="E17" s="10">
        <f>ДС!D16+Гемодиализ!H17</f>
        <v>11461716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114775102</v>
      </c>
      <c r="G17" s="10">
        <f>СМП!D17</f>
        <v>17688231</v>
      </c>
      <c r="H17" s="10">
        <f t="shared" si="4"/>
        <v>194973502</v>
      </c>
      <c r="I17" s="10"/>
      <c r="J17" s="10">
        <f t="shared" si="5"/>
        <v>194973502</v>
      </c>
    </row>
    <row r="18" spans="1:10" x14ac:dyDescent="0.2">
      <c r="A18" s="7">
        <v>10</v>
      </c>
      <c r="B18" s="12" t="s">
        <v>21</v>
      </c>
      <c r="C18" s="29" t="s">
        <v>22</v>
      </c>
      <c r="D18" s="10">
        <f>КС!D18+Гемодиализ!F18+Гемодиализ!G18</f>
        <v>33332424</v>
      </c>
      <c r="E18" s="10">
        <f>ДС!D17+Гемодиализ!H18</f>
        <v>13919658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122437026</v>
      </c>
      <c r="G18" s="10">
        <f>СМП!D18</f>
        <v>0</v>
      </c>
      <c r="H18" s="10">
        <f t="shared" si="4"/>
        <v>169689108</v>
      </c>
      <c r="I18" s="10"/>
      <c r="J18" s="10">
        <f t="shared" si="5"/>
        <v>169689108</v>
      </c>
    </row>
    <row r="19" spans="1:10" x14ac:dyDescent="0.2">
      <c r="A19" s="7">
        <v>11</v>
      </c>
      <c r="B19" s="12" t="s">
        <v>23</v>
      </c>
      <c r="C19" s="29" t="s">
        <v>24</v>
      </c>
      <c r="D19" s="10">
        <f>КС!D19+Гемодиализ!F19+Гемодиализ!G19</f>
        <v>41442854</v>
      </c>
      <c r="E19" s="10">
        <f>ДС!D18+Гемодиализ!H19</f>
        <v>11349306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102564782</v>
      </c>
      <c r="G19" s="10">
        <f>СМП!D19</f>
        <v>17864250</v>
      </c>
      <c r="H19" s="10">
        <f t="shared" si="4"/>
        <v>173221192</v>
      </c>
      <c r="I19" s="10"/>
      <c r="J19" s="10">
        <f t="shared" si="5"/>
        <v>173221192</v>
      </c>
    </row>
    <row r="20" spans="1:10" x14ac:dyDescent="0.2">
      <c r="A20" s="7">
        <v>12</v>
      </c>
      <c r="B20" s="12" t="s">
        <v>25</v>
      </c>
      <c r="C20" s="29" t="s">
        <v>26</v>
      </c>
      <c r="D20" s="10">
        <f>КС!D20+Гемодиализ!F20+Гемодиализ!G20</f>
        <v>103121225</v>
      </c>
      <c r="E20" s="10">
        <f>ДС!D19+Гемодиализ!H20</f>
        <v>22632273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202561317</v>
      </c>
      <c r="G20" s="10">
        <f>СМП!D20</f>
        <v>0</v>
      </c>
      <c r="H20" s="10">
        <f t="shared" si="4"/>
        <v>328314815</v>
      </c>
      <c r="I20" s="10"/>
      <c r="J20" s="10">
        <f t="shared" si="5"/>
        <v>328314815</v>
      </c>
    </row>
    <row r="21" spans="1:10" x14ac:dyDescent="0.2">
      <c r="A21" s="7">
        <v>13</v>
      </c>
      <c r="B21" s="8" t="s">
        <v>27</v>
      </c>
      <c r="C21" s="29" t="s">
        <v>28</v>
      </c>
      <c r="D21" s="10">
        <f>КС!D21+Гемодиализ!F21+Гемодиализ!G21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71714</v>
      </c>
      <c r="G21" s="10">
        <f>СМП!D21</f>
        <v>0</v>
      </c>
      <c r="H21" s="10">
        <f t="shared" si="4"/>
        <v>134164</v>
      </c>
      <c r="I21" s="10"/>
      <c r="J21" s="10">
        <f t="shared" si="5"/>
        <v>134164</v>
      </c>
    </row>
    <row r="22" spans="1:10" x14ac:dyDescent="0.2">
      <c r="A22" s="7">
        <v>14</v>
      </c>
      <c r="B22" s="8" t="s">
        <v>29</v>
      </c>
      <c r="C22" s="30" t="s">
        <v>30</v>
      </c>
      <c r="D22" s="10">
        <f>КС!D22+Гемодиализ!F22+Гемодиализ!G22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4"/>
        <v>0</v>
      </c>
      <c r="I22" s="10"/>
      <c r="J22" s="10">
        <f t="shared" si="5"/>
        <v>0</v>
      </c>
    </row>
    <row r="23" spans="1:10" x14ac:dyDescent="0.2">
      <c r="A23" s="7">
        <v>15</v>
      </c>
      <c r="B23" s="12" t="s">
        <v>31</v>
      </c>
      <c r="C23" s="29" t="s">
        <v>32</v>
      </c>
      <c r="D23" s="10">
        <f>КС!D23+Гемодиализ!F23+Гемодиализ!G23</f>
        <v>43613644</v>
      </c>
      <c r="E23" s="10">
        <f>ДС!D22+Гемодиализ!H23</f>
        <v>14886692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123337436</v>
      </c>
      <c r="G23" s="10">
        <f>СМП!D23</f>
        <v>0</v>
      </c>
      <c r="H23" s="10">
        <f t="shared" si="4"/>
        <v>181837772</v>
      </c>
      <c r="I23" s="10"/>
      <c r="J23" s="10">
        <f t="shared" si="5"/>
        <v>181837772</v>
      </c>
    </row>
    <row r="24" spans="1:10" x14ac:dyDescent="0.2">
      <c r="A24" s="7">
        <v>16</v>
      </c>
      <c r="B24" s="12" t="s">
        <v>33</v>
      </c>
      <c r="C24" s="29" t="s">
        <v>34</v>
      </c>
      <c r="D24" s="10">
        <f>КС!D24+Гемодиализ!F24+Гемодиализ!G24</f>
        <v>62071280</v>
      </c>
      <c r="E24" s="10">
        <f>ДС!D23+Гемодиализ!H24</f>
        <v>20318084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181897279</v>
      </c>
      <c r="G24" s="10">
        <f>СМП!D24</f>
        <v>0</v>
      </c>
      <c r="H24" s="10">
        <f t="shared" si="4"/>
        <v>264286643</v>
      </c>
      <c r="I24" s="10"/>
      <c r="J24" s="10">
        <f t="shared" si="5"/>
        <v>264286643</v>
      </c>
    </row>
    <row r="25" spans="1:10" x14ac:dyDescent="0.2">
      <c r="A25" s="7">
        <v>17</v>
      </c>
      <c r="B25" s="12" t="s">
        <v>35</v>
      </c>
      <c r="C25" s="29" t="s">
        <v>36</v>
      </c>
      <c r="D25" s="10">
        <f>КС!D25+Гемодиализ!F25+Гемодиализ!G25</f>
        <v>123391015</v>
      </c>
      <c r="E25" s="10">
        <f>ДС!D24+Гемодиализ!H25</f>
        <v>27821877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251886052</v>
      </c>
      <c r="G25" s="10">
        <f>СМП!D25</f>
        <v>0</v>
      </c>
      <c r="H25" s="10">
        <f t="shared" si="4"/>
        <v>403098944</v>
      </c>
      <c r="I25" s="10"/>
      <c r="J25" s="10">
        <f t="shared" si="5"/>
        <v>403098944</v>
      </c>
    </row>
    <row r="26" spans="1:10" x14ac:dyDescent="0.2">
      <c r="A26" s="7">
        <v>18</v>
      </c>
      <c r="B26" s="12" t="s">
        <v>37</v>
      </c>
      <c r="C26" s="29" t="s">
        <v>38</v>
      </c>
      <c r="D26" s="10">
        <f>КС!D26+Гемодиализ!F26+Гемодиализ!G26</f>
        <v>531022440</v>
      </c>
      <c r="E26" s="10">
        <f>ДС!D25+Гемодиализ!H26</f>
        <v>56147478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494382003</v>
      </c>
      <c r="G26" s="10">
        <f>СМП!D26</f>
        <v>183725509</v>
      </c>
      <c r="H26" s="10">
        <f t="shared" si="4"/>
        <v>1265277430</v>
      </c>
      <c r="I26" s="10"/>
      <c r="J26" s="10">
        <f t="shared" si="5"/>
        <v>1265277430</v>
      </c>
    </row>
    <row r="27" spans="1:10" x14ac:dyDescent="0.2">
      <c r="A27" s="7">
        <v>19</v>
      </c>
      <c r="B27" s="8" t="s">
        <v>39</v>
      </c>
      <c r="C27" s="30" t="s">
        <v>40</v>
      </c>
      <c r="D27" s="10">
        <f>КС!D27+Гемодиализ!F27+Гемодиализ!G27</f>
        <v>25798040</v>
      </c>
      <c r="E27" s="10">
        <f>ДС!D26+Гемодиализ!H27</f>
        <v>8894427</v>
      </c>
      <c r="F27" s="10">
        <f>'АПУ профилактика'!D28+'АПУ в неотл.форме'!D27+'АПУ обращения'!D28+'ОДИ ПГГ'!D27+'ОДИ МЗ РБ'!D27+ФАП!D27+Гемодиализ!E27+Гемодиализ!I27</f>
        <v>88814339</v>
      </c>
      <c r="G27" s="10">
        <f>СМП!D27</f>
        <v>0</v>
      </c>
      <c r="H27" s="10">
        <f t="shared" si="4"/>
        <v>123506806</v>
      </c>
      <c r="I27" s="10"/>
      <c r="J27" s="10">
        <f t="shared" si="5"/>
        <v>123506806</v>
      </c>
    </row>
    <row r="28" spans="1:10" x14ac:dyDescent="0.2">
      <c r="A28" s="7">
        <v>20</v>
      </c>
      <c r="B28" s="8" t="s">
        <v>41</v>
      </c>
      <c r="C28" s="30" t="s">
        <v>42</v>
      </c>
      <c r="D28" s="10">
        <f>КС!D28+Гемодиализ!F28+Гемодиализ!G28</f>
        <v>23164052</v>
      </c>
      <c r="E28" s="10">
        <f>ДС!D27+Гемодиализ!H28</f>
        <v>6831806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63880935</v>
      </c>
      <c r="G28" s="10">
        <f>СМП!D28</f>
        <v>0</v>
      </c>
      <c r="H28" s="10">
        <f t="shared" si="4"/>
        <v>93876793</v>
      </c>
      <c r="I28" s="10"/>
      <c r="J28" s="10">
        <f t="shared" si="5"/>
        <v>93876793</v>
      </c>
    </row>
    <row r="29" spans="1:10" x14ac:dyDescent="0.2">
      <c r="A29" s="7">
        <v>21</v>
      </c>
      <c r="B29" s="8" t="s">
        <v>43</v>
      </c>
      <c r="C29" s="30" t="s">
        <v>44</v>
      </c>
      <c r="D29" s="10">
        <f>КС!D29+Гемодиализ!F29+Гемодиализ!G29</f>
        <v>173088142</v>
      </c>
      <c r="E29" s="10">
        <f>ДС!D28+Гемодиализ!H29</f>
        <v>35003875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318382679</v>
      </c>
      <c r="G29" s="10">
        <f>СМП!D29</f>
        <v>0</v>
      </c>
      <c r="H29" s="10">
        <f t="shared" si="4"/>
        <v>526474696</v>
      </c>
      <c r="I29" s="10"/>
      <c r="J29" s="10">
        <f t="shared" si="5"/>
        <v>526474696</v>
      </c>
    </row>
    <row r="30" spans="1:10" x14ac:dyDescent="0.2">
      <c r="A30" s="7">
        <v>22</v>
      </c>
      <c r="B30" s="8" t="s">
        <v>45</v>
      </c>
      <c r="C30" s="30" t="s">
        <v>46</v>
      </c>
      <c r="D30" s="10">
        <f>КС!D30+Гемодиализ!F30+Гемодиализ!G30</f>
        <v>226364983</v>
      </c>
      <c r="E30" s="10">
        <f>ДС!D29+Гемодиализ!H30</f>
        <v>33394960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271430657</v>
      </c>
      <c r="G30" s="10">
        <f>СМП!D30</f>
        <v>127959891</v>
      </c>
      <c r="H30" s="10">
        <f t="shared" si="4"/>
        <v>659150491</v>
      </c>
      <c r="I30" s="10"/>
      <c r="J30" s="10">
        <f t="shared" si="5"/>
        <v>659150491</v>
      </c>
    </row>
    <row r="31" spans="1:10" x14ac:dyDescent="0.2">
      <c r="A31" s="7">
        <v>23</v>
      </c>
      <c r="B31" s="12" t="s">
        <v>47</v>
      </c>
      <c r="C31" s="29" t="s">
        <v>48</v>
      </c>
      <c r="D31" s="10">
        <f>КС!D31+Гемодиализ!F31+Гемодиализ!G31</f>
        <v>0</v>
      </c>
      <c r="E31" s="10">
        <f>ДС!D30+Гемодиализ!H31</f>
        <v>8372730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107029005</v>
      </c>
      <c r="G31" s="10">
        <f>СМП!D31</f>
        <v>25740044</v>
      </c>
      <c r="H31" s="10">
        <f t="shared" si="4"/>
        <v>141141779</v>
      </c>
      <c r="I31" s="10"/>
      <c r="J31" s="10">
        <f t="shared" si="5"/>
        <v>141141779</v>
      </c>
    </row>
    <row r="32" spans="1:10" ht="12" customHeight="1" x14ac:dyDescent="0.2">
      <c r="A32" s="7">
        <v>24</v>
      </c>
      <c r="B32" s="12" t="s">
        <v>49</v>
      </c>
      <c r="C32" s="29" t="s">
        <v>50</v>
      </c>
      <c r="D32" s="10">
        <f>КС!D32+Гемодиализ!F32+Гемодиализ!G32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8175259</v>
      </c>
      <c r="G32" s="10">
        <f>СМП!D32</f>
        <v>0</v>
      </c>
      <c r="H32" s="10">
        <f t="shared" si="4"/>
        <v>8175259</v>
      </c>
      <c r="I32" s="10"/>
      <c r="J32" s="10">
        <f t="shared" si="5"/>
        <v>8175259</v>
      </c>
    </row>
    <row r="33" spans="1:10" ht="24" x14ac:dyDescent="0.2">
      <c r="A33" s="7">
        <v>25</v>
      </c>
      <c r="B33" s="12" t="s">
        <v>51</v>
      </c>
      <c r="C33" s="29" t="s">
        <v>52</v>
      </c>
      <c r="D33" s="10">
        <f>КС!D33+Гемодиализ!F33+Гемодиализ!G33</f>
        <v>0</v>
      </c>
      <c r="E33" s="10">
        <f>ДС!D32+Гемодиализ!H33</f>
        <v>13998251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4"/>
        <v>13998251</v>
      </c>
      <c r="I33" s="10"/>
      <c r="J33" s="10">
        <f t="shared" si="5"/>
        <v>13998251</v>
      </c>
    </row>
    <row r="34" spans="1:10" x14ac:dyDescent="0.2">
      <c r="A34" s="7">
        <v>26</v>
      </c>
      <c r="B34" s="8" t="s">
        <v>53</v>
      </c>
      <c r="C34" s="31" t="s">
        <v>54</v>
      </c>
      <c r="D34" s="10">
        <f>КС!D34+Гемодиализ!F34+Гемодиализ!G34</f>
        <v>864066964</v>
      </c>
      <c r="E34" s="10">
        <f>ДС!D33+Гемодиализ!H34</f>
        <v>73252386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469480051</v>
      </c>
      <c r="G34" s="10">
        <f>СМП!D34</f>
        <v>0</v>
      </c>
      <c r="H34" s="10">
        <f t="shared" si="4"/>
        <v>1406799401</v>
      </c>
      <c r="I34" s="10"/>
      <c r="J34" s="10">
        <f t="shared" si="5"/>
        <v>1406799401</v>
      </c>
    </row>
    <row r="35" spans="1:10" x14ac:dyDescent="0.2">
      <c r="A35" s="7">
        <v>27</v>
      </c>
      <c r="B35" s="12" t="s">
        <v>55</v>
      </c>
      <c r="C35" s="29" t="s">
        <v>56</v>
      </c>
      <c r="D35" s="10">
        <f>КС!D35+Гемодиализ!F35+Гемодиализ!G35</f>
        <v>449541923</v>
      </c>
      <c r="E35" s="10">
        <f>ДС!D34+Гемодиализ!H35</f>
        <v>70809586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557862975</v>
      </c>
      <c r="G35" s="10">
        <f>СМП!D35</f>
        <v>0</v>
      </c>
      <c r="H35" s="10">
        <f t="shared" si="4"/>
        <v>1078214484</v>
      </c>
      <c r="I35" s="10"/>
      <c r="J35" s="10">
        <f t="shared" si="5"/>
        <v>1078214484</v>
      </c>
    </row>
    <row r="36" spans="1:10" ht="24" customHeight="1" x14ac:dyDescent="0.2">
      <c r="A36" s="7">
        <v>28</v>
      </c>
      <c r="B36" s="12" t="s">
        <v>57</v>
      </c>
      <c r="C36" s="29" t="s">
        <v>58</v>
      </c>
      <c r="D36" s="10">
        <f>КС!D36+Гемодиализ!F36+Гемодиализ!G36</f>
        <v>86809477</v>
      </c>
      <c r="E36" s="10">
        <f>ДС!D35+Гемодиализ!H36</f>
        <v>29331284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242841160</v>
      </c>
      <c r="G36" s="10">
        <f>СМП!D36</f>
        <v>0</v>
      </c>
      <c r="H36" s="10">
        <f t="shared" si="4"/>
        <v>358981921</v>
      </c>
      <c r="I36" s="10"/>
      <c r="J36" s="10">
        <f t="shared" si="5"/>
        <v>358981921</v>
      </c>
    </row>
    <row r="37" spans="1:10" ht="12" customHeight="1" x14ac:dyDescent="0.2">
      <c r="A37" s="7">
        <v>29</v>
      </c>
      <c r="B37" s="8" t="s">
        <v>59</v>
      </c>
      <c r="C37" s="30" t="s">
        <v>60</v>
      </c>
      <c r="D37" s="10">
        <f>КС!D37+Гемодиализ!F37+Гемодиализ!G37</f>
        <v>13354412</v>
      </c>
      <c r="E37" s="10">
        <f>ДС!D36+Гемодиализ!H37</f>
        <v>5171576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4"/>
        <v>30748825</v>
      </c>
      <c r="I37" s="10"/>
      <c r="J37" s="10">
        <f t="shared" si="5"/>
        <v>30748825</v>
      </c>
    </row>
    <row r="38" spans="1:10" x14ac:dyDescent="0.2">
      <c r="A38" s="7">
        <v>30</v>
      </c>
      <c r="B38" s="11" t="s">
        <v>61</v>
      </c>
      <c r="C38" s="31" t="s">
        <v>62</v>
      </c>
      <c r="D38" s="10">
        <f>КС!D38+Гемодиализ!F38+Гемодиализ!G38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120351737</v>
      </c>
      <c r="G38" s="10">
        <f>СМП!D38</f>
        <v>0</v>
      </c>
      <c r="H38" s="10">
        <f t="shared" si="4"/>
        <v>120351737</v>
      </c>
      <c r="I38" s="10"/>
      <c r="J38" s="10">
        <f t="shared" si="5"/>
        <v>120351737</v>
      </c>
    </row>
    <row r="39" spans="1:10" ht="24" x14ac:dyDescent="0.2">
      <c r="A39" s="7">
        <v>31</v>
      </c>
      <c r="B39" s="8" t="s">
        <v>63</v>
      </c>
      <c r="C39" s="30" t="s">
        <v>64</v>
      </c>
      <c r="D39" s="10">
        <f>КС!D39+Гемодиализ!F39+Гемодиализ!G39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262444791</v>
      </c>
      <c r="H39" s="10">
        <f t="shared" si="4"/>
        <v>262444791</v>
      </c>
      <c r="I39" s="10"/>
      <c r="J39" s="10">
        <f t="shared" si="5"/>
        <v>262444791</v>
      </c>
    </row>
    <row r="40" spans="1:10" x14ac:dyDescent="0.2">
      <c r="A40" s="7">
        <v>32</v>
      </c>
      <c r="B40" s="12" t="s">
        <v>65</v>
      </c>
      <c r="C40" s="29" t="s">
        <v>66</v>
      </c>
      <c r="D40" s="10">
        <f>КС!D40+Гемодиализ!F40+Гемодиализ!G40</f>
        <v>0</v>
      </c>
      <c r="E40" s="10">
        <f>ДС!D39+Гемодиализ!H40</f>
        <v>3723558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26445921</v>
      </c>
      <c r="G40" s="10">
        <f>СМП!D40</f>
        <v>0</v>
      </c>
      <c r="H40" s="10">
        <f t="shared" si="4"/>
        <v>30169479</v>
      </c>
      <c r="I40" s="10"/>
      <c r="J40" s="10">
        <f t="shared" si="5"/>
        <v>30169479</v>
      </c>
    </row>
    <row r="41" spans="1:10" x14ac:dyDescent="0.2">
      <c r="A41" s="7">
        <v>33</v>
      </c>
      <c r="B41" s="11" t="s">
        <v>67</v>
      </c>
      <c r="C41" s="30" t="s">
        <v>68</v>
      </c>
      <c r="D41" s="10">
        <f>КС!D41+Гемодиализ!F41+Гемодиализ!G41</f>
        <v>299368295</v>
      </c>
      <c r="E41" s="10">
        <f>ДС!D40+Гемодиализ!H41</f>
        <v>45227429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377063397</v>
      </c>
      <c r="G41" s="10">
        <f>СМП!D41</f>
        <v>70990142</v>
      </c>
      <c r="H41" s="10">
        <f t="shared" si="4"/>
        <v>792649263</v>
      </c>
      <c r="I41" s="10"/>
      <c r="J41" s="10">
        <f t="shared" si="5"/>
        <v>792649263</v>
      </c>
    </row>
    <row r="42" spans="1:10" x14ac:dyDescent="0.2">
      <c r="A42" s="7">
        <v>34</v>
      </c>
      <c r="B42" s="14" t="s">
        <v>69</v>
      </c>
      <c r="C42" s="31" t="s">
        <v>70</v>
      </c>
      <c r="D42" s="10">
        <f>КС!D42+Гемодиализ!F42+Гемодиализ!G42</f>
        <v>404015057</v>
      </c>
      <c r="E42" s="10">
        <f>ДС!D41+Гемодиализ!H42</f>
        <v>65689441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509560601</v>
      </c>
      <c r="G42" s="10">
        <f>СМП!D42</f>
        <v>112229985</v>
      </c>
      <c r="H42" s="10">
        <f t="shared" si="4"/>
        <v>1091495084</v>
      </c>
      <c r="I42" s="10"/>
      <c r="J42" s="10">
        <f t="shared" si="5"/>
        <v>1091495084</v>
      </c>
    </row>
    <row r="43" spans="1:10" x14ac:dyDescent="0.2">
      <c r="A43" s="7">
        <v>35</v>
      </c>
      <c r="B43" s="8" t="s">
        <v>71</v>
      </c>
      <c r="C43" s="30" t="s">
        <v>72</v>
      </c>
      <c r="D43" s="10">
        <f>КС!D43+Гемодиализ!F43+Гемодиализ!G43</f>
        <v>14406101</v>
      </c>
      <c r="E43" s="10">
        <f>ДС!D42+Гемодиализ!H43</f>
        <v>3647322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4"/>
        <v>28555268</v>
      </c>
      <c r="I43" s="10"/>
      <c r="J43" s="10">
        <f t="shared" si="5"/>
        <v>28555268</v>
      </c>
    </row>
    <row r="44" spans="1:10" x14ac:dyDescent="0.2">
      <c r="A44" s="7">
        <v>36</v>
      </c>
      <c r="B44" s="11" t="s">
        <v>73</v>
      </c>
      <c r="C44" s="30" t="s">
        <v>74</v>
      </c>
      <c r="D44" s="10">
        <f>КС!D44+Гемодиализ!F44+Гемодиализ!G44</f>
        <v>42686885</v>
      </c>
      <c r="E44" s="10">
        <f>ДС!D43+Гемодиализ!H44</f>
        <v>12606909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122403455</v>
      </c>
      <c r="G44" s="10">
        <f>СМП!D44</f>
        <v>20116348</v>
      </c>
      <c r="H44" s="10">
        <f t="shared" si="4"/>
        <v>197813597</v>
      </c>
      <c r="I44" s="10"/>
      <c r="J44" s="10">
        <f t="shared" si="5"/>
        <v>197813597</v>
      </c>
    </row>
    <row r="45" spans="1:10" x14ac:dyDescent="0.2">
      <c r="A45" s="7">
        <v>37</v>
      </c>
      <c r="B45" s="12" t="s">
        <v>75</v>
      </c>
      <c r="C45" s="29" t="s">
        <v>76</v>
      </c>
      <c r="D45" s="10">
        <f>КС!D45+Гемодиализ!F45+Гемодиализ!G45</f>
        <v>213668049</v>
      </c>
      <c r="E45" s="10">
        <f>ДС!D44+Гемодиализ!H45</f>
        <v>47819993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332360021</v>
      </c>
      <c r="G45" s="10">
        <f>СМП!D45</f>
        <v>66988745.999999993</v>
      </c>
      <c r="H45" s="10">
        <f t="shared" si="4"/>
        <v>660836809</v>
      </c>
      <c r="I45" s="10"/>
      <c r="J45" s="10">
        <f t="shared" si="5"/>
        <v>660836809</v>
      </c>
    </row>
    <row r="46" spans="1:10" x14ac:dyDescent="0.2">
      <c r="A46" s="7">
        <v>38</v>
      </c>
      <c r="B46" s="11" t="s">
        <v>77</v>
      </c>
      <c r="C46" s="30" t="s">
        <v>78</v>
      </c>
      <c r="D46" s="10">
        <f>КС!D46+Гемодиализ!F46+Гемодиализ!G46</f>
        <v>49622717</v>
      </c>
      <c r="E46" s="10">
        <f>ДС!D45+Гемодиализ!H46</f>
        <v>17748497.5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154274497</v>
      </c>
      <c r="G46" s="10">
        <f>СМП!D46</f>
        <v>25598357</v>
      </c>
      <c r="H46" s="10">
        <f t="shared" si="4"/>
        <v>247244068.5</v>
      </c>
      <c r="I46" s="10"/>
      <c r="J46" s="10">
        <f t="shared" si="5"/>
        <v>247244068.5</v>
      </c>
    </row>
    <row r="47" spans="1:10" x14ac:dyDescent="0.2">
      <c r="A47" s="7">
        <v>39</v>
      </c>
      <c r="B47" s="8" t="s">
        <v>79</v>
      </c>
      <c r="C47" s="30" t="s">
        <v>80</v>
      </c>
      <c r="D47" s="10">
        <f>КС!D47+Гемодиализ!F47+Гемодиализ!G47</f>
        <v>197693137</v>
      </c>
      <c r="E47" s="10">
        <f>ДС!D46+Гемодиализ!H47</f>
        <v>43796143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328141037</v>
      </c>
      <c r="G47" s="10">
        <f>СМП!D47</f>
        <v>67226464</v>
      </c>
      <c r="H47" s="10">
        <f t="shared" si="4"/>
        <v>636856781</v>
      </c>
      <c r="I47" s="10"/>
      <c r="J47" s="10">
        <f t="shared" si="5"/>
        <v>636856781</v>
      </c>
    </row>
    <row r="48" spans="1:10" x14ac:dyDescent="0.2">
      <c r="A48" s="7">
        <v>40</v>
      </c>
      <c r="B48" s="16" t="s">
        <v>81</v>
      </c>
      <c r="C48" s="32" t="s">
        <v>82</v>
      </c>
      <c r="D48" s="10">
        <f>КС!D48+Гемодиализ!F48+Гемодиализ!G48</f>
        <v>46825870</v>
      </c>
      <c r="E48" s="10">
        <f>ДС!D47+Гемодиализ!H48</f>
        <v>15164418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141673773</v>
      </c>
      <c r="G48" s="10">
        <f>СМП!D48</f>
        <v>23391799</v>
      </c>
      <c r="H48" s="10">
        <f t="shared" si="4"/>
        <v>227055860</v>
      </c>
      <c r="I48" s="10"/>
      <c r="J48" s="10">
        <f t="shared" si="5"/>
        <v>227055860</v>
      </c>
    </row>
    <row r="49" spans="1:10" x14ac:dyDescent="0.2">
      <c r="A49" s="7">
        <v>41</v>
      </c>
      <c r="B49" s="8" t="s">
        <v>83</v>
      </c>
      <c r="C49" s="30" t="s">
        <v>84</v>
      </c>
      <c r="D49" s="10">
        <f>КС!D49+Гемодиализ!F49+Гемодиализ!G49</f>
        <v>32460611</v>
      </c>
      <c r="E49" s="10">
        <f>ДС!D48+Гемодиализ!H49</f>
        <v>9141164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96122464</v>
      </c>
      <c r="G49" s="10">
        <f>СМП!D49</f>
        <v>15330575</v>
      </c>
      <c r="H49" s="10">
        <f t="shared" si="4"/>
        <v>153054814</v>
      </c>
      <c r="I49" s="10"/>
      <c r="J49" s="10">
        <f t="shared" si="5"/>
        <v>153054814</v>
      </c>
    </row>
    <row r="50" spans="1:10" x14ac:dyDescent="0.2">
      <c r="A50" s="7">
        <v>42</v>
      </c>
      <c r="B50" s="14" t="s">
        <v>85</v>
      </c>
      <c r="C50" s="31" t="s">
        <v>86</v>
      </c>
      <c r="D50" s="10">
        <f>КС!D50+Гемодиализ!F50+Гемодиализ!G50</f>
        <v>39887614</v>
      </c>
      <c r="E50" s="10">
        <f>ДС!D49+Гемодиализ!H50</f>
        <v>16449123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146916327</v>
      </c>
      <c r="G50" s="10">
        <f>СМП!D50</f>
        <v>26292425</v>
      </c>
      <c r="H50" s="10">
        <f t="shared" si="4"/>
        <v>229545489</v>
      </c>
      <c r="I50" s="10"/>
      <c r="J50" s="10">
        <f t="shared" si="5"/>
        <v>229545489</v>
      </c>
    </row>
    <row r="51" spans="1:10" x14ac:dyDescent="0.2">
      <c r="A51" s="7">
        <v>43</v>
      </c>
      <c r="B51" s="12" t="s">
        <v>87</v>
      </c>
      <c r="C51" s="29" t="s">
        <v>88</v>
      </c>
      <c r="D51" s="10">
        <f>КС!D51+Гемодиализ!F51+Гемодиализ!G51</f>
        <v>22207832</v>
      </c>
      <c r="E51" s="10">
        <f>ДС!D50+Гемодиализ!H51</f>
        <v>7246569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75611115</v>
      </c>
      <c r="G51" s="10">
        <f>СМП!D51</f>
        <v>12309296</v>
      </c>
      <c r="H51" s="10">
        <f t="shared" si="4"/>
        <v>117374812</v>
      </c>
      <c r="I51" s="10"/>
      <c r="J51" s="10">
        <f t="shared" si="5"/>
        <v>117374812</v>
      </c>
    </row>
    <row r="52" spans="1:10" x14ac:dyDescent="0.2">
      <c r="A52" s="7">
        <v>44</v>
      </c>
      <c r="B52" s="11" t="s">
        <v>89</v>
      </c>
      <c r="C52" s="30" t="s">
        <v>90</v>
      </c>
      <c r="D52" s="10">
        <f>КС!D52+Гемодиализ!F52+Гемодиализ!G52</f>
        <v>36634774</v>
      </c>
      <c r="E52" s="10">
        <f>ДС!D51+Гемодиализ!H52</f>
        <v>8669136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53509130</v>
      </c>
      <c r="G52" s="10">
        <f>СМП!D52</f>
        <v>0</v>
      </c>
      <c r="H52" s="10">
        <f t="shared" si="4"/>
        <v>98813040</v>
      </c>
      <c r="I52" s="10"/>
      <c r="J52" s="10">
        <f t="shared" si="5"/>
        <v>98813040</v>
      </c>
    </row>
    <row r="53" spans="1:10" x14ac:dyDescent="0.2">
      <c r="A53" s="7">
        <v>45</v>
      </c>
      <c r="B53" s="12" t="s">
        <v>91</v>
      </c>
      <c r="C53" s="29" t="s">
        <v>92</v>
      </c>
      <c r="D53" s="10">
        <f>КС!D53+Гемодиализ!F53+Гемодиализ!G53</f>
        <v>400937208</v>
      </c>
      <c r="E53" s="10">
        <f>ДС!D52+Гемодиализ!H53</f>
        <v>64247895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463680808</v>
      </c>
      <c r="G53" s="10">
        <f>СМП!D53</f>
        <v>87318081</v>
      </c>
      <c r="H53" s="10">
        <f t="shared" si="4"/>
        <v>1016183992</v>
      </c>
      <c r="I53" s="10"/>
      <c r="J53" s="10">
        <f t="shared" si="5"/>
        <v>1016183992</v>
      </c>
    </row>
    <row r="54" spans="1:10" x14ac:dyDescent="0.2">
      <c r="A54" s="7">
        <v>46</v>
      </c>
      <c r="B54" s="8" t="s">
        <v>93</v>
      </c>
      <c r="C54" s="30" t="s">
        <v>94</v>
      </c>
      <c r="D54" s="10">
        <f>КС!D54+Гемодиализ!F54+Гемодиализ!G54</f>
        <v>50729671</v>
      </c>
      <c r="E54" s="10">
        <f>ДС!D53+Гемодиализ!H54</f>
        <v>14534968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123916317</v>
      </c>
      <c r="G54" s="10">
        <f>СМП!D54</f>
        <v>22051764</v>
      </c>
      <c r="H54" s="10">
        <f t="shared" si="4"/>
        <v>211232720</v>
      </c>
      <c r="I54" s="10"/>
      <c r="J54" s="10">
        <f t="shared" si="5"/>
        <v>211232720</v>
      </c>
    </row>
    <row r="55" spans="1:10" ht="10.5" customHeight="1" x14ac:dyDescent="0.2">
      <c r="A55" s="7">
        <v>47</v>
      </c>
      <c r="B55" s="8" t="s">
        <v>95</v>
      </c>
      <c r="C55" s="30" t="s">
        <v>96</v>
      </c>
      <c r="D55" s="10">
        <f>КС!D55+Гемодиализ!F55+Гемодиализ!G55</f>
        <v>292140450</v>
      </c>
      <c r="E55" s="10">
        <f>ДС!D54+Гемодиализ!H55</f>
        <v>47216995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340275287</v>
      </c>
      <c r="G55" s="10">
        <f>СМП!D55</f>
        <v>73392569</v>
      </c>
      <c r="H55" s="10">
        <f t="shared" si="4"/>
        <v>753025301</v>
      </c>
      <c r="I55" s="10"/>
      <c r="J55" s="10">
        <f t="shared" si="5"/>
        <v>753025301</v>
      </c>
    </row>
    <row r="56" spans="1:10" x14ac:dyDescent="0.2">
      <c r="A56" s="7">
        <v>48</v>
      </c>
      <c r="B56" s="18" t="s">
        <v>97</v>
      </c>
      <c r="C56" s="33" t="s">
        <v>98</v>
      </c>
      <c r="D56" s="10">
        <f>КС!D56+Гемодиализ!F56+Гемодиализ!G56</f>
        <v>36614784</v>
      </c>
      <c r="E56" s="10">
        <f>ДС!D55+Гемодиализ!H56</f>
        <v>10055646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98052858</v>
      </c>
      <c r="G56" s="10">
        <f>СМП!D56</f>
        <v>17724862</v>
      </c>
      <c r="H56" s="10">
        <f t="shared" si="4"/>
        <v>162448150</v>
      </c>
      <c r="I56" s="10"/>
      <c r="J56" s="10">
        <f t="shared" si="5"/>
        <v>162448150</v>
      </c>
    </row>
    <row r="57" spans="1:10" x14ac:dyDescent="0.2">
      <c r="A57" s="7">
        <v>49</v>
      </c>
      <c r="B57" s="12" t="s">
        <v>99</v>
      </c>
      <c r="C57" s="29" t="s">
        <v>100</v>
      </c>
      <c r="D57" s="10">
        <f>КС!D57+Гемодиализ!F57+Гемодиализ!G57</f>
        <v>54870953</v>
      </c>
      <c r="E57" s="10">
        <f>ДС!D56+Гемодиализ!H57</f>
        <v>16072773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149133928</v>
      </c>
      <c r="G57" s="10">
        <f>СМП!D57</f>
        <v>25600976</v>
      </c>
      <c r="H57" s="10">
        <f t="shared" si="4"/>
        <v>245678630</v>
      </c>
      <c r="I57" s="10"/>
      <c r="J57" s="10">
        <f t="shared" si="5"/>
        <v>245678630</v>
      </c>
    </row>
    <row r="58" spans="1:10" x14ac:dyDescent="0.2">
      <c r="A58" s="7">
        <v>50</v>
      </c>
      <c r="B58" s="11" t="s">
        <v>101</v>
      </c>
      <c r="C58" s="30" t="s">
        <v>102</v>
      </c>
      <c r="D58" s="10">
        <f>КС!D58+Гемодиализ!F58+Гемодиализ!G58</f>
        <v>67823578</v>
      </c>
      <c r="E58" s="10">
        <f>ДС!D57+Гемодиализ!H58</f>
        <v>19069671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164090650</v>
      </c>
      <c r="G58" s="10">
        <f>СМП!D58</f>
        <v>29555612</v>
      </c>
      <c r="H58" s="10">
        <f t="shared" si="4"/>
        <v>280539511</v>
      </c>
      <c r="I58" s="10"/>
      <c r="J58" s="10">
        <f t="shared" si="5"/>
        <v>280539511</v>
      </c>
    </row>
    <row r="59" spans="1:10" ht="10.5" customHeight="1" x14ac:dyDescent="0.2">
      <c r="A59" s="7">
        <v>51</v>
      </c>
      <c r="B59" s="12" t="s">
        <v>103</v>
      </c>
      <c r="C59" s="29" t="s">
        <v>104</v>
      </c>
      <c r="D59" s="10">
        <f>КС!D59+Гемодиализ!F59+Гемодиализ!G59</f>
        <v>28057130</v>
      </c>
      <c r="E59" s="10">
        <f>ДС!D58+Гемодиализ!H59</f>
        <v>6473955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67686563</v>
      </c>
      <c r="G59" s="10">
        <f>СМП!D59</f>
        <v>10775243</v>
      </c>
      <c r="H59" s="10">
        <f t="shared" si="4"/>
        <v>112992891</v>
      </c>
      <c r="I59" s="10"/>
      <c r="J59" s="10">
        <f t="shared" si="5"/>
        <v>112992891</v>
      </c>
    </row>
    <row r="60" spans="1:10" x14ac:dyDescent="0.2">
      <c r="A60" s="7">
        <v>52</v>
      </c>
      <c r="B60" s="11" t="s">
        <v>105</v>
      </c>
      <c r="C60" s="30" t="s">
        <v>106</v>
      </c>
      <c r="D60" s="10">
        <f>КС!D60+Гемодиализ!F60+Гемодиализ!G60</f>
        <v>43982204</v>
      </c>
      <c r="E60" s="10">
        <f>ДС!D59+Гемодиализ!H60</f>
        <v>12762092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117503571</v>
      </c>
      <c r="G60" s="10">
        <f>СМП!D60</f>
        <v>20329615</v>
      </c>
      <c r="H60" s="10">
        <f t="shared" si="4"/>
        <v>194577482</v>
      </c>
      <c r="I60" s="10"/>
      <c r="J60" s="10">
        <f t="shared" si="5"/>
        <v>194577482</v>
      </c>
    </row>
    <row r="61" spans="1:10" x14ac:dyDescent="0.2">
      <c r="A61" s="7">
        <v>53</v>
      </c>
      <c r="B61" s="12" t="s">
        <v>107</v>
      </c>
      <c r="C61" s="29" t="s">
        <v>108</v>
      </c>
      <c r="D61" s="10">
        <f>КС!D61+Гемодиализ!F61+Гемодиализ!G61</f>
        <v>63859663</v>
      </c>
      <c r="E61" s="10">
        <f>ДС!D60+Гемодиализ!H61</f>
        <v>19466524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166770686</v>
      </c>
      <c r="G61" s="10">
        <f>СМП!D61</f>
        <v>30857265</v>
      </c>
      <c r="H61" s="10">
        <f t="shared" si="4"/>
        <v>280954138</v>
      </c>
      <c r="I61" s="10"/>
      <c r="J61" s="10">
        <f t="shared" si="5"/>
        <v>280954138</v>
      </c>
    </row>
    <row r="62" spans="1:10" x14ac:dyDescent="0.2">
      <c r="A62" s="7">
        <v>54</v>
      </c>
      <c r="B62" s="12" t="s">
        <v>109</v>
      </c>
      <c r="C62" s="29" t="s">
        <v>110</v>
      </c>
      <c r="D62" s="10">
        <f>КС!D62+Гемодиализ!F62+Гемодиализ!G62</f>
        <v>324213451</v>
      </c>
      <c r="E62" s="10">
        <f>ДС!D61+Гемодиализ!H62</f>
        <v>71896276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514922171</v>
      </c>
      <c r="G62" s="10">
        <f>СМП!D62</f>
        <v>105956862</v>
      </c>
      <c r="H62" s="10">
        <f t="shared" si="4"/>
        <v>1016988760</v>
      </c>
      <c r="I62" s="10"/>
      <c r="J62" s="10">
        <f t="shared" si="5"/>
        <v>1016988760</v>
      </c>
    </row>
    <row r="63" spans="1:10" x14ac:dyDescent="0.2">
      <c r="A63" s="7">
        <v>55</v>
      </c>
      <c r="B63" s="12" t="s">
        <v>111</v>
      </c>
      <c r="C63" s="29" t="s">
        <v>112</v>
      </c>
      <c r="D63" s="10">
        <f>КС!D63+Гемодиализ!F63+Гемодиализ!G63</f>
        <v>43703221</v>
      </c>
      <c r="E63" s="10">
        <f>ДС!D62+Гемодиализ!H63</f>
        <v>11123189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108466654</v>
      </c>
      <c r="G63" s="10">
        <f>СМП!D63</f>
        <v>17168613</v>
      </c>
      <c r="H63" s="10">
        <f t="shared" si="4"/>
        <v>180461677</v>
      </c>
      <c r="I63" s="10"/>
      <c r="J63" s="10">
        <f t="shared" si="5"/>
        <v>180461677</v>
      </c>
    </row>
    <row r="64" spans="1:10" x14ac:dyDescent="0.2">
      <c r="A64" s="7">
        <v>56</v>
      </c>
      <c r="B64" s="12" t="s">
        <v>113</v>
      </c>
      <c r="C64" s="29" t="s">
        <v>114</v>
      </c>
      <c r="D64" s="10">
        <f>КС!D64+Гемодиализ!F64+Гемодиализ!G64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91309</v>
      </c>
      <c r="G64" s="10">
        <f>СМП!D64</f>
        <v>0</v>
      </c>
      <c r="H64" s="10">
        <f t="shared" si="4"/>
        <v>130193</v>
      </c>
      <c r="I64" s="10"/>
      <c r="J64" s="10">
        <f t="shared" si="5"/>
        <v>130193</v>
      </c>
    </row>
    <row r="65" spans="1:10" x14ac:dyDescent="0.2">
      <c r="A65" s="7">
        <v>57</v>
      </c>
      <c r="B65" s="12" t="s">
        <v>115</v>
      </c>
      <c r="C65" s="29" t="s">
        <v>116</v>
      </c>
      <c r="D65" s="10">
        <f>КС!D65+Гемодиализ!F65+Гемодиализ!G65</f>
        <v>147529640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4"/>
        <v>147529640</v>
      </c>
      <c r="I65" s="10"/>
      <c r="J65" s="10">
        <f t="shared" si="5"/>
        <v>147529640</v>
      </c>
    </row>
    <row r="66" spans="1:10" ht="17.25" customHeight="1" x14ac:dyDescent="0.2">
      <c r="A66" s="7">
        <v>58</v>
      </c>
      <c r="B66" s="12" t="s">
        <v>117</v>
      </c>
      <c r="C66" s="29" t="s">
        <v>118</v>
      </c>
      <c r="D66" s="10">
        <f>КС!D66+Гемодиализ!F66+Гемодиализ!G66</f>
        <v>0</v>
      </c>
      <c r="E66" s="10">
        <f>ДС!D65+Гемодиализ!H66</f>
        <v>23789367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186381853</v>
      </c>
      <c r="G66" s="10">
        <f>СМП!D66</f>
        <v>0</v>
      </c>
      <c r="H66" s="10">
        <f t="shared" si="4"/>
        <v>210171220</v>
      </c>
      <c r="I66" s="10"/>
      <c r="J66" s="10">
        <f t="shared" si="5"/>
        <v>210171220</v>
      </c>
    </row>
    <row r="67" spans="1:10" ht="15" customHeight="1" x14ac:dyDescent="0.2">
      <c r="A67" s="7">
        <v>59</v>
      </c>
      <c r="B67" s="11" t="s">
        <v>119</v>
      </c>
      <c r="C67" s="29" t="s">
        <v>120</v>
      </c>
      <c r="D67" s="10">
        <f>КС!D67+Гемодиализ!F67+Гемодиализ!G67</f>
        <v>0</v>
      </c>
      <c r="E67" s="10">
        <f>ДС!D66+Гемодиализ!H67</f>
        <v>20353787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156199902</v>
      </c>
      <c r="G67" s="10">
        <f>СМП!D67</f>
        <v>0</v>
      </c>
      <c r="H67" s="10">
        <f t="shared" si="4"/>
        <v>176553689</v>
      </c>
      <c r="I67" s="10"/>
      <c r="J67" s="10">
        <f t="shared" si="5"/>
        <v>176553689</v>
      </c>
    </row>
    <row r="68" spans="1:10" ht="16.5" customHeight="1" x14ac:dyDescent="0.2">
      <c r="A68" s="7">
        <v>60</v>
      </c>
      <c r="B68" s="14" t="s">
        <v>121</v>
      </c>
      <c r="C68" s="31" t="s">
        <v>122</v>
      </c>
      <c r="D68" s="10">
        <f>КС!D68+Гемодиализ!F68+Гемодиализ!G68</f>
        <v>0</v>
      </c>
      <c r="E68" s="10">
        <f>ДС!D67+Гемодиализ!H68</f>
        <v>27054448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250553196</v>
      </c>
      <c r="G68" s="10">
        <f>СМП!D68</f>
        <v>0</v>
      </c>
      <c r="H68" s="10">
        <f t="shared" si="4"/>
        <v>277607644</v>
      </c>
      <c r="I68" s="10"/>
      <c r="J68" s="10">
        <f t="shared" si="5"/>
        <v>277607644</v>
      </c>
    </row>
    <row r="69" spans="1:10" ht="17.25" customHeight="1" x14ac:dyDescent="0.2">
      <c r="A69" s="7">
        <v>61</v>
      </c>
      <c r="B69" s="11" t="s">
        <v>123</v>
      </c>
      <c r="C69" s="29" t="s">
        <v>124</v>
      </c>
      <c r="D69" s="10">
        <f>КС!D69+Гемодиализ!F69+Гемодиализ!G69</f>
        <v>0</v>
      </c>
      <c r="E69" s="10">
        <f>ДС!D68+Гемодиализ!H69</f>
        <v>35063497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292476662</v>
      </c>
      <c r="G69" s="10">
        <f>СМП!D69</f>
        <v>0</v>
      </c>
      <c r="H69" s="10">
        <f t="shared" si="4"/>
        <v>327540159</v>
      </c>
      <c r="I69" s="10"/>
      <c r="J69" s="10">
        <f t="shared" si="5"/>
        <v>327540159</v>
      </c>
    </row>
    <row r="70" spans="1:10" ht="12.75" customHeight="1" x14ac:dyDescent="0.2">
      <c r="A70" s="7">
        <v>62</v>
      </c>
      <c r="B70" s="12" t="s">
        <v>125</v>
      </c>
      <c r="C70" s="29" t="s">
        <v>126</v>
      </c>
      <c r="D70" s="10">
        <f>КС!D70+Гемодиализ!F70+Гемодиализ!G70</f>
        <v>0</v>
      </c>
      <c r="E70" s="10">
        <f>ДС!D69+Гемодиализ!H70</f>
        <v>15483268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107194972</v>
      </c>
      <c r="G70" s="10">
        <f>СМП!D70</f>
        <v>0</v>
      </c>
      <c r="H70" s="10">
        <f t="shared" si="4"/>
        <v>122678240</v>
      </c>
      <c r="I70" s="10"/>
      <c r="J70" s="10">
        <f t="shared" si="5"/>
        <v>122678240</v>
      </c>
    </row>
    <row r="71" spans="1:10" ht="27.75" customHeight="1" x14ac:dyDescent="0.2">
      <c r="A71" s="7">
        <v>63</v>
      </c>
      <c r="B71" s="8" t="s">
        <v>127</v>
      </c>
      <c r="C71" s="29" t="s">
        <v>128</v>
      </c>
      <c r="D71" s="10">
        <f>КС!D71+Гемодиализ!F71+Гемодиализ!G71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55666687</v>
      </c>
      <c r="G71" s="10">
        <f>СМП!D71</f>
        <v>0</v>
      </c>
      <c r="H71" s="10">
        <f t="shared" si="4"/>
        <v>55666687</v>
      </c>
      <c r="I71" s="10"/>
      <c r="J71" s="10">
        <f t="shared" si="5"/>
        <v>55666687</v>
      </c>
    </row>
    <row r="72" spans="1:10" ht="24" x14ac:dyDescent="0.2">
      <c r="A72" s="7">
        <v>64</v>
      </c>
      <c r="B72" s="8" t="s">
        <v>129</v>
      </c>
      <c r="C72" s="29" t="s">
        <v>130</v>
      </c>
      <c r="D72" s="10">
        <f>КС!D72+Гемодиализ!F72+Гемодиализ!G72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80088377</v>
      </c>
      <c r="G72" s="10">
        <f>СМП!D72</f>
        <v>0</v>
      </c>
      <c r="H72" s="10">
        <f t="shared" si="4"/>
        <v>80088377</v>
      </c>
      <c r="I72" s="10"/>
      <c r="J72" s="10">
        <f t="shared" si="5"/>
        <v>80088377</v>
      </c>
    </row>
    <row r="73" spans="1:10" x14ac:dyDescent="0.2">
      <c r="A73" s="7">
        <v>65</v>
      </c>
      <c r="B73" s="11" t="s">
        <v>131</v>
      </c>
      <c r="C73" s="29" t="s">
        <v>132</v>
      </c>
      <c r="D73" s="10">
        <f>КС!D73+Гемодиализ!F73+Гемодиализ!G73</f>
        <v>0</v>
      </c>
      <c r="E73" s="10">
        <f>ДС!D72+Гемодиализ!H73</f>
        <v>32279518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216361490</v>
      </c>
      <c r="G73" s="10">
        <f>СМП!D73</f>
        <v>0</v>
      </c>
      <c r="H73" s="10">
        <f t="shared" si="4"/>
        <v>248641008</v>
      </c>
      <c r="I73" s="10"/>
      <c r="J73" s="10">
        <f t="shared" si="5"/>
        <v>248641008</v>
      </c>
    </row>
    <row r="74" spans="1:10" x14ac:dyDescent="0.2">
      <c r="A74" s="7">
        <v>66</v>
      </c>
      <c r="B74" s="8" t="s">
        <v>133</v>
      </c>
      <c r="C74" s="29" t="s">
        <v>134</v>
      </c>
      <c r="D74" s="10">
        <f>КС!D74+Гемодиализ!F74+Гемодиализ!G74</f>
        <v>0</v>
      </c>
      <c r="E74" s="10">
        <f>ДС!D73+Гемодиализ!H74</f>
        <v>18647367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133163598</v>
      </c>
      <c r="G74" s="10">
        <f>СМП!D74</f>
        <v>0</v>
      </c>
      <c r="H74" s="10">
        <f t="shared" ref="H74:H137" si="6">D74+E74+F74+G74</f>
        <v>151810965</v>
      </c>
      <c r="I74" s="10"/>
      <c r="J74" s="10">
        <f t="shared" ref="J74:J137" si="7">H74+I74</f>
        <v>151810965</v>
      </c>
    </row>
    <row r="75" spans="1:10" x14ac:dyDescent="0.2">
      <c r="A75" s="7">
        <v>67</v>
      </c>
      <c r="B75" s="11" t="s">
        <v>135</v>
      </c>
      <c r="C75" s="29" t="s">
        <v>136</v>
      </c>
      <c r="D75" s="10">
        <f>КС!D75+Гемодиализ!F75+Гемодиализ!G75</f>
        <v>0</v>
      </c>
      <c r="E75" s="10">
        <f>ДС!D74+Гемодиализ!H75</f>
        <v>41774048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133903697</v>
      </c>
      <c r="G75" s="10">
        <f>СМП!D75</f>
        <v>0</v>
      </c>
      <c r="H75" s="10">
        <f t="shared" si="6"/>
        <v>175677745</v>
      </c>
      <c r="I75" s="10"/>
      <c r="J75" s="10">
        <f t="shared" si="7"/>
        <v>175677745</v>
      </c>
    </row>
    <row r="76" spans="1:10" x14ac:dyDescent="0.2">
      <c r="A76" s="7">
        <v>68</v>
      </c>
      <c r="B76" s="11" t="s">
        <v>137</v>
      </c>
      <c r="C76" s="29" t="s">
        <v>138</v>
      </c>
      <c r="D76" s="10">
        <f>КС!D76+Гемодиализ!F76+Гемодиализ!G76</f>
        <v>0</v>
      </c>
      <c r="E76" s="10">
        <f>ДС!D75+Гемодиализ!H76</f>
        <v>12824542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106884859</v>
      </c>
      <c r="G76" s="10">
        <f>СМП!D76</f>
        <v>0</v>
      </c>
      <c r="H76" s="10">
        <f t="shared" si="6"/>
        <v>119709401</v>
      </c>
      <c r="I76" s="10"/>
      <c r="J76" s="10">
        <f t="shared" si="7"/>
        <v>119709401</v>
      </c>
    </row>
    <row r="77" spans="1:10" x14ac:dyDescent="0.2">
      <c r="A77" s="7">
        <v>69</v>
      </c>
      <c r="B77" s="11" t="s">
        <v>139</v>
      </c>
      <c r="C77" s="29" t="s">
        <v>140</v>
      </c>
      <c r="D77" s="10">
        <f>КС!D77+Гемодиализ!F77+Гемодиализ!G77</f>
        <v>0</v>
      </c>
      <c r="E77" s="10">
        <f>ДС!D76+Гемодиализ!H77</f>
        <v>36507422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252428748</v>
      </c>
      <c r="G77" s="10">
        <f>СМП!D77</f>
        <v>0</v>
      </c>
      <c r="H77" s="10">
        <f t="shared" si="6"/>
        <v>288936170</v>
      </c>
      <c r="I77" s="10"/>
      <c r="J77" s="10">
        <f t="shared" si="7"/>
        <v>288936170</v>
      </c>
    </row>
    <row r="78" spans="1:10" x14ac:dyDescent="0.2">
      <c r="A78" s="7">
        <v>70</v>
      </c>
      <c r="B78" s="12" t="s">
        <v>141</v>
      </c>
      <c r="C78" s="29" t="s">
        <v>142</v>
      </c>
      <c r="D78" s="10">
        <f>КС!D78+Гемодиализ!F78+Гемодиализ!G78</f>
        <v>0</v>
      </c>
      <c r="E78" s="10">
        <f>ДС!D77+Гемодиализ!H78</f>
        <v>19047047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129502950</v>
      </c>
      <c r="G78" s="10">
        <f>СМП!D78</f>
        <v>0</v>
      </c>
      <c r="H78" s="10">
        <f t="shared" si="6"/>
        <v>148549997</v>
      </c>
      <c r="I78" s="10"/>
      <c r="J78" s="10">
        <f t="shared" si="7"/>
        <v>148549997</v>
      </c>
    </row>
    <row r="79" spans="1:10" x14ac:dyDescent="0.2">
      <c r="A79" s="7">
        <v>71</v>
      </c>
      <c r="B79" s="11" t="s">
        <v>143</v>
      </c>
      <c r="C79" s="30" t="s">
        <v>144</v>
      </c>
      <c r="D79" s="10">
        <f>КС!D79+Гемодиализ!F79+Гемодиализ!G79</f>
        <v>0</v>
      </c>
      <c r="E79" s="10">
        <f>ДС!D78+Гемодиализ!H79</f>
        <v>20276254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168227342</v>
      </c>
      <c r="G79" s="10">
        <f>СМП!D79</f>
        <v>0</v>
      </c>
      <c r="H79" s="10">
        <f t="shared" si="6"/>
        <v>188503596</v>
      </c>
      <c r="I79" s="10"/>
      <c r="J79" s="10">
        <f t="shared" si="7"/>
        <v>188503596</v>
      </c>
    </row>
    <row r="80" spans="1:10" x14ac:dyDescent="0.2">
      <c r="A80" s="7">
        <v>72</v>
      </c>
      <c r="B80" s="12" t="s">
        <v>145</v>
      </c>
      <c r="C80" s="29" t="s">
        <v>146</v>
      </c>
      <c r="D80" s="10">
        <f>КС!D80+Гемодиализ!F80+Гемодиализ!G80</f>
        <v>0</v>
      </c>
      <c r="E80" s="10">
        <f>ДС!D79+Гемодиализ!H80</f>
        <v>11081124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77389295</v>
      </c>
      <c r="G80" s="10">
        <f>СМП!D80</f>
        <v>0</v>
      </c>
      <c r="H80" s="10">
        <f t="shared" si="6"/>
        <v>88470419</v>
      </c>
      <c r="I80" s="10"/>
      <c r="J80" s="10">
        <f t="shared" si="7"/>
        <v>88470419</v>
      </c>
    </row>
    <row r="81" spans="1:10" x14ac:dyDescent="0.2">
      <c r="A81" s="7">
        <v>73</v>
      </c>
      <c r="B81" s="11" t="s">
        <v>147</v>
      </c>
      <c r="C81" s="29" t="s">
        <v>148</v>
      </c>
      <c r="D81" s="10">
        <f>КС!D81+Гемодиализ!F81+Гемодиализ!G81</f>
        <v>0</v>
      </c>
      <c r="E81" s="10">
        <f>ДС!D80+Гемодиализ!H81</f>
        <v>36860528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246072313</v>
      </c>
      <c r="G81" s="10">
        <f>СМП!D81</f>
        <v>0</v>
      </c>
      <c r="H81" s="10">
        <f t="shared" si="6"/>
        <v>282932841</v>
      </c>
      <c r="I81" s="10"/>
      <c r="J81" s="10">
        <f t="shared" si="7"/>
        <v>282932841</v>
      </c>
    </row>
    <row r="82" spans="1:10" x14ac:dyDescent="0.2">
      <c r="A82" s="7">
        <v>74</v>
      </c>
      <c r="B82" s="12" t="s">
        <v>149</v>
      </c>
      <c r="C82" s="29" t="s">
        <v>150</v>
      </c>
      <c r="D82" s="10">
        <f>КС!D82+Гемодиализ!F82+Гемодиализ!G82</f>
        <v>0</v>
      </c>
      <c r="E82" s="10">
        <f>ДС!D81+Гемодиализ!H82</f>
        <v>20914070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100404764</v>
      </c>
      <c r="G82" s="10">
        <f>СМП!D82</f>
        <v>0</v>
      </c>
      <c r="H82" s="10">
        <f t="shared" si="6"/>
        <v>121318834</v>
      </c>
      <c r="I82" s="10"/>
      <c r="J82" s="10">
        <f t="shared" si="7"/>
        <v>121318834</v>
      </c>
    </row>
    <row r="83" spans="1:10" x14ac:dyDescent="0.2">
      <c r="A83" s="7">
        <v>75</v>
      </c>
      <c r="B83" s="12" t="s">
        <v>151</v>
      </c>
      <c r="C83" s="29" t="s">
        <v>152</v>
      </c>
      <c r="D83" s="10">
        <f>КС!D83+Гемодиализ!F83+Гемодиализ!G83</f>
        <v>0</v>
      </c>
      <c r="E83" s="10">
        <f>ДС!D82+Гемодиализ!H83</f>
        <v>15123295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103830885</v>
      </c>
      <c r="G83" s="10">
        <f>СМП!D83</f>
        <v>0</v>
      </c>
      <c r="H83" s="10">
        <f t="shared" si="6"/>
        <v>118954180</v>
      </c>
      <c r="I83" s="10"/>
      <c r="J83" s="10">
        <f t="shared" si="7"/>
        <v>118954180</v>
      </c>
    </row>
    <row r="84" spans="1:10" ht="24" x14ac:dyDescent="0.2">
      <c r="A84" s="7">
        <v>76</v>
      </c>
      <c r="B84" s="20" t="s">
        <v>153</v>
      </c>
      <c r="C84" s="33" t="s">
        <v>154</v>
      </c>
      <c r="D84" s="10">
        <f>КС!D84+Гемодиализ!F84+Гемодиализ!G84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30654130</v>
      </c>
      <c r="G84" s="10">
        <f>СМП!D84</f>
        <v>0</v>
      </c>
      <c r="H84" s="10">
        <f t="shared" si="6"/>
        <v>30654130</v>
      </c>
      <c r="I84" s="10"/>
      <c r="J84" s="10">
        <f t="shared" si="7"/>
        <v>30654130</v>
      </c>
    </row>
    <row r="85" spans="1:10" ht="24" x14ac:dyDescent="0.2">
      <c r="A85" s="7">
        <v>77</v>
      </c>
      <c r="B85" s="8" t="s">
        <v>155</v>
      </c>
      <c r="C85" s="29" t="s">
        <v>156</v>
      </c>
      <c r="D85" s="10">
        <f>КС!D85+Гемодиализ!F85+Гемодиализ!G85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48244814</v>
      </c>
      <c r="G85" s="10">
        <f>СМП!D85</f>
        <v>0</v>
      </c>
      <c r="H85" s="10">
        <f t="shared" si="6"/>
        <v>48244814</v>
      </c>
      <c r="I85" s="10"/>
      <c r="J85" s="10">
        <f t="shared" si="7"/>
        <v>48244814</v>
      </c>
    </row>
    <row r="86" spans="1:10" ht="24" x14ac:dyDescent="0.2">
      <c r="A86" s="7">
        <v>78</v>
      </c>
      <c r="B86" s="11" t="s">
        <v>157</v>
      </c>
      <c r="C86" s="29" t="s">
        <v>158</v>
      </c>
      <c r="D86" s="10">
        <f>КС!D86+Гемодиализ!F86+Гемодиализ!G86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41572237</v>
      </c>
      <c r="G86" s="10">
        <f>СМП!D86</f>
        <v>0</v>
      </c>
      <c r="H86" s="10">
        <f t="shared" si="6"/>
        <v>41572237</v>
      </c>
      <c r="I86" s="10"/>
      <c r="J86" s="10">
        <f t="shared" si="7"/>
        <v>41572237</v>
      </c>
    </row>
    <row r="87" spans="1:10" ht="24" x14ac:dyDescent="0.2">
      <c r="A87" s="7">
        <v>79</v>
      </c>
      <c r="B87" s="11" t="s">
        <v>159</v>
      </c>
      <c r="C87" s="29" t="s">
        <v>160</v>
      </c>
      <c r="D87" s="10">
        <f>КС!D87+Гемодиализ!F87+Гемодиализ!G87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34151990</v>
      </c>
      <c r="G87" s="10">
        <f>СМП!D87</f>
        <v>0</v>
      </c>
      <c r="H87" s="10">
        <f t="shared" si="6"/>
        <v>34151990</v>
      </c>
      <c r="I87" s="10"/>
      <c r="J87" s="10">
        <f t="shared" si="7"/>
        <v>34151990</v>
      </c>
    </row>
    <row r="88" spans="1:10" ht="24" x14ac:dyDescent="0.2">
      <c r="A88" s="7">
        <v>80</v>
      </c>
      <c r="B88" s="8" t="s">
        <v>161</v>
      </c>
      <c r="C88" s="29" t="s">
        <v>162</v>
      </c>
      <c r="D88" s="10">
        <f>КС!D88+Гемодиализ!F88+Гемодиализ!G88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57161884</v>
      </c>
      <c r="G88" s="10">
        <f>СМП!D88</f>
        <v>0</v>
      </c>
      <c r="H88" s="10">
        <f t="shared" si="6"/>
        <v>57161884</v>
      </c>
      <c r="I88" s="10"/>
      <c r="J88" s="10">
        <f t="shared" si="7"/>
        <v>57161884</v>
      </c>
    </row>
    <row r="89" spans="1:10" ht="24" x14ac:dyDescent="0.2">
      <c r="A89" s="7">
        <v>81</v>
      </c>
      <c r="B89" s="8" t="s">
        <v>163</v>
      </c>
      <c r="C89" s="29" t="s">
        <v>164</v>
      </c>
      <c r="D89" s="10">
        <f>КС!D89+Гемодиализ!F89+Гемодиализ!G89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31290140</v>
      </c>
      <c r="G89" s="10">
        <f>СМП!D89</f>
        <v>0</v>
      </c>
      <c r="H89" s="10">
        <f t="shared" si="6"/>
        <v>31290140</v>
      </c>
      <c r="I89" s="10"/>
      <c r="J89" s="10">
        <f t="shared" si="7"/>
        <v>31290140</v>
      </c>
    </row>
    <row r="90" spans="1:10" ht="24" x14ac:dyDescent="0.2">
      <c r="A90" s="7">
        <v>82</v>
      </c>
      <c r="B90" s="8" t="s">
        <v>165</v>
      </c>
      <c r="C90" s="29" t="s">
        <v>166</v>
      </c>
      <c r="D90" s="10">
        <f>КС!D90+Гемодиализ!F90+Гемодиализ!G90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25702033</v>
      </c>
      <c r="G90" s="10">
        <f>СМП!D90</f>
        <v>0</v>
      </c>
      <c r="H90" s="10">
        <f t="shared" si="6"/>
        <v>25702033</v>
      </c>
      <c r="I90" s="10"/>
      <c r="J90" s="10">
        <f t="shared" si="7"/>
        <v>25702033</v>
      </c>
    </row>
    <row r="91" spans="1:10" x14ac:dyDescent="0.2">
      <c r="A91" s="7">
        <v>83</v>
      </c>
      <c r="B91" s="12" t="s">
        <v>167</v>
      </c>
      <c r="C91" s="29" t="s">
        <v>168</v>
      </c>
      <c r="D91" s="10">
        <f>КС!D91+Гемодиализ!F91+Гемодиализ!G91</f>
        <v>242962416</v>
      </c>
      <c r="E91" s="10">
        <f>ДС!D90+Гемодиализ!H91</f>
        <v>35044409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261769697</v>
      </c>
      <c r="G91" s="10">
        <f>СМП!D91</f>
        <v>0</v>
      </c>
      <c r="H91" s="10">
        <f t="shared" si="6"/>
        <v>539776522</v>
      </c>
      <c r="I91" s="10"/>
      <c r="J91" s="10">
        <f t="shared" si="7"/>
        <v>539776522</v>
      </c>
    </row>
    <row r="92" spans="1:10" x14ac:dyDescent="0.2">
      <c r="A92" s="7">
        <v>84</v>
      </c>
      <c r="B92" s="8" t="s">
        <v>169</v>
      </c>
      <c r="C92" s="29" t="s">
        <v>170</v>
      </c>
      <c r="D92" s="10">
        <f>КС!D92+Гемодиализ!F92+Гемодиализ!G92</f>
        <v>121329246</v>
      </c>
      <c r="E92" s="10">
        <f>ДС!D91+Гемодиализ!H92</f>
        <v>30896779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170837399</v>
      </c>
      <c r="G92" s="10">
        <f>СМП!D92</f>
        <v>0</v>
      </c>
      <c r="H92" s="10">
        <f t="shared" si="6"/>
        <v>323063424</v>
      </c>
      <c r="I92" s="10"/>
      <c r="J92" s="10">
        <f t="shared" si="7"/>
        <v>323063424</v>
      </c>
    </row>
    <row r="93" spans="1:10" x14ac:dyDescent="0.2">
      <c r="A93" s="7">
        <v>85</v>
      </c>
      <c r="B93" s="12" t="s">
        <v>171</v>
      </c>
      <c r="C93" s="29" t="s">
        <v>172</v>
      </c>
      <c r="D93" s="10">
        <f>КС!D93+Гемодиализ!F93+Гемодиализ!G93</f>
        <v>447693009</v>
      </c>
      <c r="E93" s="10">
        <f>ДС!D92+Гемодиализ!H93</f>
        <v>17197464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134856591</v>
      </c>
      <c r="G93" s="10">
        <f>СМП!D93</f>
        <v>0</v>
      </c>
      <c r="H93" s="10">
        <f t="shared" si="6"/>
        <v>599747064</v>
      </c>
      <c r="I93" s="10"/>
      <c r="J93" s="10">
        <f t="shared" si="7"/>
        <v>599747064</v>
      </c>
    </row>
    <row r="94" spans="1:10" x14ac:dyDescent="0.2">
      <c r="A94" s="7">
        <v>86</v>
      </c>
      <c r="B94" s="14" t="s">
        <v>173</v>
      </c>
      <c r="C94" s="31" t="s">
        <v>174</v>
      </c>
      <c r="D94" s="10">
        <f>КС!D94+Гемодиализ!F94+Гемодиализ!G94</f>
        <v>14281148</v>
      </c>
      <c r="E94" s="10">
        <f>ДС!D93+Гемодиализ!H94</f>
        <v>10890003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76941956</v>
      </c>
      <c r="G94" s="10">
        <f>СМП!D94</f>
        <v>0</v>
      </c>
      <c r="H94" s="10">
        <f t="shared" si="6"/>
        <v>102113107</v>
      </c>
      <c r="I94" s="10"/>
      <c r="J94" s="10">
        <f t="shared" si="7"/>
        <v>102113107</v>
      </c>
    </row>
    <row r="95" spans="1:10" x14ac:dyDescent="0.2">
      <c r="A95" s="7">
        <v>87</v>
      </c>
      <c r="B95" s="8" t="s">
        <v>175</v>
      </c>
      <c r="C95" s="29" t="s">
        <v>176</v>
      </c>
      <c r="D95" s="10">
        <f>КС!D95+Гемодиализ!F95+Гемодиализ!G95</f>
        <v>168894649</v>
      </c>
      <c r="E95" s="10">
        <f>ДС!D94+Гемодиализ!H95</f>
        <v>22223990</v>
      </c>
      <c r="F95" s="10">
        <f>'АПУ профилактика'!D96+'АПУ в неотл.форме'!D95+'АПУ обращения'!D96+'ОДИ ПГГ'!D95+'ОДИ МЗ РБ'!D95+ФАП!D95+Гемодиализ!E95+Гемодиализ!I95</f>
        <v>72920726</v>
      </c>
      <c r="G95" s="10">
        <f>СМП!D95</f>
        <v>0</v>
      </c>
      <c r="H95" s="10">
        <f t="shared" si="6"/>
        <v>264039365</v>
      </c>
      <c r="I95" s="10"/>
      <c r="J95" s="10">
        <f t="shared" si="7"/>
        <v>264039365</v>
      </c>
    </row>
    <row r="96" spans="1:10" x14ac:dyDescent="0.2">
      <c r="A96" s="7">
        <v>88</v>
      </c>
      <c r="B96" s="8" t="s">
        <v>177</v>
      </c>
      <c r="C96" s="29" t="s">
        <v>178</v>
      </c>
      <c r="D96" s="10">
        <f>КС!D96+Гемодиализ!F96+Гемодиализ!G96</f>
        <v>548501538</v>
      </c>
      <c r="E96" s="10">
        <f>ДС!D95+Гемодиализ!H96</f>
        <v>109749209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566193592</v>
      </c>
      <c r="G96" s="10">
        <f>СМП!D96</f>
        <v>0</v>
      </c>
      <c r="H96" s="10">
        <f t="shared" si="6"/>
        <v>1224444339</v>
      </c>
      <c r="I96" s="10"/>
      <c r="J96" s="10">
        <f t="shared" si="7"/>
        <v>1224444339</v>
      </c>
    </row>
    <row r="97" spans="1:10" ht="13.5" customHeight="1" x14ac:dyDescent="0.2">
      <c r="A97" s="7">
        <v>89</v>
      </c>
      <c r="B97" s="14" t="s">
        <v>179</v>
      </c>
      <c r="C97" s="31" t="s">
        <v>180</v>
      </c>
      <c r="D97" s="10">
        <f>КС!D97+Гемодиализ!F97+Гемодиализ!G97</f>
        <v>493210779</v>
      </c>
      <c r="E97" s="10">
        <f>ДС!D96+Гемодиализ!H97</f>
        <v>23570203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197769508</v>
      </c>
      <c r="G97" s="10">
        <f>СМП!D97</f>
        <v>0</v>
      </c>
      <c r="H97" s="10">
        <f t="shared" si="6"/>
        <v>714550490</v>
      </c>
      <c r="I97" s="10"/>
      <c r="J97" s="10">
        <f t="shared" si="7"/>
        <v>714550490</v>
      </c>
    </row>
    <row r="98" spans="1:10" ht="14.25" customHeight="1" x14ac:dyDescent="0.2">
      <c r="A98" s="7">
        <v>90</v>
      </c>
      <c r="B98" s="8" t="s">
        <v>181</v>
      </c>
      <c r="C98" s="29" t="s">
        <v>182</v>
      </c>
      <c r="D98" s="10">
        <f>КС!D98+Гемодиализ!F98+Гемодиализ!G98</f>
        <v>917631387</v>
      </c>
      <c r="E98" s="10">
        <f>ДС!D97+Гемодиализ!H98</f>
        <v>34184211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195032660</v>
      </c>
      <c r="G98" s="10">
        <f>СМП!D98</f>
        <v>0</v>
      </c>
      <c r="H98" s="10">
        <f t="shared" si="6"/>
        <v>1146848258</v>
      </c>
      <c r="I98" s="10"/>
      <c r="J98" s="10">
        <f t="shared" si="7"/>
        <v>1146848258</v>
      </c>
    </row>
    <row r="99" spans="1:10" x14ac:dyDescent="0.2">
      <c r="A99" s="7">
        <v>91</v>
      </c>
      <c r="B99" s="14" t="s">
        <v>183</v>
      </c>
      <c r="C99" s="31" t="s">
        <v>184</v>
      </c>
      <c r="D99" s="10">
        <f>КС!D99+Гемодиализ!F99+Гемодиализ!G99</f>
        <v>236958465</v>
      </c>
      <c r="E99" s="10">
        <f>ДС!D98+Гемодиализ!H99</f>
        <v>6559029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60533301</v>
      </c>
      <c r="G99" s="10">
        <f>СМП!D99</f>
        <v>0</v>
      </c>
      <c r="H99" s="10">
        <f t="shared" si="6"/>
        <v>304050795</v>
      </c>
      <c r="I99" s="10"/>
      <c r="J99" s="10">
        <f t="shared" si="7"/>
        <v>304050795</v>
      </c>
    </row>
    <row r="100" spans="1:10" x14ac:dyDescent="0.2">
      <c r="A100" s="7">
        <v>92</v>
      </c>
      <c r="B100" s="11" t="s">
        <v>185</v>
      </c>
      <c r="C100" s="29" t="s">
        <v>186</v>
      </c>
      <c r="D100" s="10">
        <f>КС!D100+Гемодиализ!F100+Гемодиализ!G100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1192896261</v>
      </c>
      <c r="H100" s="10">
        <f t="shared" si="6"/>
        <v>1192896261</v>
      </c>
      <c r="I100" s="10"/>
      <c r="J100" s="10">
        <f t="shared" si="7"/>
        <v>1192896261</v>
      </c>
    </row>
    <row r="101" spans="1:10" x14ac:dyDescent="0.2">
      <c r="A101" s="7">
        <v>93</v>
      </c>
      <c r="B101" s="12" t="s">
        <v>187</v>
      </c>
      <c r="C101" s="29" t="s">
        <v>188</v>
      </c>
      <c r="D101" s="10">
        <f>КС!D101+Гемодиализ!F101+Гемодиализ!G101</f>
        <v>54963963</v>
      </c>
      <c r="E101" s="10">
        <f>ДС!D100+Гемодиализ!H101</f>
        <v>165540.86000000002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70652678</v>
      </c>
      <c r="G101" s="10">
        <f>СМП!D101</f>
        <v>0</v>
      </c>
      <c r="H101" s="10">
        <f t="shared" si="6"/>
        <v>125782181.86</v>
      </c>
      <c r="I101" s="10"/>
      <c r="J101" s="10">
        <f t="shared" si="7"/>
        <v>125782181.86</v>
      </c>
    </row>
    <row r="102" spans="1:10" ht="24" x14ac:dyDescent="0.2">
      <c r="A102" s="7">
        <v>94</v>
      </c>
      <c r="B102" s="11" t="s">
        <v>189</v>
      </c>
      <c r="C102" s="30" t="s">
        <v>190</v>
      </c>
      <c r="D102" s="10">
        <f>КС!D102+Гемодиализ!F102+Гемодиализ!G102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3265416</v>
      </c>
      <c r="G102" s="10">
        <f>СМП!D102</f>
        <v>0</v>
      </c>
      <c r="H102" s="10">
        <f t="shared" si="6"/>
        <v>3265416</v>
      </c>
      <c r="I102" s="10"/>
      <c r="J102" s="10">
        <f t="shared" si="7"/>
        <v>3265416</v>
      </c>
    </row>
    <row r="103" spans="1:10" x14ac:dyDescent="0.2">
      <c r="A103" s="7">
        <v>95</v>
      </c>
      <c r="B103" s="11" t="s">
        <v>191</v>
      </c>
      <c r="C103" s="31" t="s">
        <v>192</v>
      </c>
      <c r="D103" s="10">
        <f>КС!D103+Гемодиализ!F103+Гемодиализ!G103</f>
        <v>0</v>
      </c>
      <c r="E103" s="10">
        <f>ДС!D102+Гемодиализ!H103</f>
        <v>1669068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18610049</v>
      </c>
      <c r="G103" s="10">
        <f>СМП!D103</f>
        <v>0</v>
      </c>
      <c r="H103" s="10">
        <f t="shared" si="6"/>
        <v>20279117</v>
      </c>
      <c r="I103" s="10"/>
      <c r="J103" s="10">
        <f t="shared" si="7"/>
        <v>20279117</v>
      </c>
    </row>
    <row r="104" spans="1:10" x14ac:dyDescent="0.2">
      <c r="A104" s="7">
        <v>96</v>
      </c>
      <c r="B104" s="12" t="s">
        <v>193</v>
      </c>
      <c r="C104" s="29" t="s">
        <v>194</v>
      </c>
      <c r="D104" s="10">
        <f>КС!D104+Гемодиализ!F104+Гемодиализ!G104</f>
        <v>164670376</v>
      </c>
      <c r="E104" s="10">
        <f>ДС!D103+Гемодиализ!H104</f>
        <v>14838263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82350398</v>
      </c>
      <c r="G104" s="10">
        <f>СМП!D104</f>
        <v>0</v>
      </c>
      <c r="H104" s="10">
        <f t="shared" si="6"/>
        <v>261859037</v>
      </c>
      <c r="I104" s="10"/>
      <c r="J104" s="10">
        <f t="shared" si="7"/>
        <v>261859037</v>
      </c>
    </row>
    <row r="105" spans="1:10" x14ac:dyDescent="0.2">
      <c r="A105" s="7">
        <v>97</v>
      </c>
      <c r="B105" s="11" t="s">
        <v>195</v>
      </c>
      <c r="C105" s="34" t="s">
        <v>196</v>
      </c>
      <c r="D105" s="10">
        <f>КС!D105+Гемодиализ!F105+Гемодиализ!G105</f>
        <v>28686442</v>
      </c>
      <c r="E105" s="10">
        <f>ДС!D104+Гемодиализ!H105</f>
        <v>8481196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91158561</v>
      </c>
      <c r="G105" s="10">
        <f>СМП!D105</f>
        <v>14108424</v>
      </c>
      <c r="H105" s="10">
        <f t="shared" si="6"/>
        <v>142434623</v>
      </c>
      <c r="I105" s="10"/>
      <c r="J105" s="10">
        <f t="shared" si="7"/>
        <v>142434623</v>
      </c>
    </row>
    <row r="106" spans="1:10" x14ac:dyDescent="0.2">
      <c r="A106" s="7">
        <v>98</v>
      </c>
      <c r="B106" s="12" t="s">
        <v>197</v>
      </c>
      <c r="C106" s="29" t="s">
        <v>198</v>
      </c>
      <c r="D106" s="10">
        <f>КС!D106+Гемодиализ!F106+Гемодиализ!G106</f>
        <v>26774571</v>
      </c>
      <c r="E106" s="10">
        <f>ДС!D105+Гемодиализ!H106</f>
        <v>8837162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82181963</v>
      </c>
      <c r="G106" s="10">
        <f>СМП!D106</f>
        <v>0</v>
      </c>
      <c r="H106" s="10">
        <f t="shared" si="6"/>
        <v>117793696</v>
      </c>
      <c r="I106" s="10"/>
      <c r="J106" s="10">
        <f t="shared" si="7"/>
        <v>117793696</v>
      </c>
    </row>
    <row r="107" spans="1:10" x14ac:dyDescent="0.2">
      <c r="A107" s="7">
        <v>99</v>
      </c>
      <c r="B107" s="12" t="s">
        <v>199</v>
      </c>
      <c r="C107" s="29" t="s">
        <v>200</v>
      </c>
      <c r="D107" s="10">
        <f>КС!D107+Гемодиализ!F107+Гемодиализ!G107</f>
        <v>93503516</v>
      </c>
      <c r="E107" s="10">
        <f>ДС!D106+Гемодиализ!H107</f>
        <v>22485574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198771011</v>
      </c>
      <c r="G107" s="10">
        <f>СМП!D107</f>
        <v>38631432</v>
      </c>
      <c r="H107" s="10">
        <f t="shared" si="6"/>
        <v>353391533</v>
      </c>
      <c r="I107" s="10"/>
      <c r="J107" s="10">
        <f t="shared" si="7"/>
        <v>353391533</v>
      </c>
    </row>
    <row r="108" spans="1:10" x14ac:dyDescent="0.2">
      <c r="A108" s="7">
        <v>100</v>
      </c>
      <c r="B108" s="11" t="s">
        <v>201</v>
      </c>
      <c r="C108" s="31" t="s">
        <v>202</v>
      </c>
      <c r="D108" s="10">
        <f>КС!D108+Гемодиализ!F108+Гемодиализ!G108</f>
        <v>39835710</v>
      </c>
      <c r="E108" s="10">
        <f>ДС!D107+Гемодиализ!H108</f>
        <v>11219339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99825081</v>
      </c>
      <c r="G108" s="10">
        <f>СМП!D108</f>
        <v>0</v>
      </c>
      <c r="H108" s="10">
        <f t="shared" si="6"/>
        <v>150880130</v>
      </c>
      <c r="I108" s="10"/>
      <c r="J108" s="10">
        <f t="shared" si="7"/>
        <v>150880130</v>
      </c>
    </row>
    <row r="109" spans="1:10" x14ac:dyDescent="0.2">
      <c r="A109" s="7">
        <v>101</v>
      </c>
      <c r="B109" s="11" t="s">
        <v>203</v>
      </c>
      <c r="C109" s="30" t="s">
        <v>204</v>
      </c>
      <c r="D109" s="10">
        <f>КС!D109+Гемодиализ!F109+Гемодиализ!G109</f>
        <v>60704637</v>
      </c>
      <c r="E109" s="10">
        <f>ДС!D108+Гемодиализ!H109</f>
        <v>13434786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126970921</v>
      </c>
      <c r="G109" s="10">
        <f>СМП!D109</f>
        <v>21754476</v>
      </c>
      <c r="H109" s="10">
        <f t="shared" si="6"/>
        <v>222864820</v>
      </c>
      <c r="I109" s="10"/>
      <c r="J109" s="10">
        <f t="shared" si="7"/>
        <v>222864820</v>
      </c>
    </row>
    <row r="110" spans="1:10" x14ac:dyDescent="0.2">
      <c r="A110" s="7">
        <v>102</v>
      </c>
      <c r="B110" s="8" t="s">
        <v>205</v>
      </c>
      <c r="C110" s="30" t="s">
        <v>206</v>
      </c>
      <c r="D110" s="10">
        <f>КС!D110+Гемодиализ!F110+Гемодиализ!G110</f>
        <v>74912621</v>
      </c>
      <c r="E110" s="10">
        <f>ДС!D109+Гемодиализ!H110</f>
        <v>25550932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228322782</v>
      </c>
      <c r="G110" s="10">
        <f>СМП!D110</f>
        <v>43222381</v>
      </c>
      <c r="H110" s="10">
        <f t="shared" si="6"/>
        <v>372008716</v>
      </c>
      <c r="I110" s="10"/>
      <c r="J110" s="10">
        <f t="shared" si="7"/>
        <v>372008716</v>
      </c>
    </row>
    <row r="111" spans="1:10" x14ac:dyDescent="0.2">
      <c r="A111" s="7">
        <v>103</v>
      </c>
      <c r="B111" s="8" t="s">
        <v>207</v>
      </c>
      <c r="C111" s="30" t="s">
        <v>208</v>
      </c>
      <c r="D111" s="10">
        <f>КС!D111+Гемодиализ!F111+Гемодиализ!G111</f>
        <v>77802714</v>
      </c>
      <c r="E111" s="10">
        <f>ДС!D110+Гемодиализ!H111</f>
        <v>24236651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195459370</v>
      </c>
      <c r="G111" s="10">
        <f>СМП!D111</f>
        <v>36277696</v>
      </c>
      <c r="H111" s="10">
        <f t="shared" si="6"/>
        <v>333776431</v>
      </c>
      <c r="I111" s="10"/>
      <c r="J111" s="10">
        <f t="shared" si="7"/>
        <v>333776431</v>
      </c>
    </row>
    <row r="112" spans="1:10" x14ac:dyDescent="0.2">
      <c r="A112" s="7">
        <v>104</v>
      </c>
      <c r="B112" s="12" t="s">
        <v>209</v>
      </c>
      <c r="C112" s="29" t="s">
        <v>210</v>
      </c>
      <c r="D112" s="10">
        <f>КС!D112+Гемодиализ!F112+Гемодиализ!G112</f>
        <v>27554988</v>
      </c>
      <c r="E112" s="10">
        <f>ДС!D111+Гемодиализ!H112</f>
        <v>8125348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78570053</v>
      </c>
      <c r="G112" s="10">
        <f>СМП!D112</f>
        <v>0</v>
      </c>
      <c r="H112" s="10">
        <f t="shared" si="6"/>
        <v>114250389</v>
      </c>
      <c r="I112" s="10"/>
      <c r="J112" s="10">
        <f t="shared" si="7"/>
        <v>114250389</v>
      </c>
    </row>
    <row r="113" spans="1:10" x14ac:dyDescent="0.2">
      <c r="A113" s="7">
        <v>105</v>
      </c>
      <c r="B113" s="14" t="s">
        <v>211</v>
      </c>
      <c r="C113" s="31" t="s">
        <v>212</v>
      </c>
      <c r="D113" s="10">
        <f>КС!D113+Гемодиализ!F113+Гемодиализ!G113</f>
        <v>36432634</v>
      </c>
      <c r="E113" s="10">
        <f>ДС!D112+Гемодиализ!H113</f>
        <v>13001641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109609759</v>
      </c>
      <c r="G113" s="10">
        <f>СМП!D113</f>
        <v>20060684</v>
      </c>
      <c r="H113" s="10">
        <f t="shared" si="6"/>
        <v>179104718</v>
      </c>
      <c r="I113" s="10"/>
      <c r="J113" s="10">
        <f t="shared" si="7"/>
        <v>179104718</v>
      </c>
    </row>
    <row r="114" spans="1:10" x14ac:dyDescent="0.2">
      <c r="A114" s="7">
        <v>106</v>
      </c>
      <c r="B114" s="8" t="s">
        <v>213</v>
      </c>
      <c r="C114" s="30" t="s">
        <v>214</v>
      </c>
      <c r="D114" s="10">
        <f>КС!D114+Гемодиализ!F114+Гемодиализ!G114</f>
        <v>65237154</v>
      </c>
      <c r="E114" s="10">
        <f>ДС!D113+Гемодиализ!H114</f>
        <v>12681967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120869365</v>
      </c>
      <c r="G114" s="10">
        <f>СМП!D114</f>
        <v>0</v>
      </c>
      <c r="H114" s="10">
        <f t="shared" si="6"/>
        <v>198788486</v>
      </c>
      <c r="I114" s="10"/>
      <c r="J114" s="10">
        <f t="shared" si="7"/>
        <v>198788486</v>
      </c>
    </row>
    <row r="115" spans="1:10" x14ac:dyDescent="0.2">
      <c r="A115" s="7">
        <v>107</v>
      </c>
      <c r="B115" s="11" t="s">
        <v>215</v>
      </c>
      <c r="C115" s="30" t="s">
        <v>216</v>
      </c>
      <c r="D115" s="10">
        <f>КС!D115+Гемодиализ!F115+Гемодиализ!G115</f>
        <v>199440267</v>
      </c>
      <c r="E115" s="10">
        <f>ДС!D114+Гемодиализ!H115</f>
        <v>18566926.699999999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137554701</v>
      </c>
      <c r="G115" s="10">
        <f>СМП!D115</f>
        <v>87482266</v>
      </c>
      <c r="H115" s="10">
        <f t="shared" si="6"/>
        <v>443044160.69999999</v>
      </c>
      <c r="I115" s="10"/>
      <c r="J115" s="10">
        <f t="shared" si="7"/>
        <v>443044160.69999999</v>
      </c>
    </row>
    <row r="116" spans="1:10" x14ac:dyDescent="0.2">
      <c r="A116" s="7">
        <v>108</v>
      </c>
      <c r="B116" s="12" t="s">
        <v>217</v>
      </c>
      <c r="C116" s="29" t="s">
        <v>218</v>
      </c>
      <c r="D116" s="10">
        <f>КС!D116+Гемодиализ!F116+Гемодиализ!G116</f>
        <v>29096780</v>
      </c>
      <c r="E116" s="10">
        <f>ДС!D115+Гемодиализ!H116</f>
        <v>10020297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85165624</v>
      </c>
      <c r="G116" s="10">
        <f>СМП!D116</f>
        <v>14900500</v>
      </c>
      <c r="H116" s="10">
        <f t="shared" si="6"/>
        <v>139183201</v>
      </c>
      <c r="I116" s="10"/>
      <c r="J116" s="10">
        <f t="shared" si="7"/>
        <v>139183201</v>
      </c>
    </row>
    <row r="117" spans="1:10" ht="12" customHeight="1" x14ac:dyDescent="0.2">
      <c r="A117" s="7">
        <v>109</v>
      </c>
      <c r="B117" s="12" t="s">
        <v>219</v>
      </c>
      <c r="C117" s="29" t="s">
        <v>220</v>
      </c>
      <c r="D117" s="10">
        <f>КС!D117+Гемодиализ!F117+Гемодиализ!G117</f>
        <v>45752578</v>
      </c>
      <c r="E117" s="10">
        <f>ДС!D116+Гемодиализ!H117</f>
        <v>15718986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132956881</v>
      </c>
      <c r="G117" s="10">
        <f>СМП!D117</f>
        <v>22555549</v>
      </c>
      <c r="H117" s="10">
        <f t="shared" si="6"/>
        <v>216983994</v>
      </c>
      <c r="I117" s="10"/>
      <c r="J117" s="10">
        <f t="shared" si="7"/>
        <v>216983994</v>
      </c>
    </row>
    <row r="118" spans="1:10" x14ac:dyDescent="0.2">
      <c r="A118" s="7">
        <v>110</v>
      </c>
      <c r="B118" s="8" t="s">
        <v>221</v>
      </c>
      <c r="C118" s="30" t="s">
        <v>222</v>
      </c>
      <c r="D118" s="10">
        <f>КС!D118+Гемодиализ!F118+Гемодиализ!G118</f>
        <v>117711770</v>
      </c>
      <c r="E118" s="10">
        <f>ДС!D117+Гемодиализ!H118</f>
        <v>24258155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205456594</v>
      </c>
      <c r="G118" s="10">
        <f>СМП!D118</f>
        <v>38171870</v>
      </c>
      <c r="H118" s="10">
        <f t="shared" si="6"/>
        <v>385598389</v>
      </c>
      <c r="I118" s="10"/>
      <c r="J118" s="10">
        <f t="shared" si="7"/>
        <v>385598389</v>
      </c>
    </row>
    <row r="119" spans="1:10" x14ac:dyDescent="0.2">
      <c r="A119" s="7">
        <v>111</v>
      </c>
      <c r="B119" s="11" t="s">
        <v>223</v>
      </c>
      <c r="C119" s="30" t="s">
        <v>224</v>
      </c>
      <c r="D119" s="10">
        <f>КС!D119+Гемодиализ!F119+Гемодиализ!G119</f>
        <v>31299669</v>
      </c>
      <c r="E119" s="10">
        <f>ДС!D118+Гемодиализ!H119</f>
        <v>11308890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100062052</v>
      </c>
      <c r="G119" s="10">
        <f>СМП!D119</f>
        <v>17537300</v>
      </c>
      <c r="H119" s="10">
        <f t="shared" si="6"/>
        <v>160207911</v>
      </c>
      <c r="I119" s="10"/>
      <c r="J119" s="10">
        <f t="shared" si="7"/>
        <v>160207911</v>
      </c>
    </row>
    <row r="120" spans="1:10" x14ac:dyDescent="0.2">
      <c r="A120" s="7">
        <v>112</v>
      </c>
      <c r="B120" s="8" t="s">
        <v>225</v>
      </c>
      <c r="C120" s="29" t="s">
        <v>226</v>
      </c>
      <c r="D120" s="10">
        <f>КС!D120+Гемодиализ!F120+Гемодиализ!G120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150402457</v>
      </c>
      <c r="G120" s="10">
        <f>СМП!D120</f>
        <v>0</v>
      </c>
      <c r="H120" s="10">
        <f t="shared" si="6"/>
        <v>150402457</v>
      </c>
      <c r="I120" s="10"/>
      <c r="J120" s="10">
        <f t="shared" si="7"/>
        <v>150402457</v>
      </c>
    </row>
    <row r="121" spans="1:10" x14ac:dyDescent="0.2">
      <c r="A121" s="7">
        <v>113</v>
      </c>
      <c r="B121" s="8" t="s">
        <v>227</v>
      </c>
      <c r="C121" s="30" t="s">
        <v>228</v>
      </c>
      <c r="D121" s="10">
        <f>КС!D121+Гемодиализ!F121+Гемодиализ!G121</f>
        <v>0</v>
      </c>
      <c r="E121" s="10">
        <f>ДС!D120+Гемодиализ!H121</f>
        <v>43882444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6"/>
        <v>43882444</v>
      </c>
      <c r="I121" s="10"/>
      <c r="J121" s="10">
        <f t="shared" si="7"/>
        <v>43882444</v>
      </c>
    </row>
    <row r="122" spans="1:10" x14ac:dyDescent="0.2">
      <c r="A122" s="7">
        <v>114</v>
      </c>
      <c r="B122" s="12" t="s">
        <v>229</v>
      </c>
      <c r="C122" s="29" t="s">
        <v>230</v>
      </c>
      <c r="D122" s="10">
        <f>КС!D122+Гемодиализ!F122+Гемодиализ!G122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43099654</v>
      </c>
      <c r="G122" s="10">
        <f>СМП!D122</f>
        <v>0</v>
      </c>
      <c r="H122" s="10">
        <f t="shared" si="6"/>
        <v>43099654</v>
      </c>
      <c r="I122" s="10"/>
      <c r="J122" s="10">
        <f t="shared" si="7"/>
        <v>43099654</v>
      </c>
    </row>
    <row r="123" spans="1:10" ht="13.5" customHeight="1" x14ac:dyDescent="0.2">
      <c r="A123" s="7">
        <v>115</v>
      </c>
      <c r="B123" s="12" t="s">
        <v>231</v>
      </c>
      <c r="C123" s="29" t="s">
        <v>232</v>
      </c>
      <c r="D123" s="10">
        <f>КС!D123+Гемодиализ!F123+Гемодиализ!G123</f>
        <v>0</v>
      </c>
      <c r="E123" s="10">
        <f>ДС!D122+Гемодиализ!H123</f>
        <v>186761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6"/>
        <v>221228</v>
      </c>
      <c r="I123" s="10"/>
      <c r="J123" s="10">
        <f t="shared" si="7"/>
        <v>221228</v>
      </c>
    </row>
    <row r="124" spans="1:10" x14ac:dyDescent="0.2">
      <c r="A124" s="7">
        <v>116</v>
      </c>
      <c r="B124" s="12" t="s">
        <v>233</v>
      </c>
      <c r="C124" s="29" t="s">
        <v>234</v>
      </c>
      <c r="D124" s="10">
        <f>КС!D124+Гемодиализ!F124+Гемодиализ!G124</f>
        <v>0</v>
      </c>
      <c r="E124" s="10">
        <f>ДС!D123+Гемодиализ!H124</f>
        <v>226234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6"/>
        <v>226234</v>
      </c>
      <c r="I124" s="10"/>
      <c r="J124" s="10">
        <f t="shared" si="7"/>
        <v>226234</v>
      </c>
    </row>
    <row r="125" spans="1:10" ht="24" x14ac:dyDescent="0.2">
      <c r="A125" s="7">
        <v>117</v>
      </c>
      <c r="B125" s="12" t="s">
        <v>235</v>
      </c>
      <c r="C125" s="29" t="s">
        <v>236</v>
      </c>
      <c r="D125" s="10">
        <f>КС!D125+Гемодиализ!F125+Гемодиализ!G125</f>
        <v>0</v>
      </c>
      <c r="E125" s="10">
        <f>ДС!D124+Гемодиализ!H125</f>
        <v>253924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6"/>
        <v>265120</v>
      </c>
      <c r="I125" s="10"/>
      <c r="J125" s="10">
        <f t="shared" si="7"/>
        <v>265120</v>
      </c>
    </row>
    <row r="126" spans="1:10" x14ac:dyDescent="0.2">
      <c r="A126" s="7">
        <v>118</v>
      </c>
      <c r="B126" s="12" t="s">
        <v>237</v>
      </c>
      <c r="C126" s="29" t="s">
        <v>238</v>
      </c>
      <c r="D126" s="10">
        <f>КС!D126+Гемодиализ!F126+Гемодиализ!G126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3673859</v>
      </c>
      <c r="G126" s="10">
        <f>СМП!D126</f>
        <v>0</v>
      </c>
      <c r="H126" s="10">
        <f t="shared" si="6"/>
        <v>3673859</v>
      </c>
      <c r="I126" s="10"/>
      <c r="J126" s="10">
        <f t="shared" si="7"/>
        <v>3673859</v>
      </c>
    </row>
    <row r="127" spans="1:10" ht="12.75" customHeight="1" x14ac:dyDescent="0.2">
      <c r="A127" s="7">
        <v>119</v>
      </c>
      <c r="B127" s="12" t="s">
        <v>239</v>
      </c>
      <c r="C127" s="29" t="s">
        <v>240</v>
      </c>
      <c r="D127" s="10">
        <f>КС!D127+Гемодиализ!F127+Гемодиализ!G127</f>
        <v>0</v>
      </c>
      <c r="E127" s="10">
        <f>ДС!D126+Гемодиализ!H127</f>
        <v>9892097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664692230</v>
      </c>
      <c r="G127" s="10">
        <f>СМП!D127</f>
        <v>0</v>
      </c>
      <c r="H127" s="10">
        <f t="shared" si="6"/>
        <v>674584327</v>
      </c>
      <c r="I127" s="10"/>
      <c r="J127" s="10">
        <f t="shared" si="7"/>
        <v>674584327</v>
      </c>
    </row>
    <row r="128" spans="1:10" x14ac:dyDescent="0.2">
      <c r="A128" s="7">
        <v>120</v>
      </c>
      <c r="B128" s="22" t="s">
        <v>241</v>
      </c>
      <c r="C128" s="35" t="s">
        <v>242</v>
      </c>
      <c r="D128" s="10">
        <f>КС!D128+Гемодиализ!F128+Гемодиализ!G128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47420891</v>
      </c>
      <c r="G128" s="10">
        <f>СМП!D128</f>
        <v>0</v>
      </c>
      <c r="H128" s="10">
        <f t="shared" si="6"/>
        <v>47420891</v>
      </c>
      <c r="I128" s="10"/>
      <c r="J128" s="10">
        <f t="shared" si="7"/>
        <v>47420891</v>
      </c>
    </row>
    <row r="129" spans="1:10" x14ac:dyDescent="0.2">
      <c r="A129" s="7">
        <v>121</v>
      </c>
      <c r="B129" s="11" t="s">
        <v>243</v>
      </c>
      <c r="C129" s="30" t="s">
        <v>244</v>
      </c>
      <c r="D129" s="10">
        <f>КС!D129+Гемодиализ!F129+Гемодиализ!G129</f>
        <v>246446443</v>
      </c>
      <c r="E129" s="10">
        <f>ДС!D128+Гемодиализ!H129</f>
        <v>56544275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43982516</v>
      </c>
      <c r="G129" s="10">
        <f>СМП!D129</f>
        <v>0</v>
      </c>
      <c r="H129" s="10">
        <f t="shared" si="6"/>
        <v>346973234</v>
      </c>
      <c r="I129" s="10"/>
      <c r="J129" s="10">
        <f t="shared" si="7"/>
        <v>346973234</v>
      </c>
    </row>
    <row r="130" spans="1:10" x14ac:dyDescent="0.2">
      <c r="A130" s="7">
        <v>122</v>
      </c>
      <c r="B130" s="12" t="s">
        <v>245</v>
      </c>
      <c r="C130" s="29" t="s">
        <v>246</v>
      </c>
      <c r="D130" s="10">
        <f>КС!D130+Гемодиализ!F130+Гемодиализ!G130</f>
        <v>63801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6"/>
        <v>86523</v>
      </c>
      <c r="I130" s="10"/>
      <c r="J130" s="10">
        <f t="shared" si="7"/>
        <v>86523</v>
      </c>
    </row>
    <row r="131" spans="1:10" x14ac:dyDescent="0.2">
      <c r="A131" s="7">
        <v>123</v>
      </c>
      <c r="B131" s="8" t="s">
        <v>247</v>
      </c>
      <c r="C131" s="36" t="s">
        <v>248</v>
      </c>
      <c r="D131" s="10">
        <f>КС!D131+Гемодиализ!F131+Гемодиализ!G131</f>
        <v>0</v>
      </c>
      <c r="E131" s="10">
        <f>ДС!D130+Гемодиализ!H131</f>
        <v>43882444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6"/>
        <v>43882444</v>
      </c>
      <c r="I131" s="10"/>
      <c r="J131" s="10">
        <f t="shared" si="7"/>
        <v>43882444</v>
      </c>
    </row>
    <row r="132" spans="1:10" ht="24" x14ac:dyDescent="0.2">
      <c r="A132" s="7">
        <v>124</v>
      </c>
      <c r="B132" s="12" t="s">
        <v>249</v>
      </c>
      <c r="C132" s="29" t="s">
        <v>250</v>
      </c>
      <c r="D132" s="10">
        <f>КС!D132+Гемодиализ!F132+Гемодиализ!G132</f>
        <v>0</v>
      </c>
      <c r="E132" s="10">
        <f>ДС!D131+Гемодиализ!H132</f>
        <v>144931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6"/>
        <v>144931</v>
      </c>
      <c r="I132" s="10"/>
      <c r="J132" s="10">
        <f t="shared" si="7"/>
        <v>144931</v>
      </c>
    </row>
    <row r="133" spans="1:10" ht="21.75" customHeight="1" x14ac:dyDescent="0.2">
      <c r="A133" s="7">
        <v>125</v>
      </c>
      <c r="B133" s="12" t="s">
        <v>251</v>
      </c>
      <c r="C133" s="29" t="s">
        <v>252</v>
      </c>
      <c r="D133" s="10">
        <f>КС!D133+Гемодиализ!F133+Гемодиализ!G133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1384227</v>
      </c>
      <c r="G133" s="10">
        <f>СМП!D133</f>
        <v>0</v>
      </c>
      <c r="H133" s="10">
        <f t="shared" si="6"/>
        <v>1384227</v>
      </c>
      <c r="I133" s="10"/>
      <c r="J133" s="10">
        <f t="shared" si="7"/>
        <v>1384227</v>
      </c>
    </row>
    <row r="134" spans="1:10" x14ac:dyDescent="0.2">
      <c r="A134" s="7">
        <v>126</v>
      </c>
      <c r="B134" s="11" t="s">
        <v>253</v>
      </c>
      <c r="C134" s="29" t="s">
        <v>254</v>
      </c>
      <c r="D134" s="10">
        <f>КС!D134+Гемодиализ!F134+Гемодиализ!G134</f>
        <v>0</v>
      </c>
      <c r="E134" s="10">
        <f>ДС!D133+Гемодиализ!H134</f>
        <v>129260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6956063</v>
      </c>
      <c r="G134" s="10">
        <f>СМП!D134</f>
        <v>0</v>
      </c>
      <c r="H134" s="10">
        <f t="shared" si="6"/>
        <v>7085323</v>
      </c>
      <c r="I134" s="10"/>
      <c r="J134" s="10">
        <f t="shared" si="7"/>
        <v>7085323</v>
      </c>
    </row>
    <row r="135" spans="1:10" x14ac:dyDescent="0.2">
      <c r="A135" s="7">
        <v>127</v>
      </c>
      <c r="B135" s="14" t="s">
        <v>255</v>
      </c>
      <c r="C135" s="31" t="s">
        <v>256</v>
      </c>
      <c r="D135" s="10">
        <f>КС!D135+Гемодиализ!F135+Гемодиализ!G135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6"/>
        <v>0</v>
      </c>
      <c r="I135" s="10">
        <f>'СБП на 2021 '!D7</f>
        <v>99516965</v>
      </c>
      <c r="J135" s="10">
        <f t="shared" si="7"/>
        <v>99516965</v>
      </c>
    </row>
    <row r="136" spans="1:10" x14ac:dyDescent="0.2">
      <c r="A136" s="7">
        <v>128</v>
      </c>
      <c r="B136" s="12" t="s">
        <v>257</v>
      </c>
      <c r="C136" s="29" t="s">
        <v>258</v>
      </c>
      <c r="D136" s="10">
        <f>КС!D136+Гемодиализ!F136+Гемодиализ!G136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6"/>
        <v>0</v>
      </c>
      <c r="I136" s="10">
        <f>'СБП на 2021 '!D8</f>
        <v>68229998</v>
      </c>
      <c r="J136" s="10">
        <f t="shared" si="7"/>
        <v>68229998</v>
      </c>
    </row>
    <row r="137" spans="1:10" ht="24" customHeight="1" x14ac:dyDescent="0.2">
      <c r="A137" s="7">
        <v>129</v>
      </c>
      <c r="B137" s="8" t="s">
        <v>259</v>
      </c>
      <c r="C137" s="30" t="s">
        <v>260</v>
      </c>
      <c r="D137" s="10">
        <f>КС!D137+Гемодиализ!F137+Гемодиализ!G137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si="6"/>
        <v>58775293</v>
      </c>
      <c r="I137" s="10"/>
      <c r="J137" s="10">
        <f t="shared" si="7"/>
        <v>58775293</v>
      </c>
    </row>
    <row r="138" spans="1:10" x14ac:dyDescent="0.2">
      <c r="A138" s="7">
        <v>130</v>
      </c>
      <c r="B138" s="11" t="s">
        <v>261</v>
      </c>
      <c r="C138" s="30" t="s">
        <v>262</v>
      </c>
      <c r="D138" s="10">
        <f>КС!D138+Гемодиализ!F138+Гемодиализ!G138</f>
        <v>0</v>
      </c>
      <c r="E138" s="10">
        <f>ДС!D137+Гемодиализ!H138</f>
        <v>43882444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ref="H138:H156" si="8">D138+E138+F138+G138</f>
        <v>43905166</v>
      </c>
      <c r="I138" s="10"/>
      <c r="J138" s="10">
        <f t="shared" ref="J138:J156" si="9">H138+I138</f>
        <v>43905166</v>
      </c>
    </row>
    <row r="139" spans="1:10" x14ac:dyDescent="0.2">
      <c r="A139" s="7">
        <v>131</v>
      </c>
      <c r="B139" s="12" t="s">
        <v>263</v>
      </c>
      <c r="C139" s="29" t="s">
        <v>264</v>
      </c>
      <c r="D139" s="10">
        <f>КС!D139+Гемодиализ!F139+Гемодиализ!G139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249413992</v>
      </c>
      <c r="G139" s="10">
        <f>СМП!D139</f>
        <v>0</v>
      </c>
      <c r="H139" s="10">
        <f t="shared" si="8"/>
        <v>249413992</v>
      </c>
      <c r="I139" s="10"/>
      <c r="J139" s="10">
        <f t="shared" si="9"/>
        <v>249413992</v>
      </c>
    </row>
    <row r="140" spans="1:10" x14ac:dyDescent="0.2">
      <c r="A140" s="7">
        <v>132</v>
      </c>
      <c r="B140" s="12" t="s">
        <v>265</v>
      </c>
      <c r="C140" s="29" t="s">
        <v>266</v>
      </c>
      <c r="D140" s="10">
        <f>КС!D140+Гемодиализ!F140+Гемодиализ!G140</f>
        <v>0</v>
      </c>
      <c r="E140" s="10">
        <f>ДС!D139+Гемодиализ!H140</f>
        <v>190885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8"/>
        <v>190885</v>
      </c>
      <c r="I140" s="10"/>
      <c r="J140" s="10">
        <f t="shared" si="9"/>
        <v>190885</v>
      </c>
    </row>
    <row r="141" spans="1:10" ht="13.5" customHeight="1" x14ac:dyDescent="0.2">
      <c r="A141" s="7">
        <v>133</v>
      </c>
      <c r="B141" s="12" t="s">
        <v>267</v>
      </c>
      <c r="C141" s="29" t="s">
        <v>268</v>
      </c>
      <c r="D141" s="10">
        <f>КС!D141+Гемодиализ!F141+Гемодиализ!G141</f>
        <v>1614788717</v>
      </c>
      <c r="E141" s="10">
        <f>ДС!D140+Гемодиализ!H141</f>
        <v>49107725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245982265</v>
      </c>
      <c r="G141" s="10">
        <f>СМП!D141</f>
        <v>0</v>
      </c>
      <c r="H141" s="10">
        <f t="shared" si="8"/>
        <v>1909878707</v>
      </c>
      <c r="I141" s="10"/>
      <c r="J141" s="10">
        <f t="shared" si="9"/>
        <v>1909878707</v>
      </c>
    </row>
    <row r="142" spans="1:10" x14ac:dyDescent="0.2">
      <c r="A142" s="7">
        <v>134</v>
      </c>
      <c r="B142" s="12" t="s">
        <v>269</v>
      </c>
      <c r="C142" s="29" t="s">
        <v>270</v>
      </c>
      <c r="D142" s="10">
        <f>КС!D142+Гемодиализ!F142+Гемодиализ!G142</f>
        <v>2977933794</v>
      </c>
      <c r="E142" s="10">
        <f>ДС!D141+Гемодиализ!H142</f>
        <v>2090175051.5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497729345</v>
      </c>
      <c r="G142" s="10">
        <f>СМП!D142</f>
        <v>0</v>
      </c>
      <c r="H142" s="10">
        <f t="shared" si="8"/>
        <v>5565838190.5</v>
      </c>
      <c r="I142" s="10"/>
      <c r="J142" s="10">
        <f t="shared" si="9"/>
        <v>5565838190.5</v>
      </c>
    </row>
    <row r="143" spans="1:10" x14ac:dyDescent="0.2">
      <c r="A143" s="7">
        <v>135</v>
      </c>
      <c r="B143" s="12" t="s">
        <v>271</v>
      </c>
      <c r="C143" s="29" t="s">
        <v>272</v>
      </c>
      <c r="D143" s="10">
        <f>КС!D143+Гемодиализ!F143+Гемодиализ!G143</f>
        <v>1037224563</v>
      </c>
      <c r="E143" s="10">
        <f>ДС!D142+Гемодиализ!H143</f>
        <v>3924106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55825208</v>
      </c>
      <c r="G143" s="10">
        <f>СМП!D143</f>
        <v>0</v>
      </c>
      <c r="H143" s="10">
        <f t="shared" si="8"/>
        <v>1096973877</v>
      </c>
      <c r="I143" s="10"/>
      <c r="J143" s="10">
        <f t="shared" si="9"/>
        <v>1096973877</v>
      </c>
    </row>
    <row r="144" spans="1:10" x14ac:dyDescent="0.2">
      <c r="A144" s="7">
        <v>136</v>
      </c>
      <c r="B144" s="8" t="s">
        <v>273</v>
      </c>
      <c r="C144" s="30" t="s">
        <v>274</v>
      </c>
      <c r="D144" s="10">
        <f>КС!D144+Гемодиализ!F144+Гемодиализ!G144</f>
        <v>851094261</v>
      </c>
      <c r="E144" s="10">
        <f>ДС!D143+Гемодиализ!H144</f>
        <v>66019338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113796877</v>
      </c>
      <c r="G144" s="10">
        <f>СМП!D144</f>
        <v>0</v>
      </c>
      <c r="H144" s="10">
        <f t="shared" si="8"/>
        <v>1030910476</v>
      </c>
      <c r="I144" s="10"/>
      <c r="J144" s="10">
        <f t="shared" si="9"/>
        <v>1030910476</v>
      </c>
    </row>
    <row r="145" spans="1:10" ht="10.5" customHeight="1" x14ac:dyDescent="0.2">
      <c r="A145" s="7">
        <v>137</v>
      </c>
      <c r="B145" s="12" t="s">
        <v>275</v>
      </c>
      <c r="C145" s="29" t="s">
        <v>276</v>
      </c>
      <c r="D145" s="10">
        <f>КС!D145+Гемодиализ!F145+Гемодиализ!G145</f>
        <v>568848956</v>
      </c>
      <c r="E145" s="10">
        <f>ДС!D144+Гемодиализ!H145</f>
        <v>234654751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8"/>
        <v>831577297</v>
      </c>
      <c r="I145" s="10"/>
      <c r="J145" s="10">
        <f t="shared" si="9"/>
        <v>831577297</v>
      </c>
    </row>
    <row r="146" spans="1:10" x14ac:dyDescent="0.2">
      <c r="A146" s="7">
        <v>138</v>
      </c>
      <c r="B146" s="8" t="s">
        <v>277</v>
      </c>
      <c r="C146" s="29" t="s">
        <v>278</v>
      </c>
      <c r="D146" s="10">
        <f>КС!D146+Гемодиализ!F146+Гемодиализ!G146</f>
        <v>167815301</v>
      </c>
      <c r="E146" s="10">
        <f>ДС!D145+Гемодиализ!H146</f>
        <v>30376204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79689101</v>
      </c>
      <c r="G146" s="10">
        <f>СМП!D146</f>
        <v>0</v>
      </c>
      <c r="H146" s="10">
        <f t="shared" si="8"/>
        <v>277880606</v>
      </c>
      <c r="I146" s="10"/>
      <c r="J146" s="10">
        <f t="shared" si="9"/>
        <v>277880606</v>
      </c>
    </row>
    <row r="147" spans="1:10" x14ac:dyDescent="0.2">
      <c r="A147" s="7">
        <v>139</v>
      </c>
      <c r="B147" s="14" t="s">
        <v>279</v>
      </c>
      <c r="C147" s="31" t="s">
        <v>280</v>
      </c>
      <c r="D147" s="10">
        <f>КС!D147+Гемодиализ!F147+Гемодиализ!G147</f>
        <v>845620069</v>
      </c>
      <c r="E147" s="10">
        <f>ДС!D146+Гемодиализ!H147</f>
        <v>27837666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84987522</v>
      </c>
      <c r="G147" s="10">
        <f>СМП!D147</f>
        <v>0</v>
      </c>
      <c r="H147" s="10">
        <f t="shared" si="8"/>
        <v>958445257</v>
      </c>
      <c r="I147" s="10"/>
      <c r="J147" s="10">
        <f t="shared" si="9"/>
        <v>958445257</v>
      </c>
    </row>
    <row r="148" spans="1:10" x14ac:dyDescent="0.2">
      <c r="A148" s="7">
        <v>140</v>
      </c>
      <c r="B148" s="12" t="s">
        <v>281</v>
      </c>
      <c r="C148" s="29" t="s">
        <v>282</v>
      </c>
      <c r="D148" s="10">
        <f>КС!D148+Гемодиализ!F148+Гемодиализ!G148</f>
        <v>0</v>
      </c>
      <c r="E148" s="10">
        <f>ДС!D147+Гемодиализ!H148</f>
        <v>43897657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131657928</v>
      </c>
      <c r="G148" s="10">
        <f>СМП!D148</f>
        <v>0</v>
      </c>
      <c r="H148" s="10">
        <f t="shared" si="8"/>
        <v>175555585</v>
      </c>
      <c r="I148" s="10"/>
      <c r="J148" s="10">
        <f t="shared" si="9"/>
        <v>175555585</v>
      </c>
    </row>
    <row r="149" spans="1:10" x14ac:dyDescent="0.2">
      <c r="A149" s="7">
        <v>141</v>
      </c>
      <c r="B149" s="12" t="s">
        <v>283</v>
      </c>
      <c r="C149" s="29" t="s">
        <v>284</v>
      </c>
      <c r="D149" s="10">
        <f>КС!D149+Гемодиализ!F149+Гемодиализ!G149</f>
        <v>0</v>
      </c>
      <c r="E149" s="10">
        <f>ДС!D148+Гемодиализ!H149</f>
        <v>26324370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40920008</v>
      </c>
      <c r="G149" s="10">
        <f>СМП!D149</f>
        <v>0</v>
      </c>
      <c r="H149" s="10">
        <f t="shared" si="8"/>
        <v>67244378</v>
      </c>
      <c r="I149" s="10"/>
      <c r="J149" s="10">
        <f t="shared" si="9"/>
        <v>67244378</v>
      </c>
    </row>
    <row r="150" spans="1:10" x14ac:dyDescent="0.2">
      <c r="A150" s="7">
        <v>142</v>
      </c>
      <c r="B150" s="12" t="s">
        <v>285</v>
      </c>
      <c r="C150" s="29" t="s">
        <v>286</v>
      </c>
      <c r="D150" s="10">
        <f>КС!D150+Гемодиализ!F150+Гемодиализ!G150</f>
        <v>232248664</v>
      </c>
      <c r="E150" s="10">
        <f>ДС!D149+Гемодиализ!H150</f>
        <v>18454714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28724151</v>
      </c>
      <c r="G150" s="10">
        <f>СМП!D150</f>
        <v>0</v>
      </c>
      <c r="H150" s="10">
        <f t="shared" si="8"/>
        <v>279427529</v>
      </c>
      <c r="I150" s="10"/>
      <c r="J150" s="10">
        <f t="shared" si="9"/>
        <v>279427529</v>
      </c>
    </row>
    <row r="151" spans="1:10" x14ac:dyDescent="0.2">
      <c r="A151" s="7">
        <v>143</v>
      </c>
      <c r="B151" s="14" t="s">
        <v>287</v>
      </c>
      <c r="C151" s="31" t="s">
        <v>288</v>
      </c>
      <c r="D151" s="10">
        <f>КС!D151+Гемодиализ!F151+Гемодиализ!G151</f>
        <v>868823314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93375323</v>
      </c>
      <c r="G151" s="10">
        <f>СМП!D151</f>
        <v>0</v>
      </c>
      <c r="H151" s="10">
        <f t="shared" si="8"/>
        <v>962198637</v>
      </c>
      <c r="I151" s="10"/>
      <c r="J151" s="10">
        <f t="shared" si="9"/>
        <v>962198637</v>
      </c>
    </row>
    <row r="152" spans="1:10" x14ac:dyDescent="0.2">
      <c r="A152" s="7">
        <v>144</v>
      </c>
      <c r="B152" s="11" t="s">
        <v>289</v>
      </c>
      <c r="C152" s="31" t="s">
        <v>290</v>
      </c>
      <c r="D152" s="10">
        <f>КС!D152+Гемодиализ!F152+Гемодиализ!G152</f>
        <v>946991906</v>
      </c>
      <c r="E152" s="10">
        <f>ДС!D151+Гемодиализ!H152</f>
        <v>82384784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528903195</v>
      </c>
      <c r="G152" s="10">
        <f>СМП!D152</f>
        <v>0</v>
      </c>
      <c r="H152" s="10">
        <f t="shared" si="8"/>
        <v>1558279885</v>
      </c>
      <c r="I152" s="10"/>
      <c r="J152" s="10">
        <f t="shared" si="9"/>
        <v>1558279885</v>
      </c>
    </row>
    <row r="153" spans="1:10" x14ac:dyDescent="0.2">
      <c r="A153" s="7">
        <v>145</v>
      </c>
      <c r="B153" s="12" t="s">
        <v>291</v>
      </c>
      <c r="C153" s="29" t="s">
        <v>292</v>
      </c>
      <c r="D153" s="10">
        <f>КС!D153+Гемодиализ!F153+Гемодиализ!G153</f>
        <v>1175355905</v>
      </c>
      <c r="E153" s="10">
        <f>ДС!D152+Гемодиализ!H153</f>
        <v>43849167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35938120</v>
      </c>
      <c r="G153" s="10">
        <f>СМП!D153</f>
        <v>0</v>
      </c>
      <c r="H153" s="10">
        <f t="shared" si="8"/>
        <v>1255143192</v>
      </c>
      <c r="I153" s="10"/>
      <c r="J153" s="10">
        <f t="shared" si="9"/>
        <v>1255143192</v>
      </c>
    </row>
    <row r="154" spans="1:10" x14ac:dyDescent="0.2">
      <c r="A154" s="7">
        <v>146</v>
      </c>
      <c r="B154" s="8" t="s">
        <v>293</v>
      </c>
      <c r="C154" s="30" t="s">
        <v>294</v>
      </c>
      <c r="D154" s="10">
        <f>КС!D154+Гемодиализ!F154+Гемодиализ!G154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29010436</v>
      </c>
      <c r="G154" s="10">
        <f>СМП!D154</f>
        <v>0</v>
      </c>
      <c r="H154" s="10">
        <f t="shared" si="8"/>
        <v>29010436</v>
      </c>
      <c r="I154" s="10"/>
      <c r="J154" s="10">
        <f t="shared" si="9"/>
        <v>29010436</v>
      </c>
    </row>
    <row r="155" spans="1:10" x14ac:dyDescent="0.2">
      <c r="A155" s="7">
        <v>147</v>
      </c>
      <c r="B155" s="8" t="s">
        <v>295</v>
      </c>
      <c r="C155" s="30" t="s">
        <v>296</v>
      </c>
      <c r="D155" s="10">
        <f>КС!D155+Гемодиализ!F155+Гемодиализ!G155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661551</v>
      </c>
      <c r="G155" s="10">
        <f>СМП!D155</f>
        <v>0</v>
      </c>
      <c r="H155" s="10">
        <f t="shared" si="8"/>
        <v>661551</v>
      </c>
      <c r="I155" s="10"/>
      <c r="J155" s="10">
        <f t="shared" si="9"/>
        <v>661551</v>
      </c>
    </row>
    <row r="156" spans="1:10" ht="12.75" x14ac:dyDescent="0.2">
      <c r="A156" s="7">
        <v>148</v>
      </c>
      <c r="B156" s="25" t="s">
        <v>297</v>
      </c>
      <c r="C156" s="26" t="s">
        <v>298</v>
      </c>
      <c r="D156" s="10">
        <f>КС!D156+Гемодиализ!F156+Гемодиализ!G156</f>
        <v>0</v>
      </c>
      <c r="E156" s="10">
        <f>ДС!D155+Гемодиализ!H156</f>
        <v>309281830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216721234</v>
      </c>
      <c r="G156" s="10">
        <f>СМП!D156</f>
        <v>0</v>
      </c>
      <c r="H156" s="10">
        <f t="shared" si="8"/>
        <v>526003064</v>
      </c>
      <c r="I156" s="10">
        <f>'СБП на 2021 '!D9</f>
        <v>82156039</v>
      </c>
      <c r="J156" s="10">
        <f t="shared" si="9"/>
        <v>608159103</v>
      </c>
    </row>
    <row r="157" spans="1:10" x14ac:dyDescent="0.2">
      <c r="C157" s="91"/>
      <c r="D157" s="115"/>
    </row>
  </sheetData>
  <mergeCells count="8">
    <mergeCell ref="A2:J2"/>
    <mergeCell ref="A4:A5"/>
    <mergeCell ref="B4:B5"/>
    <mergeCell ref="C4:C5"/>
    <mergeCell ref="A6:C6"/>
    <mergeCell ref="J4:J5"/>
    <mergeCell ref="D4:H4"/>
    <mergeCell ref="I4:I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K19" sqref="K1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16384" width="9.140625" style="3"/>
  </cols>
  <sheetData>
    <row r="2" spans="1:11" ht="30" customHeight="1" x14ac:dyDescent="0.2">
      <c r="A2" s="187" t="s">
        <v>345</v>
      </c>
      <c r="B2" s="187"/>
      <c r="C2" s="187"/>
      <c r="D2" s="187"/>
      <c r="E2" s="187"/>
      <c r="F2" s="187"/>
      <c r="G2" s="187"/>
      <c r="H2" s="187"/>
      <c r="I2" s="67"/>
      <c r="J2" s="67"/>
      <c r="K2" s="67"/>
    </row>
    <row r="3" spans="1:11" x14ac:dyDescent="0.2">
      <c r="C3" s="4"/>
      <c r="D3" s="4"/>
      <c r="H3" s="3" t="s">
        <v>329</v>
      </c>
    </row>
    <row r="4" spans="1:11" s="5" customFormat="1" ht="24.75" customHeight="1" x14ac:dyDescent="0.2">
      <c r="A4" s="154" t="s">
        <v>0</v>
      </c>
      <c r="B4" s="154" t="s">
        <v>1</v>
      </c>
      <c r="C4" s="154" t="s">
        <v>2</v>
      </c>
      <c r="D4" s="189" t="s">
        <v>300</v>
      </c>
      <c r="E4" s="191" t="s">
        <v>309</v>
      </c>
      <c r="F4" s="191"/>
      <c r="G4" s="191"/>
      <c r="H4" s="191"/>
    </row>
    <row r="5" spans="1:11" ht="51.75" customHeight="1" x14ac:dyDescent="0.2">
      <c r="A5" s="155"/>
      <c r="B5" s="155"/>
      <c r="C5" s="155"/>
      <c r="D5" s="190"/>
      <c r="E5" s="39" t="s">
        <v>310</v>
      </c>
      <c r="F5" s="39" t="s">
        <v>311</v>
      </c>
      <c r="G5" s="39" t="s">
        <v>312</v>
      </c>
      <c r="H5" s="39" t="s">
        <v>313</v>
      </c>
    </row>
    <row r="6" spans="1:11" ht="12" customHeight="1" x14ac:dyDescent="0.2">
      <c r="A6" s="177" t="s">
        <v>300</v>
      </c>
      <c r="B6" s="177"/>
      <c r="C6" s="177"/>
      <c r="D6" s="132">
        <f>D8+D7</f>
        <v>299189674</v>
      </c>
      <c r="E6" s="132">
        <f t="shared" ref="E6:H6" si="0">E8+E7</f>
        <v>29123690</v>
      </c>
      <c r="F6" s="132">
        <f t="shared" si="0"/>
        <v>1612000</v>
      </c>
      <c r="G6" s="132">
        <f t="shared" si="0"/>
        <v>216721234</v>
      </c>
      <c r="H6" s="132">
        <f t="shared" si="0"/>
        <v>51732750</v>
      </c>
    </row>
    <row r="7" spans="1:11" ht="12" customHeight="1" x14ac:dyDescent="0.2">
      <c r="A7" s="173" t="s">
        <v>299</v>
      </c>
      <c r="B7" s="174"/>
      <c r="C7" s="175"/>
      <c r="D7" s="128">
        <f t="shared" ref="D7" si="1">E7+F7+G7+H7</f>
        <v>0</v>
      </c>
      <c r="E7" s="27"/>
      <c r="F7" s="27"/>
      <c r="G7" s="27"/>
      <c r="H7" s="27"/>
    </row>
    <row r="8" spans="1:11" ht="12" customHeight="1" x14ac:dyDescent="0.2">
      <c r="A8" s="173" t="s">
        <v>396</v>
      </c>
      <c r="B8" s="174"/>
      <c r="C8" s="175"/>
      <c r="D8" s="132">
        <f>SUM(D9:D156)</f>
        <v>299189674</v>
      </c>
      <c r="E8" s="132">
        <f t="shared" ref="E8:H8" si="2">SUM(E9:E156)</f>
        <v>29123690</v>
      </c>
      <c r="F8" s="132">
        <f t="shared" si="2"/>
        <v>1612000</v>
      </c>
      <c r="G8" s="132">
        <f t="shared" si="2"/>
        <v>216721234</v>
      </c>
      <c r="H8" s="132">
        <f t="shared" si="2"/>
        <v>51732750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142">
        <f>E9+F9+G9+H9</f>
        <v>0</v>
      </c>
      <c r="E9" s="10">
        <v>0</v>
      </c>
      <c r="F9" s="10">
        <v>0</v>
      </c>
      <c r="G9" s="10">
        <v>0</v>
      </c>
      <c r="H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142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143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42">
        <f t="shared" si="3"/>
        <v>0</v>
      </c>
      <c r="E12" s="10">
        <v>0</v>
      </c>
      <c r="F12" s="10">
        <v>0</v>
      </c>
      <c r="G12" s="10">
        <v>0</v>
      </c>
      <c r="H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142">
        <f t="shared" si="3"/>
        <v>0</v>
      </c>
      <c r="E13" s="10">
        <v>0</v>
      </c>
      <c r="F13" s="10">
        <v>0</v>
      </c>
      <c r="G13" s="10">
        <v>0</v>
      </c>
      <c r="H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143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</row>
    <row r="15" spans="1:11" x14ac:dyDescent="0.2">
      <c r="A15" s="7">
        <v>7</v>
      </c>
      <c r="B15" s="14" t="s">
        <v>15</v>
      </c>
      <c r="C15" s="15" t="s">
        <v>16</v>
      </c>
      <c r="D15" s="144">
        <f t="shared" si="3"/>
        <v>0</v>
      </c>
      <c r="E15" s="10">
        <v>0</v>
      </c>
      <c r="F15" s="10">
        <v>0</v>
      </c>
      <c r="G15" s="10">
        <v>0</v>
      </c>
      <c r="H15" s="10">
        <v>0</v>
      </c>
    </row>
    <row r="16" spans="1:11" x14ac:dyDescent="0.2">
      <c r="A16" s="7">
        <v>8</v>
      </c>
      <c r="B16" s="12" t="s">
        <v>17</v>
      </c>
      <c r="C16" s="13" t="s">
        <v>18</v>
      </c>
      <c r="D16" s="143">
        <f t="shared" si="3"/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">
      <c r="A17" s="7">
        <v>9</v>
      </c>
      <c r="B17" s="12" t="s">
        <v>19</v>
      </c>
      <c r="C17" s="13" t="s">
        <v>20</v>
      </c>
      <c r="D17" s="143">
        <f t="shared" si="3"/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x14ac:dyDescent="0.2">
      <c r="A18" s="7">
        <v>10</v>
      </c>
      <c r="B18" s="12" t="s">
        <v>21</v>
      </c>
      <c r="C18" s="13" t="s">
        <v>22</v>
      </c>
      <c r="D18" s="143">
        <f t="shared" si="3"/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7">
        <v>11</v>
      </c>
      <c r="B19" s="12" t="s">
        <v>23</v>
      </c>
      <c r="C19" s="13" t="s">
        <v>24</v>
      </c>
      <c r="D19" s="143">
        <f t="shared" si="3"/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2">
      <c r="A20" s="7">
        <v>12</v>
      </c>
      <c r="B20" s="12" t="s">
        <v>25</v>
      </c>
      <c r="C20" s="13" t="s">
        <v>26</v>
      </c>
      <c r="D20" s="143">
        <f t="shared" si="3"/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x14ac:dyDescent="0.2">
      <c r="A21" s="7">
        <v>13</v>
      </c>
      <c r="B21" s="8" t="s">
        <v>27</v>
      </c>
      <c r="C21" s="13" t="s">
        <v>28</v>
      </c>
      <c r="D21" s="143">
        <f t="shared" si="3"/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7">
        <v>14</v>
      </c>
      <c r="B22" s="8" t="s">
        <v>29</v>
      </c>
      <c r="C22" s="9" t="s">
        <v>30</v>
      </c>
      <c r="D22" s="142">
        <f t="shared" si="3"/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">
      <c r="A23" s="7">
        <v>15</v>
      </c>
      <c r="B23" s="12" t="s">
        <v>31</v>
      </c>
      <c r="C23" s="13" t="s">
        <v>32</v>
      </c>
      <c r="D23" s="143">
        <f t="shared" si="3"/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7">
        <v>16</v>
      </c>
      <c r="B24" s="12" t="s">
        <v>33</v>
      </c>
      <c r="C24" s="13" t="s">
        <v>34</v>
      </c>
      <c r="D24" s="143">
        <f t="shared" si="3"/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7">
        <v>17</v>
      </c>
      <c r="B25" s="12" t="s">
        <v>35</v>
      </c>
      <c r="C25" s="13" t="s">
        <v>36</v>
      </c>
      <c r="D25" s="143">
        <f t="shared" si="3"/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">
      <c r="A26" s="7">
        <v>18</v>
      </c>
      <c r="B26" s="12" t="s">
        <v>37</v>
      </c>
      <c r="C26" s="13" t="s">
        <v>38</v>
      </c>
      <c r="D26" s="143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</row>
    <row r="27" spans="1:8" x14ac:dyDescent="0.2">
      <c r="A27" s="7">
        <v>19</v>
      </c>
      <c r="B27" s="8" t="s">
        <v>39</v>
      </c>
      <c r="C27" s="9" t="s">
        <v>40</v>
      </c>
      <c r="D27" s="142">
        <f t="shared" si="3"/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">
      <c r="A28" s="7">
        <v>20</v>
      </c>
      <c r="B28" s="8" t="s">
        <v>41</v>
      </c>
      <c r="C28" s="9" t="s">
        <v>42</v>
      </c>
      <c r="D28" s="142">
        <f t="shared" si="3"/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">
      <c r="A29" s="7">
        <v>21</v>
      </c>
      <c r="B29" s="8" t="s">
        <v>43</v>
      </c>
      <c r="C29" s="9" t="s">
        <v>44</v>
      </c>
      <c r="D29" s="142">
        <f t="shared" si="3"/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x14ac:dyDescent="0.2">
      <c r="A30" s="7">
        <v>22</v>
      </c>
      <c r="B30" s="8" t="s">
        <v>45</v>
      </c>
      <c r="C30" s="9" t="s">
        <v>46</v>
      </c>
      <c r="D30" s="142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</row>
    <row r="31" spans="1:8" x14ac:dyDescent="0.2">
      <c r="A31" s="7">
        <v>23</v>
      </c>
      <c r="B31" s="12" t="s">
        <v>47</v>
      </c>
      <c r="C31" s="13" t="s">
        <v>48</v>
      </c>
      <c r="D31" s="143">
        <f t="shared" si="3"/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ht="12" customHeight="1" x14ac:dyDescent="0.2">
      <c r="A32" s="7">
        <v>24</v>
      </c>
      <c r="B32" s="12" t="s">
        <v>49</v>
      </c>
      <c r="C32" s="13" t="s">
        <v>50</v>
      </c>
      <c r="D32" s="143">
        <f t="shared" si="3"/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ht="24" x14ac:dyDescent="0.2">
      <c r="A33" s="7">
        <v>25</v>
      </c>
      <c r="B33" s="12" t="s">
        <v>51</v>
      </c>
      <c r="C33" s="13" t="s">
        <v>52</v>
      </c>
      <c r="D33" s="143">
        <f t="shared" si="3"/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">
      <c r="A34" s="7">
        <v>26</v>
      </c>
      <c r="B34" s="8" t="s">
        <v>53</v>
      </c>
      <c r="C34" s="15" t="s">
        <v>54</v>
      </c>
      <c r="D34" s="144">
        <f t="shared" si="3"/>
        <v>1240000</v>
      </c>
      <c r="E34" s="10">
        <v>0</v>
      </c>
      <c r="F34" s="10">
        <v>1240000</v>
      </c>
      <c r="G34" s="10">
        <v>0</v>
      </c>
      <c r="H34" s="10">
        <v>0</v>
      </c>
    </row>
    <row r="35" spans="1:8" x14ac:dyDescent="0.2">
      <c r="A35" s="7">
        <v>27</v>
      </c>
      <c r="B35" s="12" t="s">
        <v>55</v>
      </c>
      <c r="C35" s="13" t="s">
        <v>56</v>
      </c>
      <c r="D35" s="143">
        <f t="shared" si="3"/>
        <v>5970000</v>
      </c>
      <c r="E35" s="10">
        <v>0</v>
      </c>
      <c r="F35" s="10">
        <v>0</v>
      </c>
      <c r="G35" s="10">
        <v>0</v>
      </c>
      <c r="H35" s="10">
        <v>5970000</v>
      </c>
    </row>
    <row r="36" spans="1:8" ht="24" customHeight="1" x14ac:dyDescent="0.2">
      <c r="A36" s="7">
        <v>28</v>
      </c>
      <c r="B36" s="12" t="s">
        <v>57</v>
      </c>
      <c r="C36" s="13" t="s">
        <v>58</v>
      </c>
      <c r="D36" s="143">
        <f t="shared" si="3"/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12" customHeight="1" x14ac:dyDescent="0.2">
      <c r="A37" s="7">
        <v>29</v>
      </c>
      <c r="B37" s="8" t="s">
        <v>59</v>
      </c>
      <c r="C37" s="9" t="s">
        <v>60</v>
      </c>
      <c r="D37" s="142">
        <f t="shared" si="3"/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x14ac:dyDescent="0.2">
      <c r="A38" s="7">
        <v>30</v>
      </c>
      <c r="B38" s="11" t="s">
        <v>61</v>
      </c>
      <c r="C38" s="15" t="s">
        <v>62</v>
      </c>
      <c r="D38" s="144">
        <f t="shared" si="3"/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ht="24" x14ac:dyDescent="0.2">
      <c r="A39" s="7">
        <v>31</v>
      </c>
      <c r="B39" s="8" t="s">
        <v>63</v>
      </c>
      <c r="C39" s="9" t="s">
        <v>64</v>
      </c>
      <c r="D39" s="142">
        <f t="shared" si="3"/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x14ac:dyDescent="0.2">
      <c r="A40" s="7">
        <v>32</v>
      </c>
      <c r="B40" s="12" t="s">
        <v>65</v>
      </c>
      <c r="C40" s="13" t="s">
        <v>66</v>
      </c>
      <c r="D40" s="143">
        <f t="shared" si="3"/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x14ac:dyDescent="0.2">
      <c r="A41" s="7">
        <v>33</v>
      </c>
      <c r="B41" s="11" t="s">
        <v>67</v>
      </c>
      <c r="C41" s="9" t="s">
        <v>68</v>
      </c>
      <c r="D41" s="142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</row>
    <row r="42" spans="1:8" x14ac:dyDescent="0.2">
      <c r="A42" s="7">
        <v>34</v>
      </c>
      <c r="B42" s="14" t="s">
        <v>69</v>
      </c>
      <c r="C42" s="15" t="s">
        <v>70</v>
      </c>
      <c r="D42" s="144">
        <f t="shared" si="3"/>
        <v>3283500</v>
      </c>
      <c r="E42" s="28">
        <v>0</v>
      </c>
      <c r="F42" s="28">
        <v>0</v>
      </c>
      <c r="G42" s="28">
        <v>0</v>
      </c>
      <c r="H42" s="28">
        <v>3283500</v>
      </c>
    </row>
    <row r="43" spans="1:8" x14ac:dyDescent="0.2">
      <c r="A43" s="7">
        <v>35</v>
      </c>
      <c r="B43" s="8" t="s">
        <v>71</v>
      </c>
      <c r="C43" s="9" t="s">
        <v>72</v>
      </c>
      <c r="D43" s="142">
        <f t="shared" si="3"/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x14ac:dyDescent="0.2">
      <c r="A44" s="7">
        <v>36</v>
      </c>
      <c r="B44" s="11" t="s">
        <v>73</v>
      </c>
      <c r="C44" s="9" t="s">
        <v>74</v>
      </c>
      <c r="D44" s="142">
        <f t="shared" si="3"/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">
      <c r="A45" s="7">
        <v>37</v>
      </c>
      <c r="B45" s="12" t="s">
        <v>75</v>
      </c>
      <c r="C45" s="13" t="s">
        <v>76</v>
      </c>
      <c r="D45" s="143">
        <f t="shared" si="3"/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">
      <c r="A46" s="7">
        <v>38</v>
      </c>
      <c r="B46" s="11" t="s">
        <v>77</v>
      </c>
      <c r="C46" s="9" t="s">
        <v>78</v>
      </c>
      <c r="D46" s="142">
        <f t="shared" si="3"/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x14ac:dyDescent="0.2">
      <c r="A47" s="7">
        <v>39</v>
      </c>
      <c r="B47" s="8" t="s">
        <v>79</v>
      </c>
      <c r="C47" s="9" t="s">
        <v>80</v>
      </c>
      <c r="D47" s="142">
        <f t="shared" si="3"/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7">
        <v>40</v>
      </c>
      <c r="B48" s="16" t="s">
        <v>81</v>
      </c>
      <c r="C48" s="17" t="s">
        <v>82</v>
      </c>
      <c r="D48" s="145">
        <f t="shared" si="3"/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 x14ac:dyDescent="0.2">
      <c r="A49" s="7">
        <v>41</v>
      </c>
      <c r="B49" s="8" t="s">
        <v>83</v>
      </c>
      <c r="C49" s="9" t="s">
        <v>84</v>
      </c>
      <c r="D49" s="142">
        <f t="shared" si="3"/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">
      <c r="A50" s="7">
        <v>42</v>
      </c>
      <c r="B50" s="14" t="s">
        <v>85</v>
      </c>
      <c r="C50" s="15" t="s">
        <v>86</v>
      </c>
      <c r="D50" s="144">
        <f t="shared" si="3"/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">
      <c r="A51" s="7">
        <v>43</v>
      </c>
      <c r="B51" s="12" t="s">
        <v>87</v>
      </c>
      <c r="C51" s="13" t="s">
        <v>88</v>
      </c>
      <c r="D51" s="143">
        <f t="shared" si="3"/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x14ac:dyDescent="0.2">
      <c r="A52" s="7">
        <v>44</v>
      </c>
      <c r="B52" s="11" t="s">
        <v>89</v>
      </c>
      <c r="C52" s="9" t="s">
        <v>90</v>
      </c>
      <c r="D52" s="142">
        <f t="shared" si="3"/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x14ac:dyDescent="0.2">
      <c r="A53" s="7">
        <v>45</v>
      </c>
      <c r="B53" s="12" t="s">
        <v>91</v>
      </c>
      <c r="C53" s="13" t="s">
        <v>92</v>
      </c>
      <c r="D53" s="143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</row>
    <row r="54" spans="1:8" x14ac:dyDescent="0.2">
      <c r="A54" s="7">
        <v>46</v>
      </c>
      <c r="B54" s="8" t="s">
        <v>93</v>
      </c>
      <c r="C54" s="9" t="s">
        <v>94</v>
      </c>
      <c r="D54" s="142">
        <f t="shared" si="3"/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 ht="10.5" customHeight="1" x14ac:dyDescent="0.2">
      <c r="A55" s="7">
        <v>47</v>
      </c>
      <c r="B55" s="8" t="s">
        <v>95</v>
      </c>
      <c r="C55" s="9" t="s">
        <v>96</v>
      </c>
      <c r="D55" s="142">
        <f t="shared" si="3"/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 x14ac:dyDescent="0.2">
      <c r="A56" s="7">
        <v>48</v>
      </c>
      <c r="B56" s="18" t="s">
        <v>97</v>
      </c>
      <c r="C56" s="19" t="s">
        <v>98</v>
      </c>
      <c r="D56" s="146">
        <f>E56+F56+G56+H56</f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x14ac:dyDescent="0.2">
      <c r="A57" s="7">
        <v>49</v>
      </c>
      <c r="B57" s="12" t="s">
        <v>99</v>
      </c>
      <c r="C57" s="13" t="s">
        <v>100</v>
      </c>
      <c r="D57" s="143">
        <f t="shared" si="3"/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x14ac:dyDescent="0.2">
      <c r="A58" s="7">
        <v>50</v>
      </c>
      <c r="B58" s="11" t="s">
        <v>101</v>
      </c>
      <c r="C58" s="9" t="s">
        <v>102</v>
      </c>
      <c r="D58" s="142">
        <f t="shared" si="3"/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10.5" customHeight="1" x14ac:dyDescent="0.2">
      <c r="A59" s="7">
        <v>51</v>
      </c>
      <c r="B59" s="12" t="s">
        <v>103</v>
      </c>
      <c r="C59" s="13" t="s">
        <v>104</v>
      </c>
      <c r="D59" s="143">
        <f t="shared" si="3"/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x14ac:dyDescent="0.2">
      <c r="A60" s="7">
        <v>52</v>
      </c>
      <c r="B60" s="11" t="s">
        <v>105</v>
      </c>
      <c r="C60" s="9" t="s">
        <v>106</v>
      </c>
      <c r="D60" s="142">
        <f t="shared" si="3"/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x14ac:dyDescent="0.2">
      <c r="A61" s="7">
        <v>53</v>
      </c>
      <c r="B61" s="12" t="s">
        <v>107</v>
      </c>
      <c r="C61" s="13" t="s">
        <v>108</v>
      </c>
      <c r="D61" s="143">
        <f t="shared" si="3"/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 x14ac:dyDescent="0.2">
      <c r="A62" s="7">
        <v>54</v>
      </c>
      <c r="B62" s="12" t="s">
        <v>109</v>
      </c>
      <c r="C62" s="13" t="s">
        <v>110</v>
      </c>
      <c r="D62" s="143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</row>
    <row r="63" spans="1:8" x14ac:dyDescent="0.2">
      <c r="A63" s="7">
        <v>55</v>
      </c>
      <c r="B63" s="12" t="s">
        <v>111</v>
      </c>
      <c r="C63" s="13" t="s">
        <v>112</v>
      </c>
      <c r="D63" s="143">
        <f t="shared" si="3"/>
        <v>0</v>
      </c>
      <c r="E63" s="10">
        <v>0</v>
      </c>
      <c r="F63" s="10">
        <v>0</v>
      </c>
      <c r="G63" s="10">
        <v>0</v>
      </c>
      <c r="H63" s="10">
        <v>0</v>
      </c>
    </row>
    <row r="64" spans="1:8" x14ac:dyDescent="0.2">
      <c r="A64" s="7">
        <v>56</v>
      </c>
      <c r="B64" s="12" t="s">
        <v>113</v>
      </c>
      <c r="C64" s="13" t="s">
        <v>114</v>
      </c>
      <c r="D64" s="143">
        <f t="shared" si="3"/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x14ac:dyDescent="0.2">
      <c r="A65" s="7">
        <v>57</v>
      </c>
      <c r="B65" s="12" t="s">
        <v>115</v>
      </c>
      <c r="C65" s="13" t="s">
        <v>116</v>
      </c>
      <c r="D65" s="143">
        <f t="shared" si="3"/>
        <v>0</v>
      </c>
      <c r="E65" s="10">
        <v>0</v>
      </c>
      <c r="F65" s="10">
        <v>0</v>
      </c>
      <c r="G65" s="10">
        <v>0</v>
      </c>
      <c r="H65" s="10">
        <v>0</v>
      </c>
    </row>
    <row r="66" spans="1:8" ht="17.25" customHeight="1" x14ac:dyDescent="0.2">
      <c r="A66" s="7">
        <v>58</v>
      </c>
      <c r="B66" s="12" t="s">
        <v>117</v>
      </c>
      <c r="C66" s="13" t="s">
        <v>118</v>
      </c>
      <c r="D66" s="143">
        <f t="shared" si="3"/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ht="15" customHeight="1" x14ac:dyDescent="0.2">
      <c r="A67" s="7">
        <v>59</v>
      </c>
      <c r="B67" s="11" t="s">
        <v>119</v>
      </c>
      <c r="C67" s="13" t="s">
        <v>120</v>
      </c>
      <c r="D67" s="143">
        <f t="shared" si="3"/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ht="16.5" customHeight="1" x14ac:dyDescent="0.2">
      <c r="A68" s="7">
        <v>60</v>
      </c>
      <c r="B68" s="14" t="s">
        <v>121</v>
      </c>
      <c r="C68" s="15" t="s">
        <v>122</v>
      </c>
      <c r="D68" s="144">
        <f t="shared" si="3"/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ht="17.25" customHeight="1" x14ac:dyDescent="0.2">
      <c r="A69" s="7">
        <v>61</v>
      </c>
      <c r="B69" s="11" t="s">
        <v>123</v>
      </c>
      <c r="C69" s="13" t="s">
        <v>124</v>
      </c>
      <c r="D69" s="143">
        <f t="shared" si="3"/>
        <v>0</v>
      </c>
      <c r="E69" s="10">
        <v>0</v>
      </c>
      <c r="F69" s="10">
        <v>0</v>
      </c>
      <c r="G69" s="10">
        <v>0</v>
      </c>
      <c r="H69" s="10">
        <v>0</v>
      </c>
    </row>
    <row r="70" spans="1:8" ht="12.75" customHeight="1" x14ac:dyDescent="0.2">
      <c r="A70" s="7">
        <v>62</v>
      </c>
      <c r="B70" s="12" t="s">
        <v>125</v>
      </c>
      <c r="C70" s="13" t="s">
        <v>126</v>
      </c>
      <c r="D70" s="143">
        <f t="shared" si="3"/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ht="27.75" customHeight="1" x14ac:dyDescent="0.2">
      <c r="A71" s="7">
        <v>63</v>
      </c>
      <c r="B71" s="8" t="s">
        <v>127</v>
      </c>
      <c r="C71" s="13" t="s">
        <v>128</v>
      </c>
      <c r="D71" s="143">
        <f t="shared" si="3"/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ht="24" x14ac:dyDescent="0.2">
      <c r="A72" s="7">
        <v>64</v>
      </c>
      <c r="B72" s="8" t="s">
        <v>129</v>
      </c>
      <c r="C72" s="13" t="s">
        <v>130</v>
      </c>
      <c r="D72" s="143">
        <f t="shared" si="3"/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">
      <c r="A73" s="7">
        <v>65</v>
      </c>
      <c r="B73" s="11" t="s">
        <v>131</v>
      </c>
      <c r="C73" s="13" t="s">
        <v>132</v>
      </c>
      <c r="D73" s="143">
        <f t="shared" si="3"/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x14ac:dyDescent="0.2">
      <c r="A74" s="7">
        <v>66</v>
      </c>
      <c r="B74" s="8" t="s">
        <v>133</v>
      </c>
      <c r="C74" s="13" t="s">
        <v>134</v>
      </c>
      <c r="D74" s="143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">
      <c r="A75" s="7">
        <v>67</v>
      </c>
      <c r="B75" s="11" t="s">
        <v>135</v>
      </c>
      <c r="C75" s="13" t="s">
        <v>136</v>
      </c>
      <c r="D75" s="143">
        <f t="shared" si="4"/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x14ac:dyDescent="0.2">
      <c r="A76" s="7">
        <v>68</v>
      </c>
      <c r="B76" s="11" t="s">
        <v>137</v>
      </c>
      <c r="C76" s="13" t="s">
        <v>138</v>
      </c>
      <c r="D76" s="143">
        <f t="shared" si="4"/>
        <v>0</v>
      </c>
      <c r="E76" s="10">
        <v>0</v>
      </c>
      <c r="F76" s="10">
        <v>0</v>
      </c>
      <c r="G76" s="10">
        <v>0</v>
      </c>
      <c r="H76" s="10">
        <v>0</v>
      </c>
    </row>
    <row r="77" spans="1:8" x14ac:dyDescent="0.2">
      <c r="A77" s="7">
        <v>69</v>
      </c>
      <c r="B77" s="11" t="s">
        <v>139</v>
      </c>
      <c r="C77" s="13" t="s">
        <v>140</v>
      </c>
      <c r="D77" s="143">
        <f t="shared" si="4"/>
        <v>1514125</v>
      </c>
      <c r="E77" s="10">
        <v>0</v>
      </c>
      <c r="F77" s="10">
        <v>0</v>
      </c>
      <c r="G77" s="10">
        <v>0</v>
      </c>
      <c r="H77" s="10">
        <v>1514125</v>
      </c>
    </row>
    <row r="78" spans="1:8" x14ac:dyDescent="0.2">
      <c r="A78" s="7">
        <v>70</v>
      </c>
      <c r="B78" s="12" t="s">
        <v>141</v>
      </c>
      <c r="C78" s="13" t="s">
        <v>142</v>
      </c>
      <c r="D78" s="143">
        <f t="shared" si="4"/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x14ac:dyDescent="0.2">
      <c r="A79" s="7">
        <v>71</v>
      </c>
      <c r="B79" s="11" t="s">
        <v>143</v>
      </c>
      <c r="C79" s="9" t="s">
        <v>144</v>
      </c>
      <c r="D79" s="142">
        <f t="shared" si="4"/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x14ac:dyDescent="0.2">
      <c r="A80" s="7">
        <v>72</v>
      </c>
      <c r="B80" s="12" t="s">
        <v>145</v>
      </c>
      <c r="C80" s="13" t="s">
        <v>146</v>
      </c>
      <c r="D80" s="143">
        <f t="shared" si="4"/>
        <v>0</v>
      </c>
      <c r="E80" s="10">
        <v>0</v>
      </c>
      <c r="F80" s="10">
        <v>0</v>
      </c>
      <c r="G80" s="10">
        <v>0</v>
      </c>
      <c r="H80" s="10">
        <v>0</v>
      </c>
    </row>
    <row r="81" spans="1:8" x14ac:dyDescent="0.2">
      <c r="A81" s="7">
        <v>73</v>
      </c>
      <c r="B81" s="11" t="s">
        <v>147</v>
      </c>
      <c r="C81" s="13" t="s">
        <v>148</v>
      </c>
      <c r="D81" s="143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</row>
    <row r="82" spans="1:8" x14ac:dyDescent="0.2">
      <c r="A82" s="7">
        <v>74</v>
      </c>
      <c r="B82" s="12" t="s">
        <v>149</v>
      </c>
      <c r="C82" s="13" t="s">
        <v>150</v>
      </c>
      <c r="D82" s="143">
        <f t="shared" si="4"/>
        <v>0</v>
      </c>
      <c r="E82" s="10">
        <v>0</v>
      </c>
      <c r="F82" s="10">
        <v>0</v>
      </c>
      <c r="G82" s="10">
        <v>0</v>
      </c>
      <c r="H82" s="10">
        <v>0</v>
      </c>
    </row>
    <row r="83" spans="1:8" x14ac:dyDescent="0.2">
      <c r="A83" s="7">
        <v>75</v>
      </c>
      <c r="B83" s="12" t="s">
        <v>151</v>
      </c>
      <c r="C83" s="13" t="s">
        <v>152</v>
      </c>
      <c r="D83" s="143">
        <f t="shared" si="4"/>
        <v>0</v>
      </c>
      <c r="E83" s="10">
        <v>0</v>
      </c>
      <c r="F83" s="10">
        <v>0</v>
      </c>
      <c r="G83" s="10">
        <v>0</v>
      </c>
      <c r="H83" s="10">
        <v>0</v>
      </c>
    </row>
    <row r="84" spans="1:8" ht="24" x14ac:dyDescent="0.2">
      <c r="A84" s="7">
        <v>76</v>
      </c>
      <c r="B84" s="20" t="s">
        <v>153</v>
      </c>
      <c r="C84" s="19" t="s">
        <v>154</v>
      </c>
      <c r="D84" s="146">
        <f t="shared" si="4"/>
        <v>0</v>
      </c>
      <c r="E84" s="10">
        <v>0</v>
      </c>
      <c r="F84" s="10">
        <v>0</v>
      </c>
      <c r="G84" s="10">
        <v>0</v>
      </c>
      <c r="H84" s="10">
        <v>0</v>
      </c>
    </row>
    <row r="85" spans="1:8" ht="24" x14ac:dyDescent="0.2">
      <c r="A85" s="7">
        <v>77</v>
      </c>
      <c r="B85" s="8" t="s">
        <v>155</v>
      </c>
      <c r="C85" s="13" t="s">
        <v>156</v>
      </c>
      <c r="D85" s="143">
        <f t="shared" si="4"/>
        <v>0</v>
      </c>
      <c r="E85" s="10">
        <v>0</v>
      </c>
      <c r="F85" s="10">
        <v>0</v>
      </c>
      <c r="G85" s="10">
        <v>0</v>
      </c>
      <c r="H85" s="10">
        <v>0</v>
      </c>
    </row>
    <row r="86" spans="1:8" ht="24" x14ac:dyDescent="0.2">
      <c r="A86" s="7">
        <v>78</v>
      </c>
      <c r="B86" s="11" t="s">
        <v>157</v>
      </c>
      <c r="C86" s="13" t="s">
        <v>158</v>
      </c>
      <c r="D86" s="143">
        <f t="shared" si="4"/>
        <v>0</v>
      </c>
      <c r="E86" s="10">
        <v>0</v>
      </c>
      <c r="F86" s="10">
        <v>0</v>
      </c>
      <c r="G86" s="10">
        <v>0</v>
      </c>
      <c r="H86" s="10">
        <v>0</v>
      </c>
    </row>
    <row r="87" spans="1:8" ht="24" x14ac:dyDescent="0.2">
      <c r="A87" s="7">
        <v>79</v>
      </c>
      <c r="B87" s="11" t="s">
        <v>159</v>
      </c>
      <c r="C87" s="13" t="s">
        <v>160</v>
      </c>
      <c r="D87" s="143">
        <f t="shared" si="4"/>
        <v>0</v>
      </c>
      <c r="E87" s="10">
        <v>0</v>
      </c>
      <c r="F87" s="10">
        <v>0</v>
      </c>
      <c r="G87" s="10">
        <v>0</v>
      </c>
      <c r="H87" s="10">
        <v>0</v>
      </c>
    </row>
    <row r="88" spans="1:8" ht="24" x14ac:dyDescent="0.2">
      <c r="A88" s="7">
        <v>80</v>
      </c>
      <c r="B88" s="8" t="s">
        <v>161</v>
      </c>
      <c r="C88" s="13" t="s">
        <v>162</v>
      </c>
      <c r="D88" s="143">
        <f t="shared" si="4"/>
        <v>0</v>
      </c>
      <c r="E88" s="10">
        <v>0</v>
      </c>
      <c r="F88" s="10">
        <v>0</v>
      </c>
      <c r="G88" s="10">
        <v>0</v>
      </c>
      <c r="H88" s="10">
        <v>0</v>
      </c>
    </row>
    <row r="89" spans="1:8" ht="24" x14ac:dyDescent="0.2">
      <c r="A89" s="7">
        <v>81</v>
      </c>
      <c r="B89" s="8" t="s">
        <v>163</v>
      </c>
      <c r="C89" s="13" t="s">
        <v>164</v>
      </c>
      <c r="D89" s="143">
        <f t="shared" si="4"/>
        <v>0</v>
      </c>
      <c r="E89" s="10">
        <v>0</v>
      </c>
      <c r="F89" s="10">
        <v>0</v>
      </c>
      <c r="G89" s="10">
        <v>0</v>
      </c>
      <c r="H89" s="10">
        <v>0</v>
      </c>
    </row>
    <row r="90" spans="1:8" ht="24" x14ac:dyDescent="0.2">
      <c r="A90" s="7">
        <v>82</v>
      </c>
      <c r="B90" s="8" t="s">
        <v>165</v>
      </c>
      <c r="C90" s="13" t="s">
        <v>166</v>
      </c>
      <c r="D90" s="143">
        <f t="shared" si="4"/>
        <v>0</v>
      </c>
      <c r="E90" s="10">
        <v>0</v>
      </c>
      <c r="F90" s="10">
        <v>0</v>
      </c>
      <c r="G90" s="10">
        <v>0</v>
      </c>
      <c r="H90" s="10">
        <v>0</v>
      </c>
    </row>
    <row r="91" spans="1:8" x14ac:dyDescent="0.2">
      <c r="A91" s="7">
        <v>83</v>
      </c>
      <c r="B91" s="12" t="s">
        <v>167</v>
      </c>
      <c r="C91" s="13" t="s">
        <v>168</v>
      </c>
      <c r="D91" s="143">
        <f t="shared" si="4"/>
        <v>0</v>
      </c>
      <c r="E91" s="10">
        <v>0</v>
      </c>
      <c r="F91" s="10">
        <v>0</v>
      </c>
      <c r="G91" s="10">
        <v>0</v>
      </c>
      <c r="H91" s="10">
        <v>0</v>
      </c>
    </row>
    <row r="92" spans="1:8" x14ac:dyDescent="0.2">
      <c r="A92" s="7">
        <v>84</v>
      </c>
      <c r="B92" s="8" t="s">
        <v>169</v>
      </c>
      <c r="C92" s="13" t="s">
        <v>170</v>
      </c>
      <c r="D92" s="143">
        <f t="shared" si="4"/>
        <v>0</v>
      </c>
      <c r="E92" s="10">
        <v>0</v>
      </c>
      <c r="F92" s="10">
        <v>0</v>
      </c>
      <c r="G92" s="10">
        <v>0</v>
      </c>
      <c r="H92" s="10">
        <v>0</v>
      </c>
    </row>
    <row r="93" spans="1:8" x14ac:dyDescent="0.2">
      <c r="A93" s="7">
        <v>85</v>
      </c>
      <c r="B93" s="12" t="s">
        <v>171</v>
      </c>
      <c r="C93" s="13" t="s">
        <v>172</v>
      </c>
      <c r="D93" s="143">
        <f t="shared" si="4"/>
        <v>0</v>
      </c>
      <c r="E93" s="10">
        <v>0</v>
      </c>
      <c r="F93" s="10">
        <v>0</v>
      </c>
      <c r="G93" s="10">
        <v>0</v>
      </c>
      <c r="H93" s="10">
        <v>0</v>
      </c>
    </row>
    <row r="94" spans="1:8" x14ac:dyDescent="0.2">
      <c r="A94" s="7">
        <v>86</v>
      </c>
      <c r="B94" s="14" t="s">
        <v>173</v>
      </c>
      <c r="C94" s="15" t="s">
        <v>174</v>
      </c>
      <c r="D94" s="144">
        <f t="shared" si="4"/>
        <v>0</v>
      </c>
      <c r="E94" s="10">
        <v>0</v>
      </c>
      <c r="F94" s="10">
        <v>0</v>
      </c>
      <c r="G94" s="10">
        <v>0</v>
      </c>
      <c r="H94" s="10">
        <v>0</v>
      </c>
    </row>
    <row r="95" spans="1:8" x14ac:dyDescent="0.2">
      <c r="A95" s="7">
        <v>87</v>
      </c>
      <c r="B95" s="8" t="s">
        <v>175</v>
      </c>
      <c r="C95" s="13" t="s">
        <v>176</v>
      </c>
      <c r="D95" s="143">
        <f t="shared" si="4"/>
        <v>0</v>
      </c>
      <c r="E95" s="10">
        <v>0</v>
      </c>
      <c r="F95" s="10">
        <v>0</v>
      </c>
      <c r="G95" s="10">
        <v>0</v>
      </c>
      <c r="H95" s="10">
        <v>0</v>
      </c>
    </row>
    <row r="96" spans="1:8" x14ac:dyDescent="0.2">
      <c r="A96" s="7">
        <v>88</v>
      </c>
      <c r="B96" s="8" t="s">
        <v>177</v>
      </c>
      <c r="C96" s="13" t="s">
        <v>178</v>
      </c>
      <c r="D96" s="143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</row>
    <row r="97" spans="1:8" ht="13.5" customHeight="1" x14ac:dyDescent="0.2">
      <c r="A97" s="7">
        <v>89</v>
      </c>
      <c r="B97" s="14" t="s">
        <v>179</v>
      </c>
      <c r="C97" s="15" t="s">
        <v>180</v>
      </c>
      <c r="D97" s="144">
        <f t="shared" si="4"/>
        <v>0</v>
      </c>
      <c r="E97" s="10">
        <v>0</v>
      </c>
      <c r="F97" s="10">
        <v>0</v>
      </c>
      <c r="G97" s="10">
        <v>0</v>
      </c>
      <c r="H97" s="10">
        <v>0</v>
      </c>
    </row>
    <row r="98" spans="1:8" ht="14.25" customHeight="1" x14ac:dyDescent="0.2">
      <c r="A98" s="7">
        <v>90</v>
      </c>
      <c r="B98" s="8" t="s">
        <v>181</v>
      </c>
      <c r="C98" s="13" t="s">
        <v>182</v>
      </c>
      <c r="D98" s="143">
        <f t="shared" si="4"/>
        <v>0</v>
      </c>
      <c r="E98" s="10">
        <v>0</v>
      </c>
      <c r="F98" s="10">
        <v>0</v>
      </c>
      <c r="G98" s="10">
        <v>0</v>
      </c>
      <c r="H98" s="10">
        <v>0</v>
      </c>
    </row>
    <row r="99" spans="1:8" x14ac:dyDescent="0.2">
      <c r="A99" s="7">
        <v>91</v>
      </c>
      <c r="B99" s="14" t="s">
        <v>183</v>
      </c>
      <c r="C99" s="15" t="s">
        <v>184</v>
      </c>
      <c r="D99" s="144">
        <f t="shared" si="4"/>
        <v>2985000</v>
      </c>
      <c r="E99" s="10">
        <v>0</v>
      </c>
      <c r="F99" s="10">
        <v>0</v>
      </c>
      <c r="G99" s="10">
        <v>0</v>
      </c>
      <c r="H99" s="10">
        <v>2985000</v>
      </c>
    </row>
    <row r="100" spans="1:8" x14ac:dyDescent="0.2">
      <c r="A100" s="7">
        <v>92</v>
      </c>
      <c r="B100" s="11" t="s">
        <v>185</v>
      </c>
      <c r="C100" s="13" t="s">
        <v>186</v>
      </c>
      <c r="D100" s="143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</row>
    <row r="101" spans="1:8" x14ac:dyDescent="0.2">
      <c r="A101" s="7">
        <v>93</v>
      </c>
      <c r="B101" s="12" t="s">
        <v>187</v>
      </c>
      <c r="C101" s="13" t="s">
        <v>188</v>
      </c>
      <c r="D101" s="143">
        <f t="shared" si="4"/>
        <v>3418310</v>
      </c>
      <c r="E101" s="10">
        <v>3418310</v>
      </c>
      <c r="F101" s="10">
        <v>0</v>
      </c>
      <c r="G101" s="10">
        <v>0</v>
      </c>
      <c r="H101" s="10">
        <v>0</v>
      </c>
    </row>
    <row r="102" spans="1:8" ht="24" x14ac:dyDescent="0.2">
      <c r="A102" s="7">
        <v>94</v>
      </c>
      <c r="B102" s="11" t="s">
        <v>189</v>
      </c>
      <c r="C102" s="9" t="s">
        <v>190</v>
      </c>
      <c r="D102" s="142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</row>
    <row r="103" spans="1:8" x14ac:dyDescent="0.2">
      <c r="A103" s="7">
        <v>95</v>
      </c>
      <c r="B103" s="11" t="s">
        <v>191</v>
      </c>
      <c r="C103" s="15" t="s">
        <v>192</v>
      </c>
      <c r="D103" s="144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</row>
    <row r="104" spans="1:8" x14ac:dyDescent="0.2">
      <c r="A104" s="7">
        <v>96</v>
      </c>
      <c r="B104" s="12" t="s">
        <v>193</v>
      </c>
      <c r="C104" s="13" t="s">
        <v>194</v>
      </c>
      <c r="D104" s="143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</row>
    <row r="105" spans="1:8" x14ac:dyDescent="0.2">
      <c r="A105" s="7">
        <v>97</v>
      </c>
      <c r="B105" s="11" t="s">
        <v>195</v>
      </c>
      <c r="C105" s="21" t="s">
        <v>196</v>
      </c>
      <c r="D105" s="147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</row>
    <row r="106" spans="1:8" x14ac:dyDescent="0.2">
      <c r="A106" s="7">
        <v>98</v>
      </c>
      <c r="B106" s="12" t="s">
        <v>197</v>
      </c>
      <c r="C106" s="13" t="s">
        <v>198</v>
      </c>
      <c r="D106" s="143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</row>
    <row r="107" spans="1:8" x14ac:dyDescent="0.2">
      <c r="A107" s="7">
        <v>99</v>
      </c>
      <c r="B107" s="12" t="s">
        <v>199</v>
      </c>
      <c r="C107" s="13" t="s">
        <v>200</v>
      </c>
      <c r="D107" s="143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</row>
    <row r="108" spans="1:8" x14ac:dyDescent="0.2">
      <c r="A108" s="7">
        <v>100</v>
      </c>
      <c r="B108" s="11" t="s">
        <v>201</v>
      </c>
      <c r="C108" s="15" t="s">
        <v>202</v>
      </c>
      <c r="D108" s="144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</row>
    <row r="109" spans="1:8" x14ac:dyDescent="0.2">
      <c r="A109" s="7">
        <v>101</v>
      </c>
      <c r="B109" s="11" t="s">
        <v>203</v>
      </c>
      <c r="C109" s="9" t="s">
        <v>204</v>
      </c>
      <c r="D109" s="142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</row>
    <row r="110" spans="1:8" x14ac:dyDescent="0.2">
      <c r="A110" s="7">
        <v>102</v>
      </c>
      <c r="B110" s="8" t="s">
        <v>205</v>
      </c>
      <c r="C110" s="9" t="s">
        <v>206</v>
      </c>
      <c r="D110" s="142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</row>
    <row r="111" spans="1:8" x14ac:dyDescent="0.2">
      <c r="A111" s="7">
        <v>103</v>
      </c>
      <c r="B111" s="8" t="s">
        <v>207</v>
      </c>
      <c r="C111" s="9" t="s">
        <v>208</v>
      </c>
      <c r="D111" s="142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</row>
    <row r="112" spans="1:8" x14ac:dyDescent="0.2">
      <c r="A112" s="7">
        <v>104</v>
      </c>
      <c r="B112" s="12" t="s">
        <v>209</v>
      </c>
      <c r="C112" s="13" t="s">
        <v>210</v>
      </c>
      <c r="D112" s="143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</row>
    <row r="113" spans="1:8" x14ac:dyDescent="0.2">
      <c r="A113" s="7">
        <v>105</v>
      </c>
      <c r="B113" s="14" t="s">
        <v>211</v>
      </c>
      <c r="C113" s="15" t="s">
        <v>212</v>
      </c>
      <c r="D113" s="144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</row>
    <row r="114" spans="1:8" x14ac:dyDescent="0.2">
      <c r="A114" s="7">
        <v>106</v>
      </c>
      <c r="B114" s="8" t="s">
        <v>213</v>
      </c>
      <c r="C114" s="9" t="s">
        <v>214</v>
      </c>
      <c r="D114" s="142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</row>
    <row r="115" spans="1:8" x14ac:dyDescent="0.2">
      <c r="A115" s="7">
        <v>107</v>
      </c>
      <c r="B115" s="11" t="s">
        <v>215</v>
      </c>
      <c r="C115" s="9" t="s">
        <v>216</v>
      </c>
      <c r="D115" s="142">
        <f t="shared" si="4"/>
        <v>1492500</v>
      </c>
      <c r="E115" s="10">
        <v>0</v>
      </c>
      <c r="F115" s="10">
        <v>0</v>
      </c>
      <c r="G115" s="10">
        <v>0</v>
      </c>
      <c r="H115" s="10">
        <v>1492500</v>
      </c>
    </row>
    <row r="116" spans="1:8" x14ac:dyDescent="0.2">
      <c r="A116" s="7">
        <v>108</v>
      </c>
      <c r="B116" s="12" t="s">
        <v>217</v>
      </c>
      <c r="C116" s="13" t="s">
        <v>218</v>
      </c>
      <c r="D116" s="143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</row>
    <row r="117" spans="1:8" ht="12" customHeight="1" x14ac:dyDescent="0.2">
      <c r="A117" s="7">
        <v>109</v>
      </c>
      <c r="B117" s="12" t="s">
        <v>219</v>
      </c>
      <c r="C117" s="13" t="s">
        <v>220</v>
      </c>
      <c r="D117" s="143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</row>
    <row r="118" spans="1:8" x14ac:dyDescent="0.2">
      <c r="A118" s="7">
        <v>110</v>
      </c>
      <c r="B118" s="8" t="s">
        <v>221</v>
      </c>
      <c r="C118" s="9" t="s">
        <v>222</v>
      </c>
      <c r="D118" s="142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</row>
    <row r="119" spans="1:8" x14ac:dyDescent="0.2">
      <c r="A119" s="7">
        <v>111</v>
      </c>
      <c r="B119" s="11" t="s">
        <v>223</v>
      </c>
      <c r="C119" s="9" t="s">
        <v>224</v>
      </c>
      <c r="D119" s="142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</row>
    <row r="120" spans="1:8" x14ac:dyDescent="0.2">
      <c r="A120" s="7">
        <v>112</v>
      </c>
      <c r="B120" s="8" t="s">
        <v>225</v>
      </c>
      <c r="C120" s="13" t="s">
        <v>226</v>
      </c>
      <c r="D120" s="143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</row>
    <row r="121" spans="1:8" x14ac:dyDescent="0.2">
      <c r="A121" s="7">
        <v>113</v>
      </c>
      <c r="B121" s="8" t="s">
        <v>227</v>
      </c>
      <c r="C121" s="9" t="s">
        <v>228</v>
      </c>
      <c r="D121" s="142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</row>
    <row r="122" spans="1:8" x14ac:dyDescent="0.2">
      <c r="A122" s="7">
        <v>114</v>
      </c>
      <c r="B122" s="12" t="s">
        <v>229</v>
      </c>
      <c r="C122" s="13" t="s">
        <v>230</v>
      </c>
      <c r="D122" s="143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</row>
    <row r="123" spans="1:8" ht="13.5" customHeight="1" x14ac:dyDescent="0.2">
      <c r="A123" s="7">
        <v>115</v>
      </c>
      <c r="B123" s="12" t="s">
        <v>231</v>
      </c>
      <c r="C123" s="13" t="s">
        <v>232</v>
      </c>
      <c r="D123" s="143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</row>
    <row r="124" spans="1:8" x14ac:dyDescent="0.2">
      <c r="A124" s="7">
        <v>116</v>
      </c>
      <c r="B124" s="12" t="s">
        <v>233</v>
      </c>
      <c r="C124" s="13" t="s">
        <v>234</v>
      </c>
      <c r="D124" s="143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</row>
    <row r="125" spans="1:8" x14ac:dyDescent="0.2">
      <c r="A125" s="7">
        <v>117</v>
      </c>
      <c r="B125" s="12" t="s">
        <v>235</v>
      </c>
      <c r="C125" s="13" t="s">
        <v>236</v>
      </c>
      <c r="D125" s="143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</row>
    <row r="126" spans="1:8" x14ac:dyDescent="0.2">
      <c r="A126" s="7">
        <v>118</v>
      </c>
      <c r="B126" s="12" t="s">
        <v>237</v>
      </c>
      <c r="C126" s="13" t="s">
        <v>238</v>
      </c>
      <c r="D126" s="143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</row>
    <row r="127" spans="1:8" ht="12.75" customHeight="1" x14ac:dyDescent="0.2">
      <c r="A127" s="7">
        <v>119</v>
      </c>
      <c r="B127" s="12" t="s">
        <v>239</v>
      </c>
      <c r="C127" s="13" t="s">
        <v>240</v>
      </c>
      <c r="D127" s="143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</row>
    <row r="128" spans="1:8" x14ac:dyDescent="0.2">
      <c r="A128" s="7">
        <v>120</v>
      </c>
      <c r="B128" s="22" t="s">
        <v>241</v>
      </c>
      <c r="C128" s="23" t="s">
        <v>242</v>
      </c>
      <c r="D128" s="148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</row>
    <row r="129" spans="1:8" x14ac:dyDescent="0.2">
      <c r="A129" s="7">
        <v>121</v>
      </c>
      <c r="B129" s="11" t="s">
        <v>243</v>
      </c>
      <c r="C129" s="9" t="s">
        <v>244</v>
      </c>
      <c r="D129" s="142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</row>
    <row r="130" spans="1:8" x14ac:dyDescent="0.2">
      <c r="A130" s="7">
        <v>122</v>
      </c>
      <c r="B130" s="12" t="s">
        <v>245</v>
      </c>
      <c r="C130" s="13" t="s">
        <v>246</v>
      </c>
      <c r="D130" s="143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</row>
    <row r="131" spans="1:8" x14ac:dyDescent="0.2">
      <c r="A131" s="7">
        <v>123</v>
      </c>
      <c r="B131" s="8" t="s">
        <v>247</v>
      </c>
      <c r="C131" s="24" t="s">
        <v>248</v>
      </c>
      <c r="D131" s="143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</row>
    <row r="132" spans="1:8" ht="24" x14ac:dyDescent="0.2">
      <c r="A132" s="7">
        <v>124</v>
      </c>
      <c r="B132" s="12" t="s">
        <v>249</v>
      </c>
      <c r="C132" s="13" t="s">
        <v>250</v>
      </c>
      <c r="D132" s="143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</row>
    <row r="133" spans="1:8" ht="21.75" customHeight="1" x14ac:dyDescent="0.2">
      <c r="A133" s="7">
        <v>125</v>
      </c>
      <c r="B133" s="12" t="s">
        <v>251</v>
      </c>
      <c r="C133" s="13" t="s">
        <v>252</v>
      </c>
      <c r="D133" s="143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</row>
    <row r="134" spans="1:8" x14ac:dyDescent="0.2">
      <c r="A134" s="7">
        <v>126</v>
      </c>
      <c r="B134" s="11" t="s">
        <v>253</v>
      </c>
      <c r="C134" s="13" t="s">
        <v>254</v>
      </c>
      <c r="D134" s="143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</row>
    <row r="135" spans="1:8" x14ac:dyDescent="0.2">
      <c r="A135" s="7">
        <v>127</v>
      </c>
      <c r="B135" s="14" t="s">
        <v>255</v>
      </c>
      <c r="C135" s="15" t="s">
        <v>256</v>
      </c>
      <c r="D135" s="144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</row>
    <row r="136" spans="1:8" x14ac:dyDescent="0.2">
      <c r="A136" s="7">
        <v>128</v>
      </c>
      <c r="B136" s="12" t="s">
        <v>257</v>
      </c>
      <c r="C136" s="13" t="s">
        <v>258</v>
      </c>
      <c r="D136" s="143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</row>
    <row r="137" spans="1:8" ht="24" customHeight="1" x14ac:dyDescent="0.2">
      <c r="A137" s="7">
        <v>129</v>
      </c>
      <c r="B137" s="8" t="s">
        <v>259</v>
      </c>
      <c r="C137" s="9" t="s">
        <v>260</v>
      </c>
      <c r="D137" s="142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</row>
    <row r="138" spans="1:8" x14ac:dyDescent="0.2">
      <c r="A138" s="7">
        <v>130</v>
      </c>
      <c r="B138" s="11" t="s">
        <v>261</v>
      </c>
      <c r="C138" s="9" t="s">
        <v>262</v>
      </c>
      <c r="D138" s="142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</row>
    <row r="139" spans="1:8" x14ac:dyDescent="0.2">
      <c r="A139" s="7">
        <v>131</v>
      </c>
      <c r="B139" s="12" t="s">
        <v>263</v>
      </c>
      <c r="C139" s="13" t="s">
        <v>264</v>
      </c>
      <c r="D139" s="143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</row>
    <row r="140" spans="1:8" x14ac:dyDescent="0.2">
      <c r="A140" s="7">
        <v>132</v>
      </c>
      <c r="B140" s="12" t="s">
        <v>265</v>
      </c>
      <c r="C140" s="13" t="s">
        <v>266</v>
      </c>
      <c r="D140" s="143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</row>
    <row r="141" spans="1:8" ht="13.5" customHeight="1" x14ac:dyDescent="0.2">
      <c r="A141" s="7">
        <v>133</v>
      </c>
      <c r="B141" s="12" t="s">
        <v>267</v>
      </c>
      <c r="C141" s="13" t="s">
        <v>268</v>
      </c>
      <c r="D141" s="143">
        <f t="shared" si="5"/>
        <v>8601870</v>
      </c>
      <c r="E141" s="10">
        <v>8601870</v>
      </c>
      <c r="F141" s="10">
        <v>0</v>
      </c>
      <c r="G141" s="10">
        <v>0</v>
      </c>
      <c r="H141" s="10">
        <v>0</v>
      </c>
    </row>
    <row r="142" spans="1:8" x14ac:dyDescent="0.2">
      <c r="A142" s="7">
        <v>134</v>
      </c>
      <c r="B142" s="12" t="s">
        <v>269</v>
      </c>
      <c r="C142" s="13" t="s">
        <v>270</v>
      </c>
      <c r="D142" s="143">
        <f t="shared" si="5"/>
        <v>14608500</v>
      </c>
      <c r="E142" s="10">
        <v>14236500</v>
      </c>
      <c r="F142" s="10">
        <v>372000</v>
      </c>
      <c r="G142" s="10">
        <v>0</v>
      </c>
      <c r="H142" s="10">
        <v>0</v>
      </c>
    </row>
    <row r="143" spans="1:8" x14ac:dyDescent="0.2">
      <c r="A143" s="7">
        <v>135</v>
      </c>
      <c r="B143" s="12" t="s">
        <v>271</v>
      </c>
      <c r="C143" s="13" t="s">
        <v>272</v>
      </c>
      <c r="D143" s="143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</row>
    <row r="144" spans="1:8" x14ac:dyDescent="0.2">
      <c r="A144" s="7">
        <v>136</v>
      </c>
      <c r="B144" s="8" t="s">
        <v>273</v>
      </c>
      <c r="C144" s="9" t="s">
        <v>274</v>
      </c>
      <c r="D144" s="142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</row>
    <row r="145" spans="1:8" ht="10.5" customHeight="1" x14ac:dyDescent="0.2">
      <c r="A145" s="7">
        <v>137</v>
      </c>
      <c r="B145" s="12" t="s">
        <v>275</v>
      </c>
      <c r="C145" s="13" t="s">
        <v>276</v>
      </c>
      <c r="D145" s="143">
        <f t="shared" si="5"/>
        <v>0</v>
      </c>
      <c r="E145" s="28">
        <v>0</v>
      </c>
      <c r="F145" s="28">
        <v>0</v>
      </c>
      <c r="G145" s="28">
        <v>0</v>
      </c>
      <c r="H145" s="28">
        <v>0</v>
      </c>
    </row>
    <row r="146" spans="1:8" x14ac:dyDescent="0.2">
      <c r="A146" s="7">
        <v>138</v>
      </c>
      <c r="B146" s="8" t="s">
        <v>277</v>
      </c>
      <c r="C146" s="13" t="s">
        <v>278</v>
      </c>
      <c r="D146" s="143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</row>
    <row r="147" spans="1:8" x14ac:dyDescent="0.2">
      <c r="A147" s="7">
        <v>139</v>
      </c>
      <c r="B147" s="14" t="s">
        <v>279</v>
      </c>
      <c r="C147" s="15" t="s">
        <v>280</v>
      </c>
      <c r="D147" s="144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</row>
    <row r="148" spans="1:8" x14ac:dyDescent="0.2">
      <c r="A148" s="7">
        <v>140</v>
      </c>
      <c r="B148" s="12" t="s">
        <v>281</v>
      </c>
      <c r="C148" s="13" t="s">
        <v>282</v>
      </c>
      <c r="D148" s="143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</row>
    <row r="149" spans="1:8" x14ac:dyDescent="0.2">
      <c r="A149" s="7">
        <v>141</v>
      </c>
      <c r="B149" s="12" t="s">
        <v>283</v>
      </c>
      <c r="C149" s="13" t="s">
        <v>284</v>
      </c>
      <c r="D149" s="143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</row>
    <row r="150" spans="1:8" x14ac:dyDescent="0.2">
      <c r="A150" s="7">
        <v>142</v>
      </c>
      <c r="B150" s="12" t="s">
        <v>285</v>
      </c>
      <c r="C150" s="13" t="s">
        <v>286</v>
      </c>
      <c r="D150" s="143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</row>
    <row r="151" spans="1:8" x14ac:dyDescent="0.2">
      <c r="A151" s="7">
        <v>143</v>
      </c>
      <c r="B151" s="14" t="s">
        <v>287</v>
      </c>
      <c r="C151" s="15" t="s">
        <v>288</v>
      </c>
      <c r="D151" s="144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</row>
    <row r="152" spans="1:8" x14ac:dyDescent="0.2">
      <c r="A152" s="7">
        <v>144</v>
      </c>
      <c r="B152" s="11" t="s">
        <v>289</v>
      </c>
      <c r="C152" s="15" t="s">
        <v>290</v>
      </c>
      <c r="D152" s="144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</row>
    <row r="153" spans="1:8" x14ac:dyDescent="0.2">
      <c r="A153" s="7">
        <v>145</v>
      </c>
      <c r="B153" s="12" t="s">
        <v>291</v>
      </c>
      <c r="C153" s="13" t="s">
        <v>292</v>
      </c>
      <c r="D153" s="143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</row>
    <row r="154" spans="1:8" x14ac:dyDescent="0.2">
      <c r="A154" s="7">
        <v>146</v>
      </c>
      <c r="B154" s="8" t="s">
        <v>293</v>
      </c>
      <c r="C154" s="9" t="s">
        <v>294</v>
      </c>
      <c r="D154" s="142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</row>
    <row r="155" spans="1:8" x14ac:dyDescent="0.2">
      <c r="A155" s="7">
        <v>147</v>
      </c>
      <c r="B155" s="8" t="s">
        <v>295</v>
      </c>
      <c r="C155" s="30" t="s">
        <v>296</v>
      </c>
      <c r="D155" s="142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</row>
    <row r="156" spans="1:8" ht="12.75" x14ac:dyDescent="0.2">
      <c r="A156" s="7">
        <v>148</v>
      </c>
      <c r="B156" s="25" t="s">
        <v>297</v>
      </c>
      <c r="C156" s="26" t="s">
        <v>298</v>
      </c>
      <c r="D156" s="149">
        <f t="shared" si="5"/>
        <v>216721234</v>
      </c>
      <c r="E156" s="10">
        <v>0</v>
      </c>
      <c r="F156" s="10">
        <v>0</v>
      </c>
      <c r="G156" s="10">
        <v>216721234</v>
      </c>
      <c r="H156" s="10">
        <v>0</v>
      </c>
    </row>
    <row r="157" spans="1:8" x14ac:dyDescent="0.2">
      <c r="H157" s="72"/>
    </row>
    <row r="159" spans="1:8" x14ac:dyDescent="0.2">
      <c r="H159" s="72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H27" sqref="H27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72" customWidth="1"/>
    <col min="5" max="16384" width="9.140625" style="3"/>
  </cols>
  <sheetData>
    <row r="2" spans="1:4" ht="30" customHeight="1" x14ac:dyDescent="0.2">
      <c r="A2" s="187" t="s">
        <v>360</v>
      </c>
      <c r="B2" s="187"/>
      <c r="C2" s="187"/>
      <c r="D2" s="187"/>
    </row>
    <row r="3" spans="1:4" x14ac:dyDescent="0.2">
      <c r="C3" s="4"/>
      <c r="D3" s="72" t="s">
        <v>329</v>
      </c>
    </row>
    <row r="4" spans="1:4" s="5" customFormat="1" ht="24.75" customHeight="1" x14ac:dyDescent="0.2">
      <c r="A4" s="154" t="s">
        <v>0</v>
      </c>
      <c r="B4" s="154" t="s">
        <v>1</v>
      </c>
      <c r="C4" s="154" t="s">
        <v>2</v>
      </c>
      <c r="D4" s="49" t="s">
        <v>346</v>
      </c>
    </row>
    <row r="5" spans="1:4" ht="51.75" customHeight="1" x14ac:dyDescent="0.2">
      <c r="A5" s="155"/>
      <c r="B5" s="155"/>
      <c r="C5" s="155"/>
      <c r="D5" s="65" t="s">
        <v>347</v>
      </c>
    </row>
    <row r="6" spans="1:4" ht="12" customHeight="1" x14ac:dyDescent="0.2">
      <c r="A6" s="177" t="s">
        <v>300</v>
      </c>
      <c r="B6" s="177"/>
      <c r="C6" s="177"/>
      <c r="D6" s="27">
        <f>D7+D8</f>
        <v>1436582808</v>
      </c>
    </row>
    <row r="7" spans="1:4" ht="12" customHeight="1" x14ac:dyDescent="0.2">
      <c r="A7" s="173" t="s">
        <v>299</v>
      </c>
      <c r="B7" s="174"/>
      <c r="C7" s="175"/>
      <c r="D7" s="10">
        <v>0</v>
      </c>
    </row>
    <row r="8" spans="1:4" ht="12" customHeight="1" x14ac:dyDescent="0.2">
      <c r="A8" s="173" t="s">
        <v>396</v>
      </c>
      <c r="B8" s="174"/>
      <c r="C8" s="175"/>
      <c r="D8" s="27">
        <f>SUM(D9:D156)</f>
        <v>1436582808</v>
      </c>
    </row>
    <row r="9" spans="1:4" ht="12" customHeight="1" x14ac:dyDescent="0.2">
      <c r="A9" s="7">
        <v>1</v>
      </c>
      <c r="B9" s="8" t="s">
        <v>3</v>
      </c>
      <c r="C9" s="9" t="s">
        <v>4</v>
      </c>
      <c r="D9" s="10">
        <v>26283588</v>
      </c>
    </row>
    <row r="10" spans="1:4" x14ac:dyDescent="0.2">
      <c r="A10" s="7">
        <v>2</v>
      </c>
      <c r="B10" s="11" t="s">
        <v>5</v>
      </c>
      <c r="C10" s="9" t="s">
        <v>6</v>
      </c>
      <c r="D10" s="10">
        <v>20860849</v>
      </c>
    </row>
    <row r="11" spans="1:4" x14ac:dyDescent="0.2">
      <c r="A11" s="7">
        <v>3</v>
      </c>
      <c r="B11" s="12" t="s">
        <v>7</v>
      </c>
      <c r="C11" s="13" t="s">
        <v>8</v>
      </c>
      <c r="D11" s="10">
        <v>17046110</v>
      </c>
    </row>
    <row r="12" spans="1:4" ht="14.25" customHeight="1" x14ac:dyDescent="0.2">
      <c r="A12" s="7">
        <v>4</v>
      </c>
      <c r="B12" s="8" t="s">
        <v>9</v>
      </c>
      <c r="C12" s="9" t="s">
        <v>10</v>
      </c>
      <c r="D12" s="10">
        <v>32280593</v>
      </c>
    </row>
    <row r="13" spans="1:4" x14ac:dyDescent="0.2">
      <c r="A13" s="7">
        <v>5</v>
      </c>
      <c r="B13" s="8" t="s">
        <v>11</v>
      </c>
      <c r="C13" s="9" t="s">
        <v>12</v>
      </c>
      <c r="D13" s="10">
        <v>25729140</v>
      </c>
    </row>
    <row r="14" spans="1:4" x14ac:dyDescent="0.2">
      <c r="A14" s="7">
        <v>6</v>
      </c>
      <c r="B14" s="12" t="s">
        <v>13</v>
      </c>
      <c r="C14" s="13" t="s">
        <v>14</v>
      </c>
      <c r="D14" s="10">
        <v>1830731</v>
      </c>
    </row>
    <row r="15" spans="1:4" x14ac:dyDescent="0.2">
      <c r="A15" s="7">
        <v>7</v>
      </c>
      <c r="B15" s="14" t="s">
        <v>15</v>
      </c>
      <c r="C15" s="15" t="s">
        <v>16</v>
      </c>
      <c r="D15" s="10">
        <v>22194966</v>
      </c>
    </row>
    <row r="16" spans="1:4" x14ac:dyDescent="0.2">
      <c r="A16" s="7">
        <v>8</v>
      </c>
      <c r="B16" s="12" t="s">
        <v>17</v>
      </c>
      <c r="C16" s="13" t="s">
        <v>18</v>
      </c>
      <c r="D16" s="10">
        <v>22416696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34075394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23419705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22901898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34995581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24002754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43846748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40404471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28703553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20070386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16667173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35794941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816351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32582639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27142814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25037636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20325151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30078976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31469854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34226256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23672961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32948092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21672263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31983164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19618474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22152876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37422651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28808768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19751886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26297354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26177580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45744524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30866336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0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2158015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2459257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1302121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23372877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14853833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15801776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20855947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29366058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29227545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30844761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15260014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23843439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26509428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15398417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13194904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33142885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29984551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24962987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19893810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8" sqref="I1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3.140625" style="2" customWidth="1"/>
    <col min="5" max="5" width="15.140625" style="3" customWidth="1"/>
    <col min="6" max="6" width="13.5703125" style="3" customWidth="1"/>
    <col min="7" max="7" width="13.7109375" style="3" customWidth="1"/>
    <col min="8" max="8" width="11.85546875" style="3" customWidth="1"/>
    <col min="9" max="9" width="13.5703125" style="3" customWidth="1"/>
    <col min="10" max="16384" width="9.140625" style="3"/>
  </cols>
  <sheetData>
    <row r="2" spans="1:11" ht="30" customHeight="1" x14ac:dyDescent="0.2">
      <c r="A2" s="153" t="s">
        <v>339</v>
      </c>
      <c r="B2" s="153"/>
      <c r="C2" s="153"/>
      <c r="D2" s="153"/>
      <c r="E2" s="153"/>
      <c r="F2" s="153"/>
      <c r="G2" s="153"/>
      <c r="H2" s="153"/>
      <c r="I2" s="153"/>
    </row>
    <row r="3" spans="1:11" x14ac:dyDescent="0.2">
      <c r="C3" s="4"/>
      <c r="D3" s="4"/>
      <c r="I3" s="3" t="s">
        <v>329</v>
      </c>
    </row>
    <row r="4" spans="1:11" s="5" customFormat="1" ht="24.75" customHeight="1" x14ac:dyDescent="0.2">
      <c r="A4" s="154" t="s">
        <v>0</v>
      </c>
      <c r="B4" s="154" t="s">
        <v>1</v>
      </c>
      <c r="C4" s="156" t="s">
        <v>2</v>
      </c>
      <c r="D4" s="154" t="s">
        <v>300</v>
      </c>
      <c r="E4" s="176" t="s">
        <v>334</v>
      </c>
      <c r="F4" s="176"/>
      <c r="G4" s="176" t="s">
        <v>335</v>
      </c>
      <c r="H4" s="176"/>
      <c r="I4" s="176"/>
    </row>
    <row r="5" spans="1:11" ht="51.75" customHeight="1" x14ac:dyDescent="0.2">
      <c r="A5" s="155"/>
      <c r="B5" s="155"/>
      <c r="C5" s="157"/>
      <c r="D5" s="155"/>
      <c r="E5" s="152" t="s">
        <v>336</v>
      </c>
      <c r="F5" s="152" t="s">
        <v>337</v>
      </c>
      <c r="G5" s="152" t="s">
        <v>337</v>
      </c>
      <c r="H5" s="152" t="s">
        <v>338</v>
      </c>
      <c r="I5" s="152" t="s">
        <v>336</v>
      </c>
    </row>
    <row r="6" spans="1:11" ht="11.25" customHeight="1" x14ac:dyDescent="0.2">
      <c r="A6" s="177" t="s">
        <v>300</v>
      </c>
      <c r="B6" s="177"/>
      <c r="C6" s="177"/>
      <c r="D6" s="129">
        <f>D7+D8</f>
        <v>1396837376</v>
      </c>
      <c r="E6" s="129">
        <f t="shared" ref="E6:I6" si="0">E7+E8</f>
        <v>6979975</v>
      </c>
      <c r="F6" s="129">
        <f t="shared" si="0"/>
        <v>20565428</v>
      </c>
      <c r="G6" s="129">
        <f t="shared" si="0"/>
        <v>12986000</v>
      </c>
      <c r="H6" s="129">
        <f t="shared" si="0"/>
        <v>3116640</v>
      </c>
      <c r="I6" s="129">
        <f t="shared" si="0"/>
        <v>1353189333</v>
      </c>
    </row>
    <row r="7" spans="1:11" ht="11.25" customHeight="1" x14ac:dyDescent="0.2">
      <c r="A7" s="173" t="s">
        <v>299</v>
      </c>
      <c r="B7" s="174"/>
      <c r="C7" s="175"/>
      <c r="D7" s="126">
        <f>I7</f>
        <v>159026556</v>
      </c>
      <c r="E7" s="127"/>
      <c r="F7" s="127"/>
      <c r="G7" s="127"/>
      <c r="H7" s="127"/>
      <c r="I7" s="127">
        <v>159026556</v>
      </c>
      <c r="K7" s="72"/>
    </row>
    <row r="8" spans="1:11" ht="11.25" customHeight="1" x14ac:dyDescent="0.2">
      <c r="A8" s="173" t="s">
        <v>396</v>
      </c>
      <c r="B8" s="174"/>
      <c r="C8" s="175"/>
      <c r="D8" s="129">
        <f>SUM(D9:D156)</f>
        <v>1237810820</v>
      </c>
      <c r="E8" s="129">
        <f t="shared" ref="E8:I8" si="1">SUM(E9:E156)</f>
        <v>6979975</v>
      </c>
      <c r="F8" s="129">
        <f t="shared" si="1"/>
        <v>20565428</v>
      </c>
      <c r="G8" s="129">
        <f t="shared" si="1"/>
        <v>12986000</v>
      </c>
      <c r="H8" s="129">
        <f t="shared" si="1"/>
        <v>3116640</v>
      </c>
      <c r="I8" s="129">
        <f t="shared" si="1"/>
        <v>1194162777</v>
      </c>
    </row>
    <row r="9" spans="1:11" ht="12" customHeight="1" x14ac:dyDescent="0.2">
      <c r="A9" s="7">
        <v>1</v>
      </c>
      <c r="B9" s="8" t="s">
        <v>3</v>
      </c>
      <c r="C9" s="30" t="s">
        <v>4</v>
      </c>
      <c r="D9" s="142">
        <f>E9+F9+G9+H9+I9</f>
        <v>0</v>
      </c>
      <c r="E9" s="10"/>
      <c r="F9" s="10"/>
      <c r="G9" s="10"/>
      <c r="H9" s="10"/>
      <c r="I9" s="10"/>
    </row>
    <row r="10" spans="1:11" x14ac:dyDescent="0.2">
      <c r="A10" s="7">
        <v>2</v>
      </c>
      <c r="B10" s="11" t="s">
        <v>5</v>
      </c>
      <c r="C10" s="30" t="s">
        <v>6</v>
      </c>
      <c r="D10" s="142">
        <f t="shared" ref="D10:D73" si="2">E10+F10+G10+H10+I10</f>
        <v>0</v>
      </c>
      <c r="E10" s="10"/>
      <c r="F10" s="10"/>
      <c r="G10" s="10"/>
      <c r="H10" s="10"/>
      <c r="I10" s="10"/>
    </row>
    <row r="11" spans="1:11" x14ac:dyDescent="0.2">
      <c r="A11" s="7">
        <v>3</v>
      </c>
      <c r="B11" s="12" t="s">
        <v>7</v>
      </c>
      <c r="C11" s="29" t="s">
        <v>8</v>
      </c>
      <c r="D11" s="142">
        <f t="shared" si="2"/>
        <v>0</v>
      </c>
      <c r="E11" s="10"/>
      <c r="F11" s="10"/>
      <c r="G11" s="10"/>
      <c r="H11" s="10"/>
      <c r="I11" s="10"/>
    </row>
    <row r="12" spans="1:11" ht="14.25" customHeight="1" x14ac:dyDescent="0.2">
      <c r="A12" s="7">
        <v>4</v>
      </c>
      <c r="B12" s="8" t="s">
        <v>9</v>
      </c>
      <c r="C12" s="30" t="s">
        <v>10</v>
      </c>
      <c r="D12" s="142">
        <f t="shared" si="2"/>
        <v>0</v>
      </c>
      <c r="E12" s="10"/>
      <c r="F12" s="10"/>
      <c r="G12" s="10"/>
      <c r="H12" s="10"/>
      <c r="I12" s="10"/>
    </row>
    <row r="13" spans="1:11" x14ac:dyDescent="0.2">
      <c r="A13" s="7">
        <v>5</v>
      </c>
      <c r="B13" s="8" t="s">
        <v>11</v>
      </c>
      <c r="C13" s="30" t="s">
        <v>12</v>
      </c>
      <c r="D13" s="142">
        <f t="shared" si="2"/>
        <v>0</v>
      </c>
      <c r="E13" s="10"/>
      <c r="F13" s="10"/>
      <c r="G13" s="10"/>
      <c r="H13" s="10"/>
      <c r="I13" s="10"/>
    </row>
    <row r="14" spans="1:11" x14ac:dyDescent="0.2">
      <c r="A14" s="7">
        <v>6</v>
      </c>
      <c r="B14" s="12" t="s">
        <v>13</v>
      </c>
      <c r="C14" s="29" t="s">
        <v>14</v>
      </c>
      <c r="D14" s="142">
        <f t="shared" si="2"/>
        <v>949975</v>
      </c>
      <c r="E14" s="10"/>
      <c r="F14" s="10">
        <v>949975</v>
      </c>
      <c r="G14" s="10"/>
      <c r="H14" s="10"/>
      <c r="I14" s="10"/>
    </row>
    <row r="15" spans="1:11" x14ac:dyDescent="0.2">
      <c r="A15" s="7">
        <v>7</v>
      </c>
      <c r="B15" s="14" t="s">
        <v>15</v>
      </c>
      <c r="C15" s="31" t="s">
        <v>16</v>
      </c>
      <c r="D15" s="142">
        <f t="shared" si="2"/>
        <v>0</v>
      </c>
      <c r="E15" s="10"/>
      <c r="F15" s="10"/>
      <c r="G15" s="10"/>
      <c r="H15" s="10"/>
      <c r="I15" s="10"/>
    </row>
    <row r="16" spans="1:11" x14ac:dyDescent="0.2">
      <c r="A16" s="7">
        <v>8</v>
      </c>
      <c r="B16" s="12" t="s">
        <v>17</v>
      </c>
      <c r="C16" s="29" t="s">
        <v>18</v>
      </c>
      <c r="D16" s="142">
        <f t="shared" si="2"/>
        <v>0</v>
      </c>
      <c r="E16" s="10"/>
      <c r="F16" s="10"/>
      <c r="G16" s="10"/>
      <c r="H16" s="10"/>
      <c r="I16" s="10"/>
    </row>
    <row r="17" spans="1:9" x14ac:dyDescent="0.2">
      <c r="A17" s="7">
        <v>9</v>
      </c>
      <c r="B17" s="12" t="s">
        <v>19</v>
      </c>
      <c r="C17" s="29" t="s">
        <v>20</v>
      </c>
      <c r="D17" s="142">
        <f t="shared" si="2"/>
        <v>0</v>
      </c>
      <c r="E17" s="10"/>
      <c r="F17" s="10"/>
      <c r="G17" s="10"/>
      <c r="H17" s="10"/>
      <c r="I17" s="10"/>
    </row>
    <row r="18" spans="1:9" x14ac:dyDescent="0.2">
      <c r="A18" s="7">
        <v>10</v>
      </c>
      <c r="B18" s="12" t="s">
        <v>21</v>
      </c>
      <c r="C18" s="29" t="s">
        <v>22</v>
      </c>
      <c r="D18" s="142">
        <f t="shared" si="2"/>
        <v>0</v>
      </c>
      <c r="E18" s="10"/>
      <c r="F18" s="10"/>
      <c r="G18" s="10"/>
      <c r="H18" s="10"/>
      <c r="I18" s="10"/>
    </row>
    <row r="19" spans="1:9" x14ac:dyDescent="0.2">
      <c r="A19" s="7">
        <v>11</v>
      </c>
      <c r="B19" s="12" t="s">
        <v>23</v>
      </c>
      <c r="C19" s="29" t="s">
        <v>24</v>
      </c>
      <c r="D19" s="142">
        <f t="shared" si="2"/>
        <v>0</v>
      </c>
      <c r="E19" s="10"/>
      <c r="F19" s="10"/>
      <c r="G19" s="10"/>
      <c r="H19" s="10"/>
      <c r="I19" s="10"/>
    </row>
    <row r="20" spans="1:9" x14ac:dyDescent="0.2">
      <c r="A20" s="7">
        <v>12</v>
      </c>
      <c r="B20" s="12" t="s">
        <v>25</v>
      </c>
      <c r="C20" s="29" t="s">
        <v>26</v>
      </c>
      <c r="D20" s="142">
        <f t="shared" si="2"/>
        <v>0</v>
      </c>
      <c r="E20" s="10"/>
      <c r="F20" s="10"/>
      <c r="G20" s="10"/>
      <c r="H20" s="10"/>
      <c r="I20" s="10"/>
    </row>
    <row r="21" spans="1:9" x14ac:dyDescent="0.2">
      <c r="A21" s="7">
        <v>13</v>
      </c>
      <c r="B21" s="8" t="s">
        <v>27</v>
      </c>
      <c r="C21" s="29" t="s">
        <v>28</v>
      </c>
      <c r="D21" s="142">
        <f t="shared" si="2"/>
        <v>0</v>
      </c>
      <c r="E21" s="10"/>
      <c r="F21" s="10"/>
      <c r="G21" s="10"/>
      <c r="H21" s="10"/>
      <c r="I21" s="10"/>
    </row>
    <row r="22" spans="1:9" x14ac:dyDescent="0.2">
      <c r="A22" s="7">
        <v>14</v>
      </c>
      <c r="B22" s="8" t="s">
        <v>29</v>
      </c>
      <c r="C22" s="30" t="s">
        <v>30</v>
      </c>
      <c r="D22" s="142">
        <f t="shared" si="2"/>
        <v>0</v>
      </c>
      <c r="E22" s="10"/>
      <c r="F22" s="10"/>
      <c r="G22" s="10"/>
      <c r="H22" s="10"/>
      <c r="I22" s="10"/>
    </row>
    <row r="23" spans="1:9" x14ac:dyDescent="0.2">
      <c r="A23" s="7">
        <v>15</v>
      </c>
      <c r="B23" s="12" t="s">
        <v>31</v>
      </c>
      <c r="C23" s="29" t="s">
        <v>32</v>
      </c>
      <c r="D23" s="142">
        <f t="shared" si="2"/>
        <v>0</v>
      </c>
      <c r="E23" s="10"/>
      <c r="F23" s="10"/>
      <c r="G23" s="10"/>
      <c r="H23" s="10"/>
      <c r="I23" s="10"/>
    </row>
    <row r="24" spans="1:9" x14ac:dyDescent="0.2">
      <c r="A24" s="7">
        <v>16</v>
      </c>
      <c r="B24" s="12" t="s">
        <v>33</v>
      </c>
      <c r="C24" s="29" t="s">
        <v>34</v>
      </c>
      <c r="D24" s="142">
        <f t="shared" si="2"/>
        <v>0</v>
      </c>
      <c r="E24" s="10"/>
      <c r="F24" s="10"/>
      <c r="G24" s="10"/>
      <c r="H24" s="10"/>
      <c r="I24" s="10"/>
    </row>
    <row r="25" spans="1:9" x14ac:dyDescent="0.2">
      <c r="A25" s="7">
        <v>17</v>
      </c>
      <c r="B25" s="12" t="s">
        <v>35</v>
      </c>
      <c r="C25" s="29" t="s">
        <v>36</v>
      </c>
      <c r="D25" s="142">
        <f t="shared" si="2"/>
        <v>0</v>
      </c>
      <c r="E25" s="10"/>
      <c r="F25" s="10"/>
      <c r="G25" s="10"/>
      <c r="H25" s="10"/>
      <c r="I25" s="10"/>
    </row>
    <row r="26" spans="1:9" x14ac:dyDescent="0.2">
      <c r="A26" s="7">
        <v>18</v>
      </c>
      <c r="B26" s="12" t="s">
        <v>37</v>
      </c>
      <c r="C26" s="29" t="s">
        <v>38</v>
      </c>
      <c r="D26" s="142">
        <f t="shared" si="2"/>
        <v>0</v>
      </c>
      <c r="E26" s="10"/>
      <c r="F26" s="10"/>
      <c r="G26" s="10"/>
      <c r="H26" s="10"/>
      <c r="I26" s="10"/>
    </row>
    <row r="27" spans="1:9" x14ac:dyDescent="0.2">
      <c r="A27" s="7">
        <v>19</v>
      </c>
      <c r="B27" s="8" t="s">
        <v>39</v>
      </c>
      <c r="C27" s="30" t="s">
        <v>40</v>
      </c>
      <c r="D27" s="142">
        <f t="shared" si="2"/>
        <v>0</v>
      </c>
      <c r="E27" s="10"/>
      <c r="F27" s="10"/>
      <c r="G27" s="10"/>
      <c r="H27" s="10"/>
      <c r="I27" s="10"/>
    </row>
    <row r="28" spans="1:9" x14ac:dyDescent="0.2">
      <c r="A28" s="7">
        <v>20</v>
      </c>
      <c r="B28" s="8" t="s">
        <v>41</v>
      </c>
      <c r="C28" s="30" t="s">
        <v>42</v>
      </c>
      <c r="D28" s="142">
        <f t="shared" si="2"/>
        <v>0</v>
      </c>
      <c r="E28" s="10"/>
      <c r="F28" s="10"/>
      <c r="G28" s="10"/>
      <c r="H28" s="10"/>
      <c r="I28" s="10"/>
    </row>
    <row r="29" spans="1:9" x14ac:dyDescent="0.2">
      <c r="A29" s="7">
        <v>21</v>
      </c>
      <c r="B29" s="8" t="s">
        <v>43</v>
      </c>
      <c r="C29" s="30" t="s">
        <v>44</v>
      </c>
      <c r="D29" s="142">
        <f t="shared" si="2"/>
        <v>0</v>
      </c>
      <c r="E29" s="10"/>
      <c r="F29" s="10"/>
      <c r="G29" s="10"/>
      <c r="H29" s="10"/>
      <c r="I29" s="10"/>
    </row>
    <row r="30" spans="1:9" x14ac:dyDescent="0.2">
      <c r="A30" s="7">
        <v>22</v>
      </c>
      <c r="B30" s="8" t="s">
        <v>45</v>
      </c>
      <c r="C30" s="30" t="s">
        <v>46</v>
      </c>
      <c r="D30" s="142">
        <f t="shared" si="2"/>
        <v>0</v>
      </c>
      <c r="E30" s="10"/>
      <c r="F30" s="10"/>
      <c r="G30" s="10"/>
      <c r="H30" s="10"/>
      <c r="I30" s="10"/>
    </row>
    <row r="31" spans="1:9" x14ac:dyDescent="0.2">
      <c r="A31" s="7">
        <v>23</v>
      </c>
      <c r="B31" s="12" t="s">
        <v>47</v>
      </c>
      <c r="C31" s="29" t="s">
        <v>48</v>
      </c>
      <c r="D31" s="142">
        <f t="shared" si="2"/>
        <v>0</v>
      </c>
      <c r="E31" s="10"/>
      <c r="F31" s="10"/>
      <c r="G31" s="10"/>
      <c r="H31" s="10"/>
      <c r="I31" s="10"/>
    </row>
    <row r="32" spans="1:9" ht="12" customHeight="1" x14ac:dyDescent="0.2">
      <c r="A32" s="7">
        <v>24</v>
      </c>
      <c r="B32" s="12" t="s">
        <v>49</v>
      </c>
      <c r="C32" s="29" t="s">
        <v>50</v>
      </c>
      <c r="D32" s="142">
        <f t="shared" si="2"/>
        <v>0</v>
      </c>
      <c r="E32" s="10"/>
      <c r="F32" s="10"/>
      <c r="G32" s="10"/>
      <c r="H32" s="10"/>
      <c r="I32" s="10"/>
    </row>
    <row r="33" spans="1:9" ht="24" x14ac:dyDescent="0.2">
      <c r="A33" s="7">
        <v>25</v>
      </c>
      <c r="B33" s="12" t="s">
        <v>51</v>
      </c>
      <c r="C33" s="29" t="s">
        <v>52</v>
      </c>
      <c r="D33" s="142">
        <f t="shared" si="2"/>
        <v>0</v>
      </c>
      <c r="E33" s="10"/>
      <c r="F33" s="10"/>
      <c r="G33" s="10"/>
      <c r="H33" s="10"/>
      <c r="I33" s="10"/>
    </row>
    <row r="34" spans="1:9" x14ac:dyDescent="0.2">
      <c r="A34" s="7">
        <v>26</v>
      </c>
      <c r="B34" s="8" t="s">
        <v>53</v>
      </c>
      <c r="C34" s="31" t="s">
        <v>54</v>
      </c>
      <c r="D34" s="142">
        <f t="shared" si="2"/>
        <v>704640</v>
      </c>
      <c r="E34" s="10"/>
      <c r="F34" s="10">
        <v>704640</v>
      </c>
      <c r="G34" s="10"/>
      <c r="H34" s="10"/>
      <c r="I34" s="10"/>
    </row>
    <row r="35" spans="1:9" x14ac:dyDescent="0.2">
      <c r="A35" s="7">
        <v>27</v>
      </c>
      <c r="B35" s="12" t="s">
        <v>55</v>
      </c>
      <c r="C35" s="29" t="s">
        <v>56</v>
      </c>
      <c r="D35" s="142">
        <f t="shared" si="2"/>
        <v>0</v>
      </c>
      <c r="E35" s="10"/>
      <c r="F35" s="10"/>
      <c r="G35" s="10"/>
      <c r="H35" s="10"/>
      <c r="I35" s="10"/>
    </row>
    <row r="36" spans="1:9" ht="24" customHeight="1" x14ac:dyDescent="0.2">
      <c r="A36" s="7">
        <v>28</v>
      </c>
      <c r="B36" s="12" t="s">
        <v>57</v>
      </c>
      <c r="C36" s="29" t="s">
        <v>58</v>
      </c>
      <c r="D36" s="142">
        <f t="shared" si="2"/>
        <v>0</v>
      </c>
      <c r="E36" s="10"/>
      <c r="F36" s="10"/>
      <c r="G36" s="10"/>
      <c r="H36" s="10"/>
      <c r="I36" s="10"/>
    </row>
    <row r="37" spans="1:9" ht="12" customHeight="1" x14ac:dyDescent="0.2">
      <c r="A37" s="7">
        <v>29</v>
      </c>
      <c r="B37" s="8" t="s">
        <v>59</v>
      </c>
      <c r="C37" s="30" t="s">
        <v>60</v>
      </c>
      <c r="D37" s="142">
        <f t="shared" si="2"/>
        <v>0</v>
      </c>
      <c r="E37" s="10"/>
      <c r="F37" s="10"/>
      <c r="G37" s="10"/>
      <c r="H37" s="10"/>
      <c r="I37" s="10"/>
    </row>
    <row r="38" spans="1:9" x14ac:dyDescent="0.2">
      <c r="A38" s="7">
        <v>30</v>
      </c>
      <c r="B38" s="11" t="s">
        <v>61</v>
      </c>
      <c r="C38" s="31" t="s">
        <v>62</v>
      </c>
      <c r="D38" s="142">
        <f t="shared" si="2"/>
        <v>0</v>
      </c>
      <c r="E38" s="10"/>
      <c r="F38" s="10"/>
      <c r="G38" s="10"/>
      <c r="H38" s="10"/>
      <c r="I38" s="10"/>
    </row>
    <row r="39" spans="1:9" ht="24" x14ac:dyDescent="0.2">
      <c r="A39" s="7">
        <v>31</v>
      </c>
      <c r="B39" s="8" t="s">
        <v>63</v>
      </c>
      <c r="C39" s="30" t="s">
        <v>64</v>
      </c>
      <c r="D39" s="142">
        <f t="shared" si="2"/>
        <v>0</v>
      </c>
      <c r="E39" s="10"/>
      <c r="F39" s="10"/>
      <c r="G39" s="10"/>
      <c r="H39" s="10"/>
      <c r="I39" s="10"/>
    </row>
    <row r="40" spans="1:9" x14ac:dyDescent="0.2">
      <c r="A40" s="7">
        <v>32</v>
      </c>
      <c r="B40" s="12" t="s">
        <v>65</v>
      </c>
      <c r="C40" s="29" t="s">
        <v>66</v>
      </c>
      <c r="D40" s="142">
        <f t="shared" si="2"/>
        <v>0</v>
      </c>
      <c r="E40" s="10"/>
      <c r="F40" s="10"/>
      <c r="G40" s="10"/>
      <c r="H40" s="10"/>
      <c r="I40" s="10"/>
    </row>
    <row r="41" spans="1:9" x14ac:dyDescent="0.2">
      <c r="A41" s="7">
        <v>33</v>
      </c>
      <c r="B41" s="11" t="s">
        <v>67</v>
      </c>
      <c r="C41" s="30" t="s">
        <v>68</v>
      </c>
      <c r="D41" s="142">
        <f t="shared" si="2"/>
        <v>0</v>
      </c>
      <c r="E41" s="10"/>
      <c r="F41" s="10"/>
      <c r="G41" s="10"/>
      <c r="H41" s="10"/>
      <c r="I41" s="10"/>
    </row>
    <row r="42" spans="1:9" x14ac:dyDescent="0.2">
      <c r="A42" s="7">
        <v>34</v>
      </c>
      <c r="B42" s="14" t="s">
        <v>69</v>
      </c>
      <c r="C42" s="31" t="s">
        <v>70</v>
      </c>
      <c r="D42" s="142">
        <f t="shared" si="2"/>
        <v>0</v>
      </c>
      <c r="E42" s="10"/>
      <c r="F42" s="10"/>
      <c r="G42" s="10"/>
      <c r="H42" s="10"/>
      <c r="I42" s="10"/>
    </row>
    <row r="43" spans="1:9" x14ac:dyDescent="0.2">
      <c r="A43" s="7">
        <v>35</v>
      </c>
      <c r="B43" s="8" t="s">
        <v>71</v>
      </c>
      <c r="C43" s="30" t="s">
        <v>72</v>
      </c>
      <c r="D43" s="142">
        <f t="shared" si="2"/>
        <v>0</v>
      </c>
      <c r="E43" s="10"/>
      <c r="F43" s="10"/>
      <c r="G43" s="10"/>
      <c r="H43" s="10"/>
      <c r="I43" s="10"/>
    </row>
    <row r="44" spans="1:9" x14ac:dyDescent="0.2">
      <c r="A44" s="7">
        <v>36</v>
      </c>
      <c r="B44" s="11" t="s">
        <v>73</v>
      </c>
      <c r="C44" s="30" t="s">
        <v>74</v>
      </c>
      <c r="D44" s="142">
        <f t="shared" si="2"/>
        <v>0</v>
      </c>
      <c r="E44" s="10"/>
      <c r="F44" s="10"/>
      <c r="G44" s="10"/>
      <c r="H44" s="10"/>
      <c r="I44" s="10"/>
    </row>
    <row r="45" spans="1:9" x14ac:dyDescent="0.2">
      <c r="A45" s="7">
        <v>37</v>
      </c>
      <c r="B45" s="12" t="s">
        <v>75</v>
      </c>
      <c r="C45" s="29" t="s">
        <v>76</v>
      </c>
      <c r="D45" s="142">
        <f t="shared" si="2"/>
        <v>0</v>
      </c>
      <c r="E45" s="10"/>
      <c r="F45" s="10"/>
      <c r="G45" s="10"/>
      <c r="H45" s="10"/>
      <c r="I45" s="10"/>
    </row>
    <row r="46" spans="1:9" x14ac:dyDescent="0.2">
      <c r="A46" s="7">
        <v>38</v>
      </c>
      <c r="B46" s="11" t="s">
        <v>77</v>
      </c>
      <c r="C46" s="30" t="s">
        <v>78</v>
      </c>
      <c r="D46" s="142">
        <f t="shared" si="2"/>
        <v>0</v>
      </c>
      <c r="E46" s="10"/>
      <c r="F46" s="10"/>
      <c r="G46" s="10"/>
      <c r="H46" s="10"/>
      <c r="I46" s="10"/>
    </row>
    <row r="47" spans="1:9" x14ac:dyDescent="0.2">
      <c r="A47" s="7">
        <v>39</v>
      </c>
      <c r="B47" s="8" t="s">
        <v>79</v>
      </c>
      <c r="C47" s="30" t="s">
        <v>80</v>
      </c>
      <c r="D47" s="142">
        <f t="shared" si="2"/>
        <v>0</v>
      </c>
      <c r="E47" s="10"/>
      <c r="F47" s="10"/>
      <c r="G47" s="10"/>
      <c r="H47" s="10"/>
      <c r="I47" s="10"/>
    </row>
    <row r="48" spans="1:9" x14ac:dyDescent="0.2">
      <c r="A48" s="7">
        <v>40</v>
      </c>
      <c r="B48" s="16" t="s">
        <v>81</v>
      </c>
      <c r="C48" s="32" t="s">
        <v>82</v>
      </c>
      <c r="D48" s="142">
        <f t="shared" si="2"/>
        <v>0</v>
      </c>
      <c r="E48" s="10"/>
      <c r="F48" s="10"/>
      <c r="G48" s="10"/>
      <c r="H48" s="10"/>
      <c r="I48" s="10"/>
    </row>
    <row r="49" spans="1:9" x14ac:dyDescent="0.2">
      <c r="A49" s="7">
        <v>41</v>
      </c>
      <c r="B49" s="8" t="s">
        <v>83</v>
      </c>
      <c r="C49" s="30" t="s">
        <v>84</v>
      </c>
      <c r="D49" s="142">
        <f t="shared" si="2"/>
        <v>0</v>
      </c>
      <c r="E49" s="10"/>
      <c r="F49" s="10"/>
      <c r="G49" s="10"/>
      <c r="H49" s="10"/>
      <c r="I49" s="10"/>
    </row>
    <row r="50" spans="1:9" x14ac:dyDescent="0.2">
      <c r="A50" s="7">
        <v>42</v>
      </c>
      <c r="B50" s="14" t="s">
        <v>85</v>
      </c>
      <c r="C50" s="31" t="s">
        <v>86</v>
      </c>
      <c r="D50" s="142">
        <f t="shared" si="2"/>
        <v>0</v>
      </c>
      <c r="E50" s="10"/>
      <c r="F50" s="10"/>
      <c r="G50" s="10"/>
      <c r="H50" s="10"/>
      <c r="I50" s="10"/>
    </row>
    <row r="51" spans="1:9" x14ac:dyDescent="0.2">
      <c r="A51" s="7">
        <v>43</v>
      </c>
      <c r="B51" s="12" t="s">
        <v>87</v>
      </c>
      <c r="C51" s="29" t="s">
        <v>88</v>
      </c>
      <c r="D51" s="142">
        <f t="shared" si="2"/>
        <v>0</v>
      </c>
      <c r="E51" s="10"/>
      <c r="F51" s="10"/>
      <c r="G51" s="10"/>
      <c r="H51" s="10"/>
      <c r="I51" s="10"/>
    </row>
    <row r="52" spans="1:9" x14ac:dyDescent="0.2">
      <c r="A52" s="7">
        <v>44</v>
      </c>
      <c r="B52" s="11" t="s">
        <v>89</v>
      </c>
      <c r="C52" s="30" t="s">
        <v>90</v>
      </c>
      <c r="D52" s="142">
        <f t="shared" si="2"/>
        <v>0</v>
      </c>
      <c r="E52" s="10"/>
      <c r="F52" s="10"/>
      <c r="G52" s="10"/>
      <c r="H52" s="10"/>
      <c r="I52" s="10"/>
    </row>
    <row r="53" spans="1:9" x14ac:dyDescent="0.2">
      <c r="A53" s="7">
        <v>45</v>
      </c>
      <c r="B53" s="12" t="s">
        <v>91</v>
      </c>
      <c r="C53" s="29" t="s">
        <v>92</v>
      </c>
      <c r="D53" s="142">
        <f t="shared" si="2"/>
        <v>0</v>
      </c>
      <c r="E53" s="10"/>
      <c r="F53" s="10"/>
      <c r="G53" s="10"/>
      <c r="H53" s="10"/>
      <c r="I53" s="10"/>
    </row>
    <row r="54" spans="1:9" x14ac:dyDescent="0.2">
      <c r="A54" s="7">
        <v>46</v>
      </c>
      <c r="B54" s="8" t="s">
        <v>93</v>
      </c>
      <c r="C54" s="30" t="s">
        <v>94</v>
      </c>
      <c r="D54" s="142">
        <f t="shared" si="2"/>
        <v>0</v>
      </c>
      <c r="E54" s="10"/>
      <c r="F54" s="10"/>
      <c r="G54" s="10"/>
      <c r="H54" s="10"/>
      <c r="I54" s="10"/>
    </row>
    <row r="55" spans="1:9" ht="10.5" customHeight="1" x14ac:dyDescent="0.2">
      <c r="A55" s="7">
        <v>47</v>
      </c>
      <c r="B55" s="8" t="s">
        <v>95</v>
      </c>
      <c r="C55" s="30" t="s">
        <v>96</v>
      </c>
      <c r="D55" s="142">
        <f t="shared" si="2"/>
        <v>0</v>
      </c>
      <c r="E55" s="10"/>
      <c r="F55" s="10"/>
      <c r="G55" s="10"/>
      <c r="H55" s="10"/>
      <c r="I55" s="10"/>
    </row>
    <row r="56" spans="1:9" x14ac:dyDescent="0.2">
      <c r="A56" s="7">
        <v>48</v>
      </c>
      <c r="B56" s="18" t="s">
        <v>97</v>
      </c>
      <c r="C56" s="33" t="s">
        <v>98</v>
      </c>
      <c r="D56" s="142">
        <f t="shared" si="2"/>
        <v>0</v>
      </c>
      <c r="E56" s="10"/>
      <c r="F56" s="10"/>
      <c r="G56" s="10"/>
      <c r="H56" s="10"/>
      <c r="I56" s="10"/>
    </row>
    <row r="57" spans="1:9" x14ac:dyDescent="0.2">
      <c r="A57" s="7">
        <v>49</v>
      </c>
      <c r="B57" s="12" t="s">
        <v>99</v>
      </c>
      <c r="C57" s="29" t="s">
        <v>100</v>
      </c>
      <c r="D57" s="142">
        <f t="shared" si="2"/>
        <v>0</v>
      </c>
      <c r="E57" s="10"/>
      <c r="F57" s="10"/>
      <c r="G57" s="10"/>
      <c r="H57" s="10"/>
      <c r="I57" s="10"/>
    </row>
    <row r="58" spans="1:9" x14ac:dyDescent="0.2">
      <c r="A58" s="7">
        <v>50</v>
      </c>
      <c r="B58" s="11" t="s">
        <v>101</v>
      </c>
      <c r="C58" s="30" t="s">
        <v>102</v>
      </c>
      <c r="D58" s="142">
        <f t="shared" si="2"/>
        <v>0</v>
      </c>
      <c r="E58" s="10"/>
      <c r="F58" s="10"/>
      <c r="G58" s="10"/>
      <c r="H58" s="10"/>
      <c r="I58" s="10"/>
    </row>
    <row r="59" spans="1:9" ht="10.5" customHeight="1" x14ac:dyDescent="0.2">
      <c r="A59" s="7">
        <v>51</v>
      </c>
      <c r="B59" s="12" t="s">
        <v>103</v>
      </c>
      <c r="C59" s="29" t="s">
        <v>104</v>
      </c>
      <c r="D59" s="142">
        <f t="shared" si="2"/>
        <v>0</v>
      </c>
      <c r="E59" s="10"/>
      <c r="F59" s="10"/>
      <c r="G59" s="10"/>
      <c r="H59" s="10"/>
      <c r="I59" s="10"/>
    </row>
    <row r="60" spans="1:9" x14ac:dyDescent="0.2">
      <c r="A60" s="7">
        <v>52</v>
      </c>
      <c r="B60" s="11" t="s">
        <v>105</v>
      </c>
      <c r="C60" s="30" t="s">
        <v>106</v>
      </c>
      <c r="D60" s="142">
        <f t="shared" si="2"/>
        <v>0</v>
      </c>
      <c r="E60" s="10"/>
      <c r="F60" s="10"/>
      <c r="G60" s="10"/>
      <c r="H60" s="10"/>
      <c r="I60" s="10"/>
    </row>
    <row r="61" spans="1:9" x14ac:dyDescent="0.2">
      <c r="A61" s="7">
        <v>53</v>
      </c>
      <c r="B61" s="12" t="s">
        <v>107</v>
      </c>
      <c r="C61" s="29" t="s">
        <v>108</v>
      </c>
      <c r="D61" s="142">
        <f t="shared" si="2"/>
        <v>0</v>
      </c>
      <c r="E61" s="10"/>
      <c r="F61" s="10"/>
      <c r="G61" s="10"/>
      <c r="H61" s="10"/>
      <c r="I61" s="10"/>
    </row>
    <row r="62" spans="1:9" x14ac:dyDescent="0.2">
      <c r="A62" s="7">
        <v>54</v>
      </c>
      <c r="B62" s="12" t="s">
        <v>109</v>
      </c>
      <c r="C62" s="29" t="s">
        <v>110</v>
      </c>
      <c r="D62" s="142">
        <f t="shared" si="2"/>
        <v>0</v>
      </c>
      <c r="E62" s="10"/>
      <c r="F62" s="10"/>
      <c r="G62" s="10"/>
      <c r="H62" s="10"/>
      <c r="I62" s="10"/>
    </row>
    <row r="63" spans="1:9" x14ac:dyDescent="0.2">
      <c r="A63" s="7">
        <v>55</v>
      </c>
      <c r="B63" s="12" t="s">
        <v>111</v>
      </c>
      <c r="C63" s="29" t="s">
        <v>112</v>
      </c>
      <c r="D63" s="142">
        <f t="shared" si="2"/>
        <v>0</v>
      </c>
      <c r="E63" s="10"/>
      <c r="F63" s="10"/>
      <c r="G63" s="10"/>
      <c r="H63" s="10"/>
      <c r="I63" s="10"/>
    </row>
    <row r="64" spans="1:9" x14ac:dyDescent="0.2">
      <c r="A64" s="7">
        <v>56</v>
      </c>
      <c r="B64" s="12" t="s">
        <v>113</v>
      </c>
      <c r="C64" s="29" t="s">
        <v>114</v>
      </c>
      <c r="D64" s="142">
        <f t="shared" si="2"/>
        <v>0</v>
      </c>
      <c r="E64" s="10"/>
      <c r="F64" s="10"/>
      <c r="G64" s="10"/>
      <c r="H64" s="10"/>
      <c r="I64" s="10"/>
    </row>
    <row r="65" spans="1:9" x14ac:dyDescent="0.2">
      <c r="A65" s="7">
        <v>57</v>
      </c>
      <c r="B65" s="12" t="s">
        <v>115</v>
      </c>
      <c r="C65" s="29" t="s">
        <v>116</v>
      </c>
      <c r="D65" s="142">
        <f t="shared" si="2"/>
        <v>0</v>
      </c>
      <c r="E65" s="10"/>
      <c r="F65" s="10"/>
      <c r="G65" s="10"/>
      <c r="H65" s="10"/>
      <c r="I65" s="10"/>
    </row>
    <row r="66" spans="1:9" ht="17.25" customHeight="1" x14ac:dyDescent="0.2">
      <c r="A66" s="7">
        <v>58</v>
      </c>
      <c r="B66" s="12" t="s">
        <v>117</v>
      </c>
      <c r="C66" s="29" t="s">
        <v>118</v>
      </c>
      <c r="D66" s="142">
        <f t="shared" si="2"/>
        <v>0</v>
      </c>
      <c r="E66" s="10"/>
      <c r="F66" s="10"/>
      <c r="G66" s="10"/>
      <c r="H66" s="10"/>
      <c r="I66" s="10"/>
    </row>
    <row r="67" spans="1:9" ht="15" customHeight="1" x14ac:dyDescent="0.2">
      <c r="A67" s="7">
        <v>59</v>
      </c>
      <c r="B67" s="11" t="s">
        <v>119</v>
      </c>
      <c r="C67" s="29" t="s">
        <v>120</v>
      </c>
      <c r="D67" s="142">
        <f t="shared" si="2"/>
        <v>0</v>
      </c>
      <c r="E67" s="10"/>
      <c r="F67" s="10"/>
      <c r="G67" s="10"/>
      <c r="H67" s="10"/>
      <c r="I67" s="10"/>
    </row>
    <row r="68" spans="1:9" ht="16.5" customHeight="1" x14ac:dyDescent="0.2">
      <c r="A68" s="7">
        <v>60</v>
      </c>
      <c r="B68" s="14" t="s">
        <v>121</v>
      </c>
      <c r="C68" s="31" t="s">
        <v>122</v>
      </c>
      <c r="D68" s="142">
        <f t="shared" si="2"/>
        <v>0</v>
      </c>
      <c r="E68" s="10"/>
      <c r="F68" s="10"/>
      <c r="G68" s="10"/>
      <c r="H68" s="10"/>
      <c r="I68" s="10"/>
    </row>
    <row r="69" spans="1:9" ht="17.25" customHeight="1" x14ac:dyDescent="0.2">
      <c r="A69" s="7">
        <v>61</v>
      </c>
      <c r="B69" s="11" t="s">
        <v>123</v>
      </c>
      <c r="C69" s="29" t="s">
        <v>124</v>
      </c>
      <c r="D69" s="142">
        <f t="shared" si="2"/>
        <v>0</v>
      </c>
      <c r="E69" s="10"/>
      <c r="F69" s="10"/>
      <c r="G69" s="10"/>
      <c r="H69" s="10"/>
      <c r="I69" s="10"/>
    </row>
    <row r="70" spans="1:9" ht="12.75" customHeight="1" x14ac:dyDescent="0.2">
      <c r="A70" s="7">
        <v>62</v>
      </c>
      <c r="B70" s="12" t="s">
        <v>125</v>
      </c>
      <c r="C70" s="29" t="s">
        <v>126</v>
      </c>
      <c r="D70" s="142">
        <f t="shared" si="2"/>
        <v>0</v>
      </c>
      <c r="E70" s="10"/>
      <c r="F70" s="10"/>
      <c r="G70" s="10"/>
      <c r="H70" s="10"/>
      <c r="I70" s="10"/>
    </row>
    <row r="71" spans="1:9" ht="27.75" customHeight="1" x14ac:dyDescent="0.2">
      <c r="A71" s="7">
        <v>63</v>
      </c>
      <c r="B71" s="8" t="s">
        <v>127</v>
      </c>
      <c r="C71" s="29" t="s">
        <v>128</v>
      </c>
      <c r="D71" s="142">
        <f t="shared" si="2"/>
        <v>0</v>
      </c>
      <c r="E71" s="10"/>
      <c r="F71" s="10"/>
      <c r="G71" s="10"/>
      <c r="H71" s="10"/>
      <c r="I71" s="10"/>
    </row>
    <row r="72" spans="1:9" ht="24" x14ac:dyDescent="0.2">
      <c r="A72" s="7">
        <v>64</v>
      </c>
      <c r="B72" s="8" t="s">
        <v>129</v>
      </c>
      <c r="C72" s="29" t="s">
        <v>130</v>
      </c>
      <c r="D72" s="142">
        <f t="shared" si="2"/>
        <v>0</v>
      </c>
      <c r="E72" s="10"/>
      <c r="F72" s="10"/>
      <c r="G72" s="10"/>
      <c r="H72" s="10"/>
      <c r="I72" s="10"/>
    </row>
    <row r="73" spans="1:9" x14ac:dyDescent="0.2">
      <c r="A73" s="7">
        <v>65</v>
      </c>
      <c r="B73" s="11" t="s">
        <v>131</v>
      </c>
      <c r="C73" s="29" t="s">
        <v>132</v>
      </c>
      <c r="D73" s="142">
        <f t="shared" si="2"/>
        <v>0</v>
      </c>
      <c r="E73" s="10"/>
      <c r="F73" s="10"/>
      <c r="G73" s="10"/>
      <c r="H73" s="10"/>
      <c r="I73" s="10"/>
    </row>
    <row r="74" spans="1:9" x14ac:dyDescent="0.2">
      <c r="A74" s="7">
        <v>66</v>
      </c>
      <c r="B74" s="8" t="s">
        <v>133</v>
      </c>
      <c r="C74" s="29" t="s">
        <v>134</v>
      </c>
      <c r="D74" s="142">
        <f t="shared" ref="D74:D137" si="3">E74+F74+G74+H74+I74</f>
        <v>0</v>
      </c>
      <c r="E74" s="10"/>
      <c r="F74" s="10"/>
      <c r="G74" s="10"/>
      <c r="H74" s="10"/>
      <c r="I74" s="10"/>
    </row>
    <row r="75" spans="1:9" x14ac:dyDescent="0.2">
      <c r="A75" s="7">
        <v>67</v>
      </c>
      <c r="B75" s="11" t="s">
        <v>135</v>
      </c>
      <c r="C75" s="29" t="s">
        <v>136</v>
      </c>
      <c r="D75" s="142">
        <f t="shared" si="3"/>
        <v>0</v>
      </c>
      <c r="E75" s="10"/>
      <c r="F75" s="10"/>
      <c r="G75" s="10"/>
      <c r="H75" s="10"/>
      <c r="I75" s="10"/>
    </row>
    <row r="76" spans="1:9" x14ac:dyDescent="0.2">
      <c r="A76" s="7">
        <v>68</v>
      </c>
      <c r="B76" s="11" t="s">
        <v>137</v>
      </c>
      <c r="C76" s="29" t="s">
        <v>138</v>
      </c>
      <c r="D76" s="142">
        <f t="shared" si="3"/>
        <v>0</v>
      </c>
      <c r="E76" s="10"/>
      <c r="F76" s="10"/>
      <c r="G76" s="10"/>
      <c r="H76" s="10"/>
      <c r="I76" s="10"/>
    </row>
    <row r="77" spans="1:9" x14ac:dyDescent="0.2">
      <c r="A77" s="7">
        <v>69</v>
      </c>
      <c r="B77" s="11" t="s">
        <v>139</v>
      </c>
      <c r="C77" s="29" t="s">
        <v>140</v>
      </c>
      <c r="D77" s="142">
        <f t="shared" si="3"/>
        <v>0</v>
      </c>
      <c r="E77" s="10"/>
      <c r="F77" s="10"/>
      <c r="G77" s="10"/>
      <c r="H77" s="10"/>
      <c r="I77" s="10"/>
    </row>
    <row r="78" spans="1:9" x14ac:dyDescent="0.2">
      <c r="A78" s="7">
        <v>70</v>
      </c>
      <c r="B78" s="12" t="s">
        <v>141</v>
      </c>
      <c r="C78" s="29" t="s">
        <v>142</v>
      </c>
      <c r="D78" s="142">
        <f t="shared" si="3"/>
        <v>0</v>
      </c>
      <c r="E78" s="10"/>
      <c r="F78" s="10"/>
      <c r="G78" s="10"/>
      <c r="H78" s="10"/>
      <c r="I78" s="10"/>
    </row>
    <row r="79" spans="1:9" x14ac:dyDescent="0.2">
      <c r="A79" s="7">
        <v>71</v>
      </c>
      <c r="B79" s="11" t="s">
        <v>143</v>
      </c>
      <c r="C79" s="30" t="s">
        <v>144</v>
      </c>
      <c r="D79" s="142">
        <f t="shared" si="3"/>
        <v>0</v>
      </c>
      <c r="E79" s="10"/>
      <c r="F79" s="10"/>
      <c r="G79" s="10"/>
      <c r="H79" s="10"/>
      <c r="I79" s="10"/>
    </row>
    <row r="80" spans="1:9" x14ac:dyDescent="0.2">
      <c r="A80" s="7">
        <v>72</v>
      </c>
      <c r="B80" s="12" t="s">
        <v>145</v>
      </c>
      <c r="C80" s="29" t="s">
        <v>146</v>
      </c>
      <c r="D80" s="142">
        <f t="shared" si="3"/>
        <v>0</v>
      </c>
      <c r="E80" s="10"/>
      <c r="F80" s="10"/>
      <c r="G80" s="10"/>
      <c r="H80" s="10"/>
      <c r="I80" s="10"/>
    </row>
    <row r="81" spans="1:9" x14ac:dyDescent="0.2">
      <c r="A81" s="7">
        <v>73</v>
      </c>
      <c r="B81" s="11" t="s">
        <v>147</v>
      </c>
      <c r="C81" s="29" t="s">
        <v>148</v>
      </c>
      <c r="D81" s="142">
        <f t="shared" si="3"/>
        <v>0</v>
      </c>
      <c r="E81" s="10"/>
      <c r="F81" s="10"/>
      <c r="G81" s="10"/>
      <c r="H81" s="10"/>
      <c r="I81" s="10"/>
    </row>
    <row r="82" spans="1:9" x14ac:dyDescent="0.2">
      <c r="A82" s="7">
        <v>74</v>
      </c>
      <c r="B82" s="12" t="s">
        <v>149</v>
      </c>
      <c r="C82" s="29" t="s">
        <v>150</v>
      </c>
      <c r="D82" s="142">
        <f t="shared" si="3"/>
        <v>0</v>
      </c>
      <c r="E82" s="10"/>
      <c r="F82" s="10"/>
      <c r="G82" s="10"/>
      <c r="H82" s="10"/>
      <c r="I82" s="10"/>
    </row>
    <row r="83" spans="1:9" x14ac:dyDescent="0.2">
      <c r="A83" s="7">
        <v>75</v>
      </c>
      <c r="B83" s="12" t="s">
        <v>151</v>
      </c>
      <c r="C83" s="29" t="s">
        <v>152</v>
      </c>
      <c r="D83" s="142">
        <f t="shared" si="3"/>
        <v>0</v>
      </c>
      <c r="E83" s="10"/>
      <c r="F83" s="10"/>
      <c r="G83" s="10"/>
      <c r="H83" s="10"/>
      <c r="I83" s="10"/>
    </row>
    <row r="84" spans="1:9" ht="24" x14ac:dyDescent="0.2">
      <c r="A84" s="7">
        <v>76</v>
      </c>
      <c r="B84" s="20" t="s">
        <v>153</v>
      </c>
      <c r="C84" s="33" t="s">
        <v>154</v>
      </c>
      <c r="D84" s="142">
        <f t="shared" si="3"/>
        <v>0</v>
      </c>
      <c r="E84" s="10"/>
      <c r="F84" s="10"/>
      <c r="G84" s="10"/>
      <c r="H84" s="10"/>
      <c r="I84" s="10"/>
    </row>
    <row r="85" spans="1:9" ht="24" x14ac:dyDescent="0.2">
      <c r="A85" s="7">
        <v>77</v>
      </c>
      <c r="B85" s="8" t="s">
        <v>155</v>
      </c>
      <c r="C85" s="29" t="s">
        <v>156</v>
      </c>
      <c r="D85" s="142">
        <f t="shared" si="3"/>
        <v>0</v>
      </c>
      <c r="E85" s="10"/>
      <c r="F85" s="10"/>
      <c r="G85" s="10"/>
      <c r="H85" s="10"/>
      <c r="I85" s="10"/>
    </row>
    <row r="86" spans="1:9" ht="24" x14ac:dyDescent="0.2">
      <c r="A86" s="7">
        <v>78</v>
      </c>
      <c r="B86" s="11" t="s">
        <v>157</v>
      </c>
      <c r="C86" s="29" t="s">
        <v>158</v>
      </c>
      <c r="D86" s="142">
        <f t="shared" si="3"/>
        <v>0</v>
      </c>
      <c r="E86" s="10"/>
      <c r="F86" s="10"/>
      <c r="G86" s="10"/>
      <c r="H86" s="10"/>
      <c r="I86" s="10"/>
    </row>
    <row r="87" spans="1:9" ht="24" x14ac:dyDescent="0.2">
      <c r="A87" s="7">
        <v>79</v>
      </c>
      <c r="B87" s="11" t="s">
        <v>159</v>
      </c>
      <c r="C87" s="29" t="s">
        <v>160</v>
      </c>
      <c r="D87" s="142">
        <f t="shared" si="3"/>
        <v>0</v>
      </c>
      <c r="E87" s="10"/>
      <c r="F87" s="10"/>
      <c r="G87" s="10"/>
      <c r="H87" s="10"/>
      <c r="I87" s="10"/>
    </row>
    <row r="88" spans="1:9" ht="24" x14ac:dyDescent="0.2">
      <c r="A88" s="7">
        <v>80</v>
      </c>
      <c r="B88" s="8" t="s">
        <v>161</v>
      </c>
      <c r="C88" s="29" t="s">
        <v>162</v>
      </c>
      <c r="D88" s="142">
        <f t="shared" si="3"/>
        <v>0</v>
      </c>
      <c r="E88" s="10"/>
      <c r="F88" s="10"/>
      <c r="G88" s="10"/>
      <c r="H88" s="10"/>
      <c r="I88" s="10"/>
    </row>
    <row r="89" spans="1:9" ht="24" x14ac:dyDescent="0.2">
      <c r="A89" s="7">
        <v>81</v>
      </c>
      <c r="B89" s="8" t="s">
        <v>163</v>
      </c>
      <c r="C89" s="29" t="s">
        <v>164</v>
      </c>
      <c r="D89" s="142">
        <f t="shared" si="3"/>
        <v>0</v>
      </c>
      <c r="E89" s="10"/>
      <c r="F89" s="10"/>
      <c r="G89" s="10"/>
      <c r="H89" s="10"/>
      <c r="I89" s="10"/>
    </row>
    <row r="90" spans="1:9" ht="24" x14ac:dyDescent="0.2">
      <c r="A90" s="7">
        <v>82</v>
      </c>
      <c r="B90" s="8" t="s">
        <v>165</v>
      </c>
      <c r="C90" s="29" t="s">
        <v>166</v>
      </c>
      <c r="D90" s="142">
        <f t="shared" si="3"/>
        <v>0</v>
      </c>
      <c r="E90" s="10"/>
      <c r="F90" s="10"/>
      <c r="G90" s="10"/>
      <c r="H90" s="10"/>
      <c r="I90" s="10"/>
    </row>
    <row r="91" spans="1:9" x14ac:dyDescent="0.2">
      <c r="A91" s="7">
        <v>83</v>
      </c>
      <c r="B91" s="12" t="s">
        <v>167</v>
      </c>
      <c r="C91" s="29" t="s">
        <v>168</v>
      </c>
      <c r="D91" s="142">
        <f t="shared" si="3"/>
        <v>0</v>
      </c>
      <c r="E91" s="10"/>
      <c r="F91" s="10"/>
      <c r="G91" s="10"/>
      <c r="H91" s="10"/>
      <c r="I91" s="10"/>
    </row>
    <row r="92" spans="1:9" x14ac:dyDescent="0.2">
      <c r="A92" s="7">
        <v>84</v>
      </c>
      <c r="B92" s="8" t="s">
        <v>169</v>
      </c>
      <c r="C92" s="29" t="s">
        <v>170</v>
      </c>
      <c r="D92" s="142">
        <f t="shared" si="3"/>
        <v>0</v>
      </c>
      <c r="E92" s="10"/>
      <c r="F92" s="10"/>
      <c r="G92" s="10"/>
      <c r="H92" s="10"/>
      <c r="I92" s="10"/>
    </row>
    <row r="93" spans="1:9" x14ac:dyDescent="0.2">
      <c r="A93" s="7">
        <v>85</v>
      </c>
      <c r="B93" s="12" t="s">
        <v>171</v>
      </c>
      <c r="C93" s="29" t="s">
        <v>172</v>
      </c>
      <c r="D93" s="142">
        <f t="shared" si="3"/>
        <v>0</v>
      </c>
      <c r="E93" s="10"/>
      <c r="F93" s="10"/>
      <c r="G93" s="10"/>
      <c r="H93" s="10"/>
      <c r="I93" s="10"/>
    </row>
    <row r="94" spans="1:9" x14ac:dyDescent="0.2">
      <c r="A94" s="7">
        <v>86</v>
      </c>
      <c r="B94" s="14" t="s">
        <v>173</v>
      </c>
      <c r="C94" s="31" t="s">
        <v>174</v>
      </c>
      <c r="D94" s="142">
        <f t="shared" si="3"/>
        <v>0</v>
      </c>
      <c r="E94" s="10"/>
      <c r="F94" s="10"/>
      <c r="G94" s="10"/>
      <c r="H94" s="10"/>
      <c r="I94" s="10"/>
    </row>
    <row r="95" spans="1:9" x14ac:dyDescent="0.2">
      <c r="A95" s="7">
        <v>87</v>
      </c>
      <c r="B95" s="8" t="s">
        <v>175</v>
      </c>
      <c r="C95" s="29" t="s">
        <v>176</v>
      </c>
      <c r="D95" s="142">
        <f t="shared" si="3"/>
        <v>0</v>
      </c>
      <c r="E95" s="10"/>
      <c r="F95" s="10"/>
      <c r="G95" s="10"/>
      <c r="H95" s="10"/>
      <c r="I95" s="10"/>
    </row>
    <row r="96" spans="1:9" x14ac:dyDescent="0.2">
      <c r="A96" s="7">
        <v>88</v>
      </c>
      <c r="B96" s="8" t="s">
        <v>177</v>
      </c>
      <c r="C96" s="29" t="s">
        <v>178</v>
      </c>
      <c r="D96" s="142">
        <f t="shared" si="3"/>
        <v>0</v>
      </c>
      <c r="E96" s="10"/>
      <c r="F96" s="10"/>
      <c r="G96" s="10"/>
      <c r="H96" s="10"/>
      <c r="I96" s="10"/>
    </row>
    <row r="97" spans="1:9" ht="13.5" customHeight="1" x14ac:dyDescent="0.2">
      <c r="A97" s="7">
        <v>89</v>
      </c>
      <c r="B97" s="14" t="s">
        <v>179</v>
      </c>
      <c r="C97" s="31" t="s">
        <v>180</v>
      </c>
      <c r="D97" s="142">
        <f t="shared" si="3"/>
        <v>0</v>
      </c>
      <c r="E97" s="10"/>
      <c r="F97" s="10"/>
      <c r="G97" s="10"/>
      <c r="H97" s="10"/>
      <c r="I97" s="10"/>
    </row>
    <row r="98" spans="1:9" ht="14.25" customHeight="1" x14ac:dyDescent="0.2">
      <c r="A98" s="7">
        <v>90</v>
      </c>
      <c r="B98" s="8" t="s">
        <v>181</v>
      </c>
      <c r="C98" s="29" t="s">
        <v>182</v>
      </c>
      <c r="D98" s="142">
        <f t="shared" si="3"/>
        <v>4825873</v>
      </c>
      <c r="E98" s="10"/>
      <c r="F98" s="10">
        <v>4825873</v>
      </c>
      <c r="G98" s="10"/>
      <c r="H98" s="10"/>
      <c r="I98" s="10"/>
    </row>
    <row r="99" spans="1:9" x14ac:dyDescent="0.2">
      <c r="A99" s="7">
        <v>91</v>
      </c>
      <c r="B99" s="14" t="s">
        <v>183</v>
      </c>
      <c r="C99" s="31" t="s">
        <v>184</v>
      </c>
      <c r="D99" s="142">
        <f t="shared" si="3"/>
        <v>0</v>
      </c>
      <c r="E99" s="10"/>
      <c r="F99" s="10"/>
      <c r="G99" s="10"/>
      <c r="H99" s="10"/>
      <c r="I99" s="10"/>
    </row>
    <row r="100" spans="1:9" x14ac:dyDescent="0.2">
      <c r="A100" s="7">
        <v>92</v>
      </c>
      <c r="B100" s="11" t="s">
        <v>185</v>
      </c>
      <c r="C100" s="29" t="s">
        <v>186</v>
      </c>
      <c r="D100" s="142">
        <f t="shared" si="3"/>
        <v>0</v>
      </c>
      <c r="E100" s="10"/>
      <c r="F100" s="10"/>
      <c r="G100" s="10"/>
      <c r="H100" s="10"/>
      <c r="I100" s="10"/>
    </row>
    <row r="101" spans="1:9" x14ac:dyDescent="0.2">
      <c r="A101" s="7">
        <v>93</v>
      </c>
      <c r="B101" s="12" t="s">
        <v>187</v>
      </c>
      <c r="C101" s="29" t="s">
        <v>188</v>
      </c>
      <c r="D101" s="142">
        <f t="shared" si="3"/>
        <v>0</v>
      </c>
      <c r="E101" s="10"/>
      <c r="F101" s="10"/>
      <c r="G101" s="10"/>
      <c r="H101" s="10"/>
      <c r="I101" s="10"/>
    </row>
    <row r="102" spans="1:9" ht="24" x14ac:dyDescent="0.2">
      <c r="A102" s="7">
        <v>94</v>
      </c>
      <c r="B102" s="11" t="s">
        <v>189</v>
      </c>
      <c r="C102" s="30" t="s">
        <v>190</v>
      </c>
      <c r="D102" s="142">
        <f t="shared" si="3"/>
        <v>0</v>
      </c>
      <c r="E102" s="10"/>
      <c r="F102" s="10"/>
      <c r="G102" s="10"/>
      <c r="H102" s="10"/>
      <c r="I102" s="10"/>
    </row>
    <row r="103" spans="1:9" x14ac:dyDescent="0.2">
      <c r="A103" s="7">
        <v>95</v>
      </c>
      <c r="B103" s="11" t="s">
        <v>191</v>
      </c>
      <c r="C103" s="31" t="s">
        <v>192</v>
      </c>
      <c r="D103" s="142">
        <f t="shared" si="3"/>
        <v>0</v>
      </c>
      <c r="E103" s="10"/>
      <c r="F103" s="10"/>
      <c r="G103" s="10"/>
      <c r="H103" s="10"/>
      <c r="I103" s="10"/>
    </row>
    <row r="104" spans="1:9" x14ac:dyDescent="0.2">
      <c r="A104" s="7">
        <v>96</v>
      </c>
      <c r="B104" s="12" t="s">
        <v>193</v>
      </c>
      <c r="C104" s="29" t="s">
        <v>194</v>
      </c>
      <c r="D104" s="142">
        <f t="shared" si="3"/>
        <v>0</v>
      </c>
      <c r="E104" s="10"/>
      <c r="F104" s="10"/>
      <c r="G104" s="10"/>
      <c r="H104" s="10"/>
      <c r="I104" s="10"/>
    </row>
    <row r="105" spans="1:9" x14ac:dyDescent="0.2">
      <c r="A105" s="7">
        <v>97</v>
      </c>
      <c r="B105" s="11" t="s">
        <v>195</v>
      </c>
      <c r="C105" s="34" t="s">
        <v>196</v>
      </c>
      <c r="D105" s="142">
        <f t="shared" si="3"/>
        <v>0</v>
      </c>
      <c r="E105" s="10"/>
      <c r="F105" s="10"/>
      <c r="G105" s="10"/>
      <c r="H105" s="10"/>
      <c r="I105" s="10"/>
    </row>
    <row r="106" spans="1:9" x14ac:dyDescent="0.2">
      <c r="A106" s="7">
        <v>98</v>
      </c>
      <c r="B106" s="12" t="s">
        <v>197</v>
      </c>
      <c r="C106" s="29" t="s">
        <v>198</v>
      </c>
      <c r="D106" s="142">
        <f t="shared" si="3"/>
        <v>0</v>
      </c>
      <c r="E106" s="10"/>
      <c r="F106" s="10"/>
      <c r="G106" s="10"/>
      <c r="H106" s="10"/>
      <c r="I106" s="10"/>
    </row>
    <row r="107" spans="1:9" x14ac:dyDescent="0.2">
      <c r="A107" s="7">
        <v>99</v>
      </c>
      <c r="B107" s="12" t="s">
        <v>199</v>
      </c>
      <c r="C107" s="29" t="s">
        <v>200</v>
      </c>
      <c r="D107" s="142">
        <f t="shared" si="3"/>
        <v>0</v>
      </c>
      <c r="E107" s="10"/>
      <c r="F107" s="10"/>
      <c r="G107" s="10"/>
      <c r="H107" s="10"/>
      <c r="I107" s="10"/>
    </row>
    <row r="108" spans="1:9" x14ac:dyDescent="0.2">
      <c r="A108" s="7">
        <v>100</v>
      </c>
      <c r="B108" s="11" t="s">
        <v>201</v>
      </c>
      <c r="C108" s="31" t="s">
        <v>202</v>
      </c>
      <c r="D108" s="142">
        <f t="shared" si="3"/>
        <v>0</v>
      </c>
      <c r="E108" s="10"/>
      <c r="F108" s="10"/>
      <c r="G108" s="10"/>
      <c r="H108" s="10"/>
      <c r="I108" s="10"/>
    </row>
    <row r="109" spans="1:9" x14ac:dyDescent="0.2">
      <c r="A109" s="7">
        <v>101</v>
      </c>
      <c r="B109" s="11" t="s">
        <v>203</v>
      </c>
      <c r="C109" s="30" t="s">
        <v>204</v>
      </c>
      <c r="D109" s="142">
        <f t="shared" si="3"/>
        <v>0</v>
      </c>
      <c r="E109" s="10"/>
      <c r="F109" s="10"/>
      <c r="G109" s="10"/>
      <c r="H109" s="10"/>
      <c r="I109" s="10"/>
    </row>
    <row r="110" spans="1:9" x14ac:dyDescent="0.2">
      <c r="A110" s="7">
        <v>102</v>
      </c>
      <c r="B110" s="8" t="s">
        <v>205</v>
      </c>
      <c r="C110" s="30" t="s">
        <v>206</v>
      </c>
      <c r="D110" s="142">
        <f t="shared" si="3"/>
        <v>0</v>
      </c>
      <c r="E110" s="10"/>
      <c r="F110" s="10"/>
      <c r="G110" s="10"/>
      <c r="H110" s="10"/>
      <c r="I110" s="10"/>
    </row>
    <row r="111" spans="1:9" x14ac:dyDescent="0.2">
      <c r="A111" s="7">
        <v>103</v>
      </c>
      <c r="B111" s="8" t="s">
        <v>207</v>
      </c>
      <c r="C111" s="30" t="s">
        <v>208</v>
      </c>
      <c r="D111" s="142">
        <f t="shared" si="3"/>
        <v>0</v>
      </c>
      <c r="E111" s="10"/>
      <c r="F111" s="10"/>
      <c r="G111" s="10"/>
      <c r="H111" s="10"/>
      <c r="I111" s="10"/>
    </row>
    <row r="112" spans="1:9" x14ac:dyDescent="0.2">
      <c r="A112" s="7">
        <v>104</v>
      </c>
      <c r="B112" s="12" t="s">
        <v>209</v>
      </c>
      <c r="C112" s="29" t="s">
        <v>210</v>
      </c>
      <c r="D112" s="142">
        <f t="shared" si="3"/>
        <v>0</v>
      </c>
      <c r="E112" s="10"/>
      <c r="F112" s="10"/>
      <c r="G112" s="10"/>
      <c r="H112" s="10"/>
      <c r="I112" s="10"/>
    </row>
    <row r="113" spans="1:9" x14ac:dyDescent="0.2">
      <c r="A113" s="7">
        <v>105</v>
      </c>
      <c r="B113" s="14" t="s">
        <v>211</v>
      </c>
      <c r="C113" s="31" t="s">
        <v>212</v>
      </c>
      <c r="D113" s="142">
        <f t="shared" si="3"/>
        <v>0</v>
      </c>
      <c r="E113" s="10"/>
      <c r="F113" s="10"/>
      <c r="G113" s="10"/>
      <c r="H113" s="10"/>
      <c r="I113" s="10"/>
    </row>
    <row r="114" spans="1:9" x14ac:dyDescent="0.2">
      <c r="A114" s="7">
        <v>106</v>
      </c>
      <c r="B114" s="8" t="s">
        <v>213</v>
      </c>
      <c r="C114" s="30" t="s">
        <v>214</v>
      </c>
      <c r="D114" s="142">
        <f t="shared" si="3"/>
        <v>0</v>
      </c>
      <c r="E114" s="10"/>
      <c r="F114" s="10"/>
      <c r="G114" s="10"/>
      <c r="H114" s="10"/>
      <c r="I114" s="10"/>
    </row>
    <row r="115" spans="1:9" x14ac:dyDescent="0.2">
      <c r="A115" s="7">
        <v>107</v>
      </c>
      <c r="B115" s="11" t="s">
        <v>215</v>
      </c>
      <c r="C115" s="30" t="s">
        <v>216</v>
      </c>
      <c r="D115" s="142">
        <f t="shared" si="3"/>
        <v>0</v>
      </c>
      <c r="E115" s="10"/>
      <c r="F115" s="10"/>
      <c r="G115" s="10"/>
      <c r="H115" s="10"/>
      <c r="I115" s="10"/>
    </row>
    <row r="116" spans="1:9" x14ac:dyDescent="0.2">
      <c r="A116" s="7">
        <v>108</v>
      </c>
      <c r="B116" s="12" t="s">
        <v>217</v>
      </c>
      <c r="C116" s="29" t="s">
        <v>218</v>
      </c>
      <c r="D116" s="142">
        <f t="shared" si="3"/>
        <v>0</v>
      </c>
      <c r="E116" s="10"/>
      <c r="F116" s="10"/>
      <c r="G116" s="10"/>
      <c r="H116" s="10"/>
      <c r="I116" s="10"/>
    </row>
    <row r="117" spans="1:9" ht="12" customHeight="1" x14ac:dyDescent="0.2">
      <c r="A117" s="7">
        <v>109</v>
      </c>
      <c r="B117" s="12" t="s">
        <v>219</v>
      </c>
      <c r="C117" s="29" t="s">
        <v>220</v>
      </c>
      <c r="D117" s="142">
        <f t="shared" si="3"/>
        <v>0</v>
      </c>
      <c r="E117" s="10"/>
      <c r="F117" s="10"/>
      <c r="G117" s="10"/>
      <c r="H117" s="10"/>
      <c r="I117" s="10"/>
    </row>
    <row r="118" spans="1:9" x14ac:dyDescent="0.2">
      <c r="A118" s="7">
        <v>110</v>
      </c>
      <c r="B118" s="8" t="s">
        <v>221</v>
      </c>
      <c r="C118" s="30" t="s">
        <v>222</v>
      </c>
      <c r="D118" s="142">
        <f t="shared" si="3"/>
        <v>0</v>
      </c>
      <c r="E118" s="10"/>
      <c r="F118" s="10"/>
      <c r="G118" s="10"/>
      <c r="H118" s="10"/>
      <c r="I118" s="10"/>
    </row>
    <row r="119" spans="1:9" x14ac:dyDescent="0.2">
      <c r="A119" s="7">
        <v>111</v>
      </c>
      <c r="B119" s="11" t="s">
        <v>223</v>
      </c>
      <c r="C119" s="30" t="s">
        <v>224</v>
      </c>
      <c r="D119" s="142">
        <f t="shared" si="3"/>
        <v>0</v>
      </c>
      <c r="E119" s="10"/>
      <c r="F119" s="10"/>
      <c r="G119" s="10"/>
      <c r="H119" s="10"/>
      <c r="I119" s="10"/>
    </row>
    <row r="120" spans="1:9" x14ac:dyDescent="0.2">
      <c r="A120" s="7">
        <v>112</v>
      </c>
      <c r="B120" s="8" t="s">
        <v>225</v>
      </c>
      <c r="C120" s="29" t="s">
        <v>226</v>
      </c>
      <c r="D120" s="142">
        <f t="shared" si="3"/>
        <v>149390944</v>
      </c>
      <c r="E120" s="10"/>
      <c r="F120" s="10"/>
      <c r="G120" s="10"/>
      <c r="H120" s="10"/>
      <c r="I120" s="10">
        <v>149390944</v>
      </c>
    </row>
    <row r="121" spans="1:9" x14ac:dyDescent="0.2">
      <c r="A121" s="7">
        <v>113</v>
      </c>
      <c r="B121" s="8" t="s">
        <v>227</v>
      </c>
      <c r="C121" s="30" t="s">
        <v>228</v>
      </c>
      <c r="D121" s="142">
        <f t="shared" si="3"/>
        <v>0</v>
      </c>
      <c r="E121" s="10"/>
      <c r="F121" s="10"/>
      <c r="G121" s="10"/>
      <c r="H121" s="10"/>
      <c r="I121" s="10"/>
    </row>
    <row r="122" spans="1:9" x14ac:dyDescent="0.2">
      <c r="A122" s="7">
        <v>114</v>
      </c>
      <c r="B122" s="12" t="s">
        <v>229</v>
      </c>
      <c r="C122" s="29" t="s">
        <v>230</v>
      </c>
      <c r="D122" s="142">
        <f t="shared" si="3"/>
        <v>42853800</v>
      </c>
      <c r="E122" s="10"/>
      <c r="F122" s="10"/>
      <c r="G122" s="10"/>
      <c r="H122" s="10"/>
      <c r="I122" s="10">
        <v>42853800</v>
      </c>
    </row>
    <row r="123" spans="1:9" ht="13.5" customHeight="1" x14ac:dyDescent="0.2">
      <c r="A123" s="7">
        <v>115</v>
      </c>
      <c r="B123" s="12" t="s">
        <v>231</v>
      </c>
      <c r="C123" s="29" t="s">
        <v>232</v>
      </c>
      <c r="D123" s="142">
        <f t="shared" si="3"/>
        <v>0</v>
      </c>
      <c r="E123" s="10"/>
      <c r="F123" s="10"/>
      <c r="G123" s="10"/>
      <c r="H123" s="10"/>
      <c r="I123" s="10"/>
    </row>
    <row r="124" spans="1:9" x14ac:dyDescent="0.2">
      <c r="A124" s="7">
        <v>116</v>
      </c>
      <c r="B124" s="12" t="s">
        <v>233</v>
      </c>
      <c r="C124" s="29" t="s">
        <v>234</v>
      </c>
      <c r="D124" s="142">
        <f t="shared" si="3"/>
        <v>0</v>
      </c>
      <c r="E124" s="10"/>
      <c r="F124" s="10"/>
      <c r="G124" s="10"/>
      <c r="H124" s="10"/>
      <c r="I124" s="10"/>
    </row>
    <row r="125" spans="1:9" ht="24" x14ac:dyDescent="0.2">
      <c r="A125" s="7">
        <v>117</v>
      </c>
      <c r="B125" s="12" t="s">
        <v>235</v>
      </c>
      <c r="C125" s="29" t="s">
        <v>236</v>
      </c>
      <c r="D125" s="142">
        <f t="shared" si="3"/>
        <v>0</v>
      </c>
      <c r="E125" s="10"/>
      <c r="F125" s="10"/>
      <c r="G125" s="10"/>
      <c r="H125" s="10"/>
      <c r="I125" s="10"/>
    </row>
    <row r="126" spans="1:9" x14ac:dyDescent="0.2">
      <c r="A126" s="7">
        <v>118</v>
      </c>
      <c r="B126" s="12" t="s">
        <v>237</v>
      </c>
      <c r="C126" s="29" t="s">
        <v>238</v>
      </c>
      <c r="D126" s="142">
        <f t="shared" si="3"/>
        <v>0</v>
      </c>
      <c r="E126" s="10"/>
      <c r="F126" s="10"/>
      <c r="G126" s="10"/>
      <c r="H126" s="10"/>
      <c r="I126" s="10"/>
    </row>
    <row r="127" spans="1:9" ht="12.75" customHeight="1" x14ac:dyDescent="0.2">
      <c r="A127" s="7">
        <v>119</v>
      </c>
      <c r="B127" s="12" t="s">
        <v>239</v>
      </c>
      <c r="C127" s="29" t="s">
        <v>240</v>
      </c>
      <c r="D127" s="142">
        <f t="shared" si="3"/>
        <v>659824321</v>
      </c>
      <c r="E127" s="10">
        <v>6330675</v>
      </c>
      <c r="F127" s="10"/>
      <c r="G127" s="10"/>
      <c r="H127" s="10"/>
      <c r="I127" s="10">
        <v>653493646</v>
      </c>
    </row>
    <row r="128" spans="1:9" x14ac:dyDescent="0.2">
      <c r="A128" s="7">
        <v>120</v>
      </c>
      <c r="B128" s="22" t="s">
        <v>241</v>
      </c>
      <c r="C128" s="35" t="s">
        <v>242</v>
      </c>
      <c r="D128" s="142">
        <f t="shared" si="3"/>
        <v>0</v>
      </c>
      <c r="E128" s="10"/>
      <c r="F128" s="10"/>
      <c r="G128" s="10"/>
      <c r="H128" s="10"/>
      <c r="I128" s="10"/>
    </row>
    <row r="129" spans="1:9" x14ac:dyDescent="0.2">
      <c r="A129" s="7">
        <v>121</v>
      </c>
      <c r="B129" s="11" t="s">
        <v>243</v>
      </c>
      <c r="C129" s="30" t="s">
        <v>244</v>
      </c>
      <c r="D129" s="142">
        <f t="shared" si="3"/>
        <v>0</v>
      </c>
      <c r="E129" s="10"/>
      <c r="F129" s="10"/>
      <c r="G129" s="10"/>
      <c r="H129" s="10"/>
      <c r="I129" s="10"/>
    </row>
    <row r="130" spans="1:9" x14ac:dyDescent="0.2">
      <c r="A130" s="7">
        <v>122</v>
      </c>
      <c r="B130" s="12" t="s">
        <v>245</v>
      </c>
      <c r="C130" s="29" t="s">
        <v>246</v>
      </c>
      <c r="D130" s="142">
        <f t="shared" si="3"/>
        <v>0</v>
      </c>
      <c r="E130" s="10"/>
      <c r="F130" s="10"/>
      <c r="G130" s="10"/>
      <c r="H130" s="10"/>
      <c r="I130" s="10"/>
    </row>
    <row r="131" spans="1:9" x14ac:dyDescent="0.2">
      <c r="A131" s="7">
        <v>123</v>
      </c>
      <c r="B131" s="8" t="s">
        <v>247</v>
      </c>
      <c r="C131" s="36" t="s">
        <v>248</v>
      </c>
      <c r="D131" s="142">
        <f t="shared" si="3"/>
        <v>0</v>
      </c>
      <c r="E131" s="10"/>
      <c r="F131" s="10"/>
      <c r="G131" s="10"/>
      <c r="H131" s="10"/>
      <c r="I131" s="10"/>
    </row>
    <row r="132" spans="1:9" ht="24" x14ac:dyDescent="0.2">
      <c r="A132" s="7">
        <v>124</v>
      </c>
      <c r="B132" s="12" t="s">
        <v>249</v>
      </c>
      <c r="C132" s="29" t="s">
        <v>250</v>
      </c>
      <c r="D132" s="142">
        <f t="shared" si="3"/>
        <v>0</v>
      </c>
      <c r="E132" s="10"/>
      <c r="F132" s="10"/>
      <c r="G132" s="10"/>
      <c r="H132" s="10"/>
      <c r="I132" s="10"/>
    </row>
    <row r="133" spans="1:9" ht="21.75" customHeight="1" x14ac:dyDescent="0.2">
      <c r="A133" s="7">
        <v>125</v>
      </c>
      <c r="B133" s="12" t="s">
        <v>251</v>
      </c>
      <c r="C133" s="29" t="s">
        <v>252</v>
      </c>
      <c r="D133" s="142">
        <f t="shared" si="3"/>
        <v>0</v>
      </c>
      <c r="E133" s="10"/>
      <c r="F133" s="10"/>
      <c r="G133" s="10"/>
      <c r="H133" s="10"/>
      <c r="I133" s="10"/>
    </row>
    <row r="134" spans="1:9" x14ac:dyDescent="0.2">
      <c r="A134" s="7">
        <v>126</v>
      </c>
      <c r="B134" s="11" t="s">
        <v>253</v>
      </c>
      <c r="C134" s="29" t="s">
        <v>254</v>
      </c>
      <c r="D134" s="142">
        <f t="shared" si="3"/>
        <v>0</v>
      </c>
      <c r="E134" s="10"/>
      <c r="F134" s="10"/>
      <c r="G134" s="10"/>
      <c r="H134" s="10"/>
      <c r="I134" s="10"/>
    </row>
    <row r="135" spans="1:9" x14ac:dyDescent="0.2">
      <c r="A135" s="7">
        <v>127</v>
      </c>
      <c r="B135" s="14" t="s">
        <v>255</v>
      </c>
      <c r="C135" s="31" t="s">
        <v>256</v>
      </c>
      <c r="D135" s="142">
        <f t="shared" si="3"/>
        <v>0</v>
      </c>
      <c r="E135" s="10"/>
      <c r="F135" s="10"/>
      <c r="G135" s="10"/>
      <c r="H135" s="10"/>
      <c r="I135" s="10"/>
    </row>
    <row r="136" spans="1:9" x14ac:dyDescent="0.2">
      <c r="A136" s="7">
        <v>128</v>
      </c>
      <c r="B136" s="12" t="s">
        <v>257</v>
      </c>
      <c r="C136" s="29" t="s">
        <v>258</v>
      </c>
      <c r="D136" s="142">
        <f t="shared" si="3"/>
        <v>0</v>
      </c>
      <c r="E136" s="10"/>
      <c r="F136" s="10"/>
      <c r="G136" s="10"/>
      <c r="H136" s="10"/>
      <c r="I136" s="10"/>
    </row>
    <row r="137" spans="1:9" ht="18.75" customHeight="1" x14ac:dyDescent="0.2">
      <c r="A137" s="7">
        <v>129</v>
      </c>
      <c r="B137" s="8" t="s">
        <v>259</v>
      </c>
      <c r="C137" s="30" t="s">
        <v>260</v>
      </c>
      <c r="D137" s="142">
        <f t="shared" si="3"/>
        <v>58325732</v>
      </c>
      <c r="E137" s="10"/>
      <c r="F137" s="10"/>
      <c r="G137" s="10"/>
      <c r="H137" s="10"/>
      <c r="I137" s="10">
        <v>58325732</v>
      </c>
    </row>
    <row r="138" spans="1:9" x14ac:dyDescent="0.2">
      <c r="A138" s="7">
        <v>130</v>
      </c>
      <c r="B138" s="11" t="s">
        <v>261</v>
      </c>
      <c r="C138" s="30" t="s">
        <v>262</v>
      </c>
      <c r="D138" s="142">
        <f t="shared" ref="D138:D156" si="4">E138+F138+G138+H138+I138</f>
        <v>0</v>
      </c>
      <c r="E138" s="10"/>
      <c r="F138" s="10"/>
      <c r="G138" s="10"/>
      <c r="H138" s="10"/>
      <c r="I138" s="10"/>
    </row>
    <row r="139" spans="1:9" x14ac:dyDescent="0.2">
      <c r="A139" s="7">
        <v>131</v>
      </c>
      <c r="B139" s="12" t="s">
        <v>263</v>
      </c>
      <c r="C139" s="29" t="s">
        <v>264</v>
      </c>
      <c r="D139" s="142">
        <f t="shared" si="4"/>
        <v>247671941</v>
      </c>
      <c r="E139" s="10">
        <v>649300</v>
      </c>
      <c r="F139" s="10"/>
      <c r="G139" s="10"/>
      <c r="H139" s="10"/>
      <c r="I139" s="10">
        <v>247022641</v>
      </c>
    </row>
    <row r="140" spans="1:9" x14ac:dyDescent="0.2">
      <c r="A140" s="7">
        <v>132</v>
      </c>
      <c r="B140" s="12" t="s">
        <v>265</v>
      </c>
      <c r="C140" s="29" t="s">
        <v>266</v>
      </c>
      <c r="D140" s="142">
        <f t="shared" si="4"/>
        <v>0</v>
      </c>
      <c r="E140" s="10"/>
      <c r="F140" s="10"/>
      <c r="G140" s="10"/>
      <c r="H140" s="10"/>
      <c r="I140" s="10"/>
    </row>
    <row r="141" spans="1:9" ht="13.5" customHeight="1" x14ac:dyDescent="0.2">
      <c r="A141" s="7">
        <v>133</v>
      </c>
      <c r="B141" s="12" t="s">
        <v>267</v>
      </c>
      <c r="C141" s="29" t="s">
        <v>268</v>
      </c>
      <c r="D141" s="142">
        <f t="shared" si="4"/>
        <v>48204344</v>
      </c>
      <c r="E141" s="10"/>
      <c r="F141" s="10">
        <v>7720430</v>
      </c>
      <c r="G141" s="10">
        <v>12986000</v>
      </c>
      <c r="H141" s="10">
        <v>3116640</v>
      </c>
      <c r="I141" s="10">
        <v>24381274</v>
      </c>
    </row>
    <row r="142" spans="1:9" x14ac:dyDescent="0.2">
      <c r="A142" s="7">
        <v>134</v>
      </c>
      <c r="B142" s="12" t="s">
        <v>269</v>
      </c>
      <c r="C142" s="29" t="s">
        <v>270</v>
      </c>
      <c r="D142" s="142">
        <f t="shared" si="4"/>
        <v>0</v>
      </c>
      <c r="E142" s="10"/>
      <c r="F142" s="10"/>
      <c r="G142" s="10"/>
      <c r="H142" s="10"/>
      <c r="I142" s="10"/>
    </row>
    <row r="143" spans="1:9" x14ac:dyDescent="0.2">
      <c r="A143" s="7">
        <v>135</v>
      </c>
      <c r="B143" s="12" t="s">
        <v>271</v>
      </c>
      <c r="C143" s="29" t="s">
        <v>272</v>
      </c>
      <c r="D143" s="142">
        <f t="shared" si="4"/>
        <v>2766890</v>
      </c>
      <c r="E143" s="10"/>
      <c r="F143" s="10">
        <v>2766890</v>
      </c>
      <c r="G143" s="10"/>
      <c r="H143" s="10"/>
      <c r="I143" s="10"/>
    </row>
    <row r="144" spans="1:9" x14ac:dyDescent="0.2">
      <c r="A144" s="7">
        <v>136</v>
      </c>
      <c r="B144" s="8" t="s">
        <v>273</v>
      </c>
      <c r="C144" s="30" t="s">
        <v>274</v>
      </c>
      <c r="D144" s="142">
        <f t="shared" si="4"/>
        <v>19252440</v>
      </c>
      <c r="E144" s="10"/>
      <c r="F144" s="10">
        <f>427840+129860</f>
        <v>557700</v>
      </c>
      <c r="G144" s="10"/>
      <c r="H144" s="10"/>
      <c r="I144" s="10">
        <v>18694740</v>
      </c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142">
        <f t="shared" si="4"/>
        <v>0</v>
      </c>
      <c r="E145" s="10"/>
      <c r="F145" s="10"/>
      <c r="G145" s="10"/>
      <c r="H145" s="10"/>
      <c r="I145" s="10"/>
    </row>
    <row r="146" spans="1:9" x14ac:dyDescent="0.2">
      <c r="A146" s="7">
        <v>138</v>
      </c>
      <c r="B146" s="8" t="s">
        <v>277</v>
      </c>
      <c r="C146" s="29" t="s">
        <v>278</v>
      </c>
      <c r="D146" s="142">
        <f t="shared" si="4"/>
        <v>0</v>
      </c>
      <c r="E146" s="10"/>
      <c r="F146" s="10"/>
      <c r="G146" s="10"/>
      <c r="H146" s="10"/>
      <c r="I146" s="10"/>
    </row>
    <row r="147" spans="1:9" x14ac:dyDescent="0.2">
      <c r="A147" s="7">
        <v>139</v>
      </c>
      <c r="B147" s="14" t="s">
        <v>279</v>
      </c>
      <c r="C147" s="31" t="s">
        <v>280</v>
      </c>
      <c r="D147" s="142">
        <f t="shared" si="4"/>
        <v>0</v>
      </c>
      <c r="E147" s="10"/>
      <c r="F147" s="10"/>
      <c r="G147" s="10"/>
      <c r="H147" s="10"/>
      <c r="I147" s="10"/>
    </row>
    <row r="148" spans="1:9" x14ac:dyDescent="0.2">
      <c r="A148" s="7">
        <v>140</v>
      </c>
      <c r="B148" s="12" t="s">
        <v>281</v>
      </c>
      <c r="C148" s="29" t="s">
        <v>282</v>
      </c>
      <c r="D148" s="142">
        <f t="shared" si="4"/>
        <v>0</v>
      </c>
      <c r="E148" s="10"/>
      <c r="F148" s="10"/>
      <c r="G148" s="10"/>
      <c r="H148" s="10"/>
      <c r="I148" s="10"/>
    </row>
    <row r="149" spans="1:9" x14ac:dyDescent="0.2">
      <c r="A149" s="7">
        <v>141</v>
      </c>
      <c r="B149" s="12" t="s">
        <v>283</v>
      </c>
      <c r="C149" s="29" t="s">
        <v>284</v>
      </c>
      <c r="D149" s="142">
        <f t="shared" si="4"/>
        <v>0</v>
      </c>
      <c r="E149" s="10"/>
      <c r="F149" s="10"/>
      <c r="G149" s="10"/>
      <c r="H149" s="10"/>
      <c r="I149" s="10"/>
    </row>
    <row r="150" spans="1:9" x14ac:dyDescent="0.2">
      <c r="A150" s="7">
        <v>142</v>
      </c>
      <c r="B150" s="12" t="s">
        <v>285</v>
      </c>
      <c r="C150" s="29" t="s">
        <v>286</v>
      </c>
      <c r="D150" s="142">
        <f t="shared" si="4"/>
        <v>0</v>
      </c>
      <c r="E150" s="10"/>
      <c r="F150" s="10"/>
      <c r="G150" s="10"/>
      <c r="H150" s="10"/>
      <c r="I150" s="10"/>
    </row>
    <row r="151" spans="1:9" x14ac:dyDescent="0.2">
      <c r="A151" s="7">
        <v>143</v>
      </c>
      <c r="B151" s="14" t="s">
        <v>287</v>
      </c>
      <c r="C151" s="31" t="s">
        <v>288</v>
      </c>
      <c r="D151" s="142">
        <f t="shared" si="4"/>
        <v>189995</v>
      </c>
      <c r="E151" s="10"/>
      <c r="F151" s="10">
        <v>189995</v>
      </c>
      <c r="G151" s="10"/>
      <c r="H151" s="10"/>
      <c r="I151" s="10"/>
    </row>
    <row r="152" spans="1:9" x14ac:dyDescent="0.2">
      <c r="A152" s="7">
        <v>144</v>
      </c>
      <c r="B152" s="11" t="s">
        <v>289</v>
      </c>
      <c r="C152" s="31" t="s">
        <v>290</v>
      </c>
      <c r="D152" s="142">
        <f t="shared" si="4"/>
        <v>949975</v>
      </c>
      <c r="E152" s="10"/>
      <c r="F152" s="10">
        <v>949975</v>
      </c>
      <c r="G152" s="10"/>
      <c r="H152" s="10"/>
      <c r="I152" s="10"/>
    </row>
    <row r="153" spans="1:9" x14ac:dyDescent="0.2">
      <c r="A153" s="7">
        <v>145</v>
      </c>
      <c r="B153" s="12" t="s">
        <v>291</v>
      </c>
      <c r="C153" s="29" t="s">
        <v>292</v>
      </c>
      <c r="D153" s="142">
        <f t="shared" si="4"/>
        <v>1899950</v>
      </c>
      <c r="E153" s="10"/>
      <c r="F153" s="10">
        <v>1899950</v>
      </c>
      <c r="G153" s="10"/>
      <c r="H153" s="10"/>
      <c r="I153" s="10"/>
    </row>
    <row r="154" spans="1:9" x14ac:dyDescent="0.2">
      <c r="A154" s="7">
        <v>146</v>
      </c>
      <c r="B154" s="8" t="s">
        <v>293</v>
      </c>
      <c r="C154" s="30" t="s">
        <v>294</v>
      </c>
      <c r="D154" s="142">
        <f t="shared" si="4"/>
        <v>0</v>
      </c>
      <c r="E154" s="10"/>
      <c r="F154" s="10"/>
      <c r="G154" s="10"/>
      <c r="H154" s="10"/>
      <c r="I154" s="10"/>
    </row>
    <row r="155" spans="1:9" x14ac:dyDescent="0.2">
      <c r="A155" s="7">
        <v>147</v>
      </c>
      <c r="B155" s="8" t="s">
        <v>295</v>
      </c>
      <c r="C155" s="30" t="s">
        <v>296</v>
      </c>
      <c r="D155" s="142">
        <f t="shared" si="4"/>
        <v>0</v>
      </c>
      <c r="E155" s="10"/>
      <c r="F155" s="10"/>
      <c r="G155" s="10"/>
      <c r="H155" s="10"/>
      <c r="I155" s="10"/>
    </row>
    <row r="156" spans="1:9" ht="12.75" x14ac:dyDescent="0.2">
      <c r="A156" s="7">
        <v>148</v>
      </c>
      <c r="B156" s="25" t="s">
        <v>297</v>
      </c>
      <c r="C156" s="26" t="s">
        <v>298</v>
      </c>
      <c r="D156" s="142">
        <f t="shared" si="4"/>
        <v>0</v>
      </c>
      <c r="E156" s="10"/>
      <c r="F156" s="10"/>
      <c r="G156" s="10"/>
      <c r="H156" s="10"/>
      <c r="I156" s="10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14" sqref="G14"/>
    </sheetView>
  </sheetViews>
  <sheetFormatPr defaultRowHeight="12.75" x14ac:dyDescent="0.2"/>
  <cols>
    <col min="1" max="1" width="4.5703125" style="73" customWidth="1"/>
    <col min="2" max="2" width="10" style="73" customWidth="1"/>
    <col min="3" max="3" width="29.85546875" style="74" customWidth="1"/>
    <col min="4" max="6" width="15.28515625" style="73" customWidth="1"/>
    <col min="7" max="16384" width="9.140625" style="73"/>
  </cols>
  <sheetData>
    <row r="1" spans="1:6" ht="27.75" customHeight="1" x14ac:dyDescent="0.2">
      <c r="A1" s="167" t="s">
        <v>357</v>
      </c>
      <c r="B1" s="167"/>
      <c r="C1" s="167"/>
      <c r="D1" s="167"/>
      <c r="E1" s="167"/>
      <c r="F1" s="167"/>
    </row>
    <row r="2" spans="1:6" x14ac:dyDescent="0.2">
      <c r="F2" s="88" t="s">
        <v>329</v>
      </c>
    </row>
    <row r="3" spans="1:6" ht="12.75" customHeight="1" x14ac:dyDescent="0.2">
      <c r="A3" s="168" t="s">
        <v>0</v>
      </c>
      <c r="B3" s="168" t="s">
        <v>1</v>
      </c>
      <c r="C3" s="169" t="s">
        <v>2</v>
      </c>
      <c r="D3" s="170" t="s">
        <v>348</v>
      </c>
      <c r="E3" s="171" t="s">
        <v>349</v>
      </c>
      <c r="F3" s="172"/>
    </row>
    <row r="4" spans="1:6" ht="28.5" customHeight="1" x14ac:dyDescent="0.2">
      <c r="A4" s="168"/>
      <c r="B4" s="168"/>
      <c r="C4" s="169"/>
      <c r="D4" s="170"/>
      <c r="E4" s="75" t="s">
        <v>350</v>
      </c>
      <c r="F4" s="94" t="s">
        <v>351</v>
      </c>
    </row>
    <row r="5" spans="1:6" s="77" customFormat="1" x14ac:dyDescent="0.2">
      <c r="A5" s="83" t="s">
        <v>356</v>
      </c>
      <c r="B5" s="84"/>
      <c r="C5" s="83"/>
      <c r="D5" s="85">
        <f>D6+D9</f>
        <v>249903002</v>
      </c>
      <c r="E5" s="85">
        <f t="shared" ref="E5:F5" si="0">E6+E9</f>
        <v>167746963</v>
      </c>
      <c r="F5" s="85">
        <f t="shared" si="0"/>
        <v>82156039</v>
      </c>
    </row>
    <row r="6" spans="1:6" s="77" customFormat="1" ht="43.5" customHeight="1" x14ac:dyDescent="0.2">
      <c r="A6" s="164" t="s">
        <v>352</v>
      </c>
      <c r="B6" s="165"/>
      <c r="C6" s="166"/>
      <c r="D6" s="76">
        <f>D7+D8</f>
        <v>167746963</v>
      </c>
      <c r="E6" s="76">
        <f>E7+E8</f>
        <v>167746963</v>
      </c>
      <c r="F6" s="76"/>
    </row>
    <row r="7" spans="1:6" ht="14.25" customHeight="1" x14ac:dyDescent="0.2">
      <c r="A7" s="78">
        <v>1</v>
      </c>
      <c r="B7" s="79" t="s">
        <v>255</v>
      </c>
      <c r="C7" s="80" t="s">
        <v>256</v>
      </c>
      <c r="D7" s="92">
        <f>E7</f>
        <v>99516965</v>
      </c>
      <c r="E7" s="93">
        <v>99516965</v>
      </c>
      <c r="F7" s="78"/>
    </row>
    <row r="8" spans="1:6" ht="14.25" customHeight="1" x14ac:dyDescent="0.2">
      <c r="A8" s="78">
        <v>2</v>
      </c>
      <c r="B8" s="25" t="s">
        <v>257</v>
      </c>
      <c r="C8" s="26" t="s">
        <v>258</v>
      </c>
      <c r="D8" s="92">
        <f>E8</f>
        <v>68229998</v>
      </c>
      <c r="E8" s="93">
        <v>68229998</v>
      </c>
      <c r="F8" s="78"/>
    </row>
    <row r="9" spans="1:6" s="77" customFormat="1" ht="14.25" customHeight="1" x14ac:dyDescent="0.2">
      <c r="A9" s="164" t="s">
        <v>353</v>
      </c>
      <c r="B9" s="165"/>
      <c r="C9" s="166"/>
      <c r="D9" s="81">
        <f>D11+D12</f>
        <v>82156039</v>
      </c>
      <c r="E9" s="81"/>
      <c r="F9" s="81">
        <f>F11+F12</f>
        <v>82156039</v>
      </c>
    </row>
    <row r="10" spans="1:6" ht="16.5" customHeight="1" x14ac:dyDescent="0.2">
      <c r="A10" s="78">
        <v>3</v>
      </c>
      <c r="B10" s="25" t="s">
        <v>297</v>
      </c>
      <c r="C10" s="26" t="s">
        <v>298</v>
      </c>
      <c r="D10" s="78"/>
      <c r="E10" s="82"/>
      <c r="F10" s="78"/>
    </row>
    <row r="11" spans="1:6" x14ac:dyDescent="0.2">
      <c r="A11" s="78"/>
      <c r="B11" s="78"/>
      <c r="C11" s="124" t="s">
        <v>354</v>
      </c>
      <c r="D11" s="92">
        <f>E11+F11</f>
        <v>19564039</v>
      </c>
      <c r="E11" s="93"/>
      <c r="F11" s="93">
        <v>19564039</v>
      </c>
    </row>
    <row r="12" spans="1:6" x14ac:dyDescent="0.2">
      <c r="A12" s="78"/>
      <c r="B12" s="78"/>
      <c r="C12" s="124" t="s">
        <v>355</v>
      </c>
      <c r="D12" s="92">
        <f>E12+F12</f>
        <v>62592000</v>
      </c>
      <c r="E12" s="93"/>
      <c r="F12" s="93">
        <v>62592000</v>
      </c>
    </row>
    <row r="13" spans="1:6" x14ac:dyDescent="0.2">
      <c r="D13" s="86"/>
      <c r="E13" s="95"/>
      <c r="F13" s="95"/>
    </row>
    <row r="14" spans="1:6" x14ac:dyDescent="0.2">
      <c r="D14" s="86"/>
      <c r="E14" s="95"/>
      <c r="F14" s="95"/>
    </row>
    <row r="15" spans="1:6" x14ac:dyDescent="0.2">
      <c r="D15" s="95"/>
      <c r="E15" s="86"/>
      <c r="F15" s="86"/>
    </row>
    <row r="16" spans="1:6" x14ac:dyDescent="0.2">
      <c r="D16" s="95"/>
    </row>
    <row r="17" spans="4:4" x14ac:dyDescent="0.2">
      <c r="D17" s="95"/>
    </row>
    <row r="18" spans="4:4" x14ac:dyDescent="0.2">
      <c r="D18" s="95"/>
    </row>
    <row r="19" spans="4:4" x14ac:dyDescent="0.2">
      <c r="D19" s="95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selection activeCell="H14" sqref="H1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153" t="s">
        <v>340</v>
      </c>
      <c r="B2" s="153"/>
      <c r="C2" s="153"/>
      <c r="D2" s="153"/>
      <c r="E2" s="153"/>
      <c r="F2" s="153"/>
      <c r="G2" s="153"/>
    </row>
    <row r="3" spans="1:7" x14ac:dyDescent="0.2">
      <c r="C3" s="4"/>
      <c r="D3" s="4"/>
      <c r="E3" s="4"/>
      <c r="F3" s="4"/>
      <c r="G3" s="3" t="s">
        <v>329</v>
      </c>
    </row>
    <row r="4" spans="1:7" s="5" customFormat="1" ht="24.75" customHeight="1" x14ac:dyDescent="0.2">
      <c r="A4" s="154" t="s">
        <v>0</v>
      </c>
      <c r="B4" s="154" t="s">
        <v>1</v>
      </c>
      <c r="C4" s="156" t="s">
        <v>2</v>
      </c>
      <c r="D4" s="176" t="s">
        <v>341</v>
      </c>
      <c r="E4" s="176"/>
      <c r="F4" s="176"/>
      <c r="G4" s="176"/>
    </row>
    <row r="5" spans="1:7" ht="51.75" customHeight="1" x14ac:dyDescent="0.2">
      <c r="A5" s="155"/>
      <c r="B5" s="155"/>
      <c r="C5" s="157"/>
      <c r="D5" s="38" t="s">
        <v>322</v>
      </c>
      <c r="E5" s="38" t="s">
        <v>342</v>
      </c>
      <c r="F5" s="38" t="s">
        <v>343</v>
      </c>
      <c r="G5" s="38" t="s">
        <v>344</v>
      </c>
    </row>
    <row r="6" spans="1:7" s="5" customFormat="1" x14ac:dyDescent="0.2">
      <c r="A6" s="177" t="s">
        <v>300</v>
      </c>
      <c r="B6" s="177"/>
      <c r="C6" s="177"/>
      <c r="D6" s="44">
        <f>E6+F6+G6</f>
        <v>3503425720</v>
      </c>
      <c r="E6" s="44">
        <f>E7+E8</f>
        <v>3353508903</v>
      </c>
      <c r="F6" s="44">
        <f t="shared" ref="F6:G6" si="0">F7+F8</f>
        <v>111336375</v>
      </c>
      <c r="G6" s="44">
        <f t="shared" si="0"/>
        <v>38580442</v>
      </c>
    </row>
    <row r="7" spans="1:7" s="5" customFormat="1" ht="12.75" customHeight="1" x14ac:dyDescent="0.2">
      <c r="A7" s="173" t="s">
        <v>299</v>
      </c>
      <c r="B7" s="174"/>
      <c r="C7" s="175"/>
      <c r="D7" s="43">
        <f t="shared" ref="D7" si="1">E7+F7+G7</f>
        <v>73573687</v>
      </c>
      <c r="E7" s="51">
        <f>73605488-31801</f>
        <v>73573687</v>
      </c>
      <c r="F7" s="59"/>
      <c r="G7" s="27"/>
    </row>
    <row r="8" spans="1:7" ht="12.75" customHeight="1" x14ac:dyDescent="0.2">
      <c r="A8" s="173" t="s">
        <v>396</v>
      </c>
      <c r="B8" s="174"/>
      <c r="C8" s="175"/>
      <c r="D8" s="45">
        <f>SUM(D9:D156)</f>
        <v>3429852033</v>
      </c>
      <c r="E8" s="45">
        <f t="shared" ref="E8:G8" si="2">SUM(E9:E156)</f>
        <v>3279935216</v>
      </c>
      <c r="F8" s="45">
        <f t="shared" si="2"/>
        <v>111336375</v>
      </c>
      <c r="G8" s="45">
        <f t="shared" si="2"/>
        <v>38580442</v>
      </c>
    </row>
    <row r="9" spans="1:7" ht="12" customHeight="1" x14ac:dyDescent="0.2">
      <c r="A9" s="7">
        <v>1</v>
      </c>
      <c r="B9" s="8" t="s">
        <v>3</v>
      </c>
      <c r="C9" s="30" t="s">
        <v>4</v>
      </c>
      <c r="D9" s="51">
        <f>E9+F9+G9</f>
        <v>15791186</v>
      </c>
      <c r="E9" s="50">
        <v>15069537</v>
      </c>
      <c r="F9" s="50"/>
      <c r="G9" s="10">
        <v>721649</v>
      </c>
    </row>
    <row r="10" spans="1:7" x14ac:dyDescent="0.2">
      <c r="A10" s="7">
        <v>2</v>
      </c>
      <c r="B10" s="11" t="s">
        <v>5</v>
      </c>
      <c r="C10" s="30" t="s">
        <v>6</v>
      </c>
      <c r="D10" s="51">
        <f t="shared" ref="D10:D73" si="3">E10+F10+G10</f>
        <v>15653004</v>
      </c>
      <c r="E10" s="50">
        <v>15508674</v>
      </c>
      <c r="F10" s="50"/>
      <c r="G10" s="10">
        <v>144330</v>
      </c>
    </row>
    <row r="11" spans="1:7" x14ac:dyDescent="0.2">
      <c r="A11" s="7">
        <v>3</v>
      </c>
      <c r="B11" s="12" t="s">
        <v>7</v>
      </c>
      <c r="C11" s="29" t="s">
        <v>8</v>
      </c>
      <c r="D11" s="51">
        <f t="shared" si="3"/>
        <v>47222836.000000007</v>
      </c>
      <c r="E11" s="52">
        <v>45779538.000000007</v>
      </c>
      <c r="F11" s="52"/>
      <c r="G11" s="10">
        <v>1443298</v>
      </c>
    </row>
    <row r="12" spans="1:7" ht="14.25" customHeight="1" x14ac:dyDescent="0.2">
      <c r="A12" s="7">
        <v>4</v>
      </c>
      <c r="B12" s="8" t="s">
        <v>9</v>
      </c>
      <c r="C12" s="30" t="s">
        <v>10</v>
      </c>
      <c r="D12" s="51">
        <f t="shared" si="3"/>
        <v>18210245</v>
      </c>
      <c r="E12" s="50">
        <v>17199936</v>
      </c>
      <c r="F12" s="50"/>
      <c r="G12" s="10">
        <v>1010309</v>
      </c>
    </row>
    <row r="13" spans="1:7" x14ac:dyDescent="0.2">
      <c r="A13" s="7">
        <v>5</v>
      </c>
      <c r="B13" s="8" t="s">
        <v>11</v>
      </c>
      <c r="C13" s="30" t="s">
        <v>12</v>
      </c>
      <c r="D13" s="51">
        <f t="shared" si="3"/>
        <v>0</v>
      </c>
      <c r="E13" s="50"/>
      <c r="F13" s="50"/>
      <c r="G13" s="10"/>
    </row>
    <row r="14" spans="1:7" x14ac:dyDescent="0.2">
      <c r="A14" s="7">
        <v>6</v>
      </c>
      <c r="B14" s="12" t="s">
        <v>13</v>
      </c>
      <c r="C14" s="29" t="s">
        <v>14</v>
      </c>
      <c r="D14" s="51">
        <f t="shared" si="3"/>
        <v>268747608</v>
      </c>
      <c r="E14" s="52">
        <v>265427200</v>
      </c>
      <c r="F14" s="52"/>
      <c r="G14" s="10">
        <v>3320408</v>
      </c>
    </row>
    <row r="15" spans="1:7" x14ac:dyDescent="0.2">
      <c r="A15" s="7">
        <v>7</v>
      </c>
      <c r="B15" s="14" t="s">
        <v>15</v>
      </c>
      <c r="C15" s="31" t="s">
        <v>16</v>
      </c>
      <c r="D15" s="51">
        <f t="shared" si="3"/>
        <v>0</v>
      </c>
      <c r="E15" s="53"/>
      <c r="F15" s="53"/>
      <c r="G15" s="10"/>
    </row>
    <row r="16" spans="1:7" x14ac:dyDescent="0.2">
      <c r="A16" s="7">
        <v>8</v>
      </c>
      <c r="B16" s="12" t="s">
        <v>17</v>
      </c>
      <c r="C16" s="29" t="s">
        <v>18</v>
      </c>
      <c r="D16" s="51">
        <f t="shared" si="3"/>
        <v>0</v>
      </c>
      <c r="E16" s="52"/>
      <c r="F16" s="52"/>
      <c r="G16" s="10"/>
    </row>
    <row r="17" spans="1:7" x14ac:dyDescent="0.2">
      <c r="A17" s="7">
        <v>9</v>
      </c>
      <c r="B17" s="12" t="s">
        <v>19</v>
      </c>
      <c r="C17" s="29" t="s">
        <v>20</v>
      </c>
      <c r="D17" s="51">
        <f t="shared" si="3"/>
        <v>17688231</v>
      </c>
      <c r="E17" s="52">
        <v>17471736</v>
      </c>
      <c r="F17" s="52"/>
      <c r="G17" s="10">
        <v>216495</v>
      </c>
    </row>
    <row r="18" spans="1:7" x14ac:dyDescent="0.2">
      <c r="A18" s="7">
        <v>10</v>
      </c>
      <c r="B18" s="12" t="s">
        <v>21</v>
      </c>
      <c r="C18" s="29" t="s">
        <v>22</v>
      </c>
      <c r="D18" s="51">
        <f t="shared" si="3"/>
        <v>0</v>
      </c>
      <c r="E18" s="52"/>
      <c r="F18" s="52"/>
      <c r="G18" s="10"/>
    </row>
    <row r="19" spans="1:7" x14ac:dyDescent="0.2">
      <c r="A19" s="7">
        <v>11</v>
      </c>
      <c r="B19" s="12" t="s">
        <v>23</v>
      </c>
      <c r="C19" s="29" t="s">
        <v>24</v>
      </c>
      <c r="D19" s="51">
        <f t="shared" si="3"/>
        <v>17864250</v>
      </c>
      <c r="E19" s="52">
        <v>17431260</v>
      </c>
      <c r="F19" s="52"/>
      <c r="G19" s="10">
        <v>432990</v>
      </c>
    </row>
    <row r="20" spans="1:7" x14ac:dyDescent="0.2">
      <c r="A20" s="7">
        <v>12</v>
      </c>
      <c r="B20" s="12" t="s">
        <v>25</v>
      </c>
      <c r="C20" s="29" t="s">
        <v>26</v>
      </c>
      <c r="D20" s="51">
        <f t="shared" si="3"/>
        <v>0</v>
      </c>
      <c r="E20" s="52"/>
      <c r="F20" s="52"/>
      <c r="G20" s="10"/>
    </row>
    <row r="21" spans="1:7" x14ac:dyDescent="0.2">
      <c r="A21" s="7">
        <v>13</v>
      </c>
      <c r="B21" s="8" t="s">
        <v>27</v>
      </c>
      <c r="C21" s="29" t="s">
        <v>28</v>
      </c>
      <c r="D21" s="51">
        <f t="shared" si="3"/>
        <v>0</v>
      </c>
      <c r="E21" s="52"/>
      <c r="F21" s="52"/>
      <c r="G21" s="10"/>
    </row>
    <row r="22" spans="1:7" x14ac:dyDescent="0.2">
      <c r="A22" s="7">
        <v>14</v>
      </c>
      <c r="B22" s="8" t="s">
        <v>29</v>
      </c>
      <c r="C22" s="30" t="s">
        <v>30</v>
      </c>
      <c r="D22" s="51">
        <f t="shared" si="3"/>
        <v>0</v>
      </c>
      <c r="E22" s="50"/>
      <c r="F22" s="50"/>
      <c r="G22" s="10"/>
    </row>
    <row r="23" spans="1:7" x14ac:dyDescent="0.2">
      <c r="A23" s="7">
        <v>15</v>
      </c>
      <c r="B23" s="12" t="s">
        <v>31</v>
      </c>
      <c r="C23" s="29" t="s">
        <v>32</v>
      </c>
      <c r="D23" s="51">
        <f t="shared" si="3"/>
        <v>0</v>
      </c>
      <c r="E23" s="52"/>
      <c r="F23" s="52"/>
      <c r="G23" s="10"/>
    </row>
    <row r="24" spans="1:7" x14ac:dyDescent="0.2">
      <c r="A24" s="7">
        <v>16</v>
      </c>
      <c r="B24" s="12" t="s">
        <v>33</v>
      </c>
      <c r="C24" s="29" t="s">
        <v>34</v>
      </c>
      <c r="D24" s="51">
        <f t="shared" si="3"/>
        <v>0</v>
      </c>
      <c r="E24" s="52"/>
      <c r="F24" s="52"/>
      <c r="G24" s="10"/>
    </row>
    <row r="25" spans="1:7" x14ac:dyDescent="0.2">
      <c r="A25" s="7">
        <v>17</v>
      </c>
      <c r="B25" s="12" t="s">
        <v>35</v>
      </c>
      <c r="C25" s="29" t="s">
        <v>36</v>
      </c>
      <c r="D25" s="51">
        <f t="shared" si="3"/>
        <v>0</v>
      </c>
      <c r="E25" s="52"/>
      <c r="F25" s="52"/>
      <c r="G25" s="10"/>
    </row>
    <row r="26" spans="1:7" x14ac:dyDescent="0.2">
      <c r="A26" s="7">
        <v>18</v>
      </c>
      <c r="B26" s="12" t="s">
        <v>37</v>
      </c>
      <c r="C26" s="29" t="s">
        <v>38</v>
      </c>
      <c r="D26" s="51">
        <f t="shared" si="3"/>
        <v>183725509</v>
      </c>
      <c r="E26" s="52">
        <v>181921387</v>
      </c>
      <c r="F26" s="52"/>
      <c r="G26" s="10">
        <v>1804122</v>
      </c>
    </row>
    <row r="27" spans="1:7" x14ac:dyDescent="0.2">
      <c r="A27" s="7">
        <v>19</v>
      </c>
      <c r="B27" s="8" t="s">
        <v>39</v>
      </c>
      <c r="C27" s="30" t="s">
        <v>40</v>
      </c>
      <c r="D27" s="51">
        <f t="shared" si="3"/>
        <v>0</v>
      </c>
      <c r="E27" s="50"/>
      <c r="F27" s="50"/>
      <c r="G27" s="10"/>
    </row>
    <row r="28" spans="1:7" x14ac:dyDescent="0.2">
      <c r="A28" s="7">
        <v>20</v>
      </c>
      <c r="B28" s="8" t="s">
        <v>41</v>
      </c>
      <c r="C28" s="30" t="s">
        <v>42</v>
      </c>
      <c r="D28" s="51">
        <f t="shared" si="3"/>
        <v>0</v>
      </c>
      <c r="E28" s="50"/>
      <c r="F28" s="50"/>
      <c r="G28" s="10"/>
    </row>
    <row r="29" spans="1:7" x14ac:dyDescent="0.2">
      <c r="A29" s="7">
        <v>21</v>
      </c>
      <c r="B29" s="8" t="s">
        <v>43</v>
      </c>
      <c r="C29" s="30" t="s">
        <v>44</v>
      </c>
      <c r="D29" s="51">
        <f t="shared" si="3"/>
        <v>0</v>
      </c>
      <c r="E29" s="50"/>
      <c r="F29" s="50"/>
      <c r="G29" s="10"/>
    </row>
    <row r="30" spans="1:7" x14ac:dyDescent="0.2">
      <c r="A30" s="7">
        <v>22</v>
      </c>
      <c r="B30" s="8" t="s">
        <v>45</v>
      </c>
      <c r="C30" s="30" t="s">
        <v>46</v>
      </c>
      <c r="D30" s="51">
        <f t="shared" si="3"/>
        <v>127959891</v>
      </c>
      <c r="E30" s="50">
        <v>126083604</v>
      </c>
      <c r="F30" s="50"/>
      <c r="G30" s="10">
        <v>1876287</v>
      </c>
    </row>
    <row r="31" spans="1:7" x14ac:dyDescent="0.2">
      <c r="A31" s="7">
        <v>23</v>
      </c>
      <c r="B31" s="12" t="s">
        <v>47</v>
      </c>
      <c r="C31" s="29" t="s">
        <v>48</v>
      </c>
      <c r="D31" s="51">
        <f t="shared" si="3"/>
        <v>25740044</v>
      </c>
      <c r="E31" s="52">
        <v>24768620</v>
      </c>
      <c r="F31" s="52"/>
      <c r="G31" s="10">
        <v>971424</v>
      </c>
    </row>
    <row r="32" spans="1:7" ht="12" customHeight="1" x14ac:dyDescent="0.2">
      <c r="A32" s="7">
        <v>24</v>
      </c>
      <c r="B32" s="12" t="s">
        <v>49</v>
      </c>
      <c r="C32" s="29" t="s">
        <v>50</v>
      </c>
      <c r="D32" s="51">
        <f t="shared" si="3"/>
        <v>0</v>
      </c>
      <c r="E32" s="52"/>
      <c r="F32" s="52"/>
      <c r="G32" s="10"/>
    </row>
    <row r="33" spans="1:7" ht="24" x14ac:dyDescent="0.2">
      <c r="A33" s="7">
        <v>25</v>
      </c>
      <c r="B33" s="12" t="s">
        <v>51</v>
      </c>
      <c r="C33" s="29" t="s">
        <v>52</v>
      </c>
      <c r="D33" s="51">
        <f t="shared" si="3"/>
        <v>0</v>
      </c>
      <c r="E33" s="52"/>
      <c r="F33" s="52"/>
      <c r="G33" s="10"/>
    </row>
    <row r="34" spans="1:7" x14ac:dyDescent="0.2">
      <c r="A34" s="7">
        <v>26</v>
      </c>
      <c r="B34" s="8" t="s">
        <v>53</v>
      </c>
      <c r="C34" s="31" t="s">
        <v>54</v>
      </c>
      <c r="D34" s="51">
        <f t="shared" si="3"/>
        <v>0</v>
      </c>
      <c r="E34" s="53"/>
      <c r="F34" s="53"/>
      <c r="G34" s="10"/>
    </row>
    <row r="35" spans="1:7" x14ac:dyDescent="0.2">
      <c r="A35" s="7">
        <v>27</v>
      </c>
      <c r="B35" s="12" t="s">
        <v>55</v>
      </c>
      <c r="C35" s="29" t="s">
        <v>56</v>
      </c>
      <c r="D35" s="51">
        <f t="shared" si="3"/>
        <v>0</v>
      </c>
      <c r="E35" s="52"/>
      <c r="F35" s="52"/>
      <c r="G35" s="10"/>
    </row>
    <row r="36" spans="1:7" ht="24" customHeight="1" x14ac:dyDescent="0.2">
      <c r="A36" s="7">
        <v>28</v>
      </c>
      <c r="B36" s="12" t="s">
        <v>57</v>
      </c>
      <c r="C36" s="29" t="s">
        <v>58</v>
      </c>
      <c r="D36" s="51">
        <f t="shared" si="3"/>
        <v>0</v>
      </c>
      <c r="E36" s="52"/>
      <c r="F36" s="52"/>
      <c r="G36" s="10"/>
    </row>
    <row r="37" spans="1:7" ht="12" customHeight="1" x14ac:dyDescent="0.2">
      <c r="A37" s="7">
        <v>29</v>
      </c>
      <c r="B37" s="8" t="s">
        <v>59</v>
      </c>
      <c r="C37" s="30" t="s">
        <v>60</v>
      </c>
      <c r="D37" s="51">
        <f t="shared" si="3"/>
        <v>0</v>
      </c>
      <c r="E37" s="50"/>
      <c r="F37" s="50"/>
      <c r="G37" s="10"/>
    </row>
    <row r="38" spans="1:7" x14ac:dyDescent="0.2">
      <c r="A38" s="7">
        <v>30</v>
      </c>
      <c r="B38" s="11" t="s">
        <v>61</v>
      </c>
      <c r="C38" s="31" t="s">
        <v>62</v>
      </c>
      <c r="D38" s="51">
        <f t="shared" si="3"/>
        <v>0</v>
      </c>
      <c r="E38" s="53"/>
      <c r="F38" s="53"/>
      <c r="G38" s="10"/>
    </row>
    <row r="39" spans="1:7" ht="24" x14ac:dyDescent="0.2">
      <c r="A39" s="7">
        <v>31</v>
      </c>
      <c r="B39" s="8" t="s">
        <v>63</v>
      </c>
      <c r="C39" s="30" t="s">
        <v>64</v>
      </c>
      <c r="D39" s="51">
        <f t="shared" si="3"/>
        <v>262444791</v>
      </c>
      <c r="E39" s="50">
        <v>260640668</v>
      </c>
      <c r="F39" s="50"/>
      <c r="G39" s="10">
        <v>1804123</v>
      </c>
    </row>
    <row r="40" spans="1:7" x14ac:dyDescent="0.2">
      <c r="A40" s="7">
        <v>32</v>
      </c>
      <c r="B40" s="12" t="s">
        <v>65</v>
      </c>
      <c r="C40" s="29" t="s">
        <v>66</v>
      </c>
      <c r="D40" s="51">
        <f t="shared" si="3"/>
        <v>0</v>
      </c>
      <c r="E40" s="52"/>
      <c r="F40" s="52"/>
      <c r="G40" s="10"/>
    </row>
    <row r="41" spans="1:7" x14ac:dyDescent="0.2">
      <c r="A41" s="7">
        <v>33</v>
      </c>
      <c r="B41" s="11" t="s">
        <v>67</v>
      </c>
      <c r="C41" s="30" t="s">
        <v>68</v>
      </c>
      <c r="D41" s="51">
        <f t="shared" si="3"/>
        <v>70990142</v>
      </c>
      <c r="E41" s="50">
        <v>69402514</v>
      </c>
      <c r="F41" s="50"/>
      <c r="G41" s="10">
        <v>1587628</v>
      </c>
    </row>
    <row r="42" spans="1:7" x14ac:dyDescent="0.2">
      <c r="A42" s="7">
        <v>34</v>
      </c>
      <c r="B42" s="14" t="s">
        <v>69</v>
      </c>
      <c r="C42" s="31" t="s">
        <v>70</v>
      </c>
      <c r="D42" s="51">
        <f t="shared" si="3"/>
        <v>112229985</v>
      </c>
      <c r="E42" s="53">
        <v>112157409</v>
      </c>
      <c r="F42" s="53"/>
      <c r="G42" s="10">
        <v>72576</v>
      </c>
    </row>
    <row r="43" spans="1:7" x14ac:dyDescent="0.2">
      <c r="A43" s="7">
        <v>35</v>
      </c>
      <c r="B43" s="8" t="s">
        <v>71</v>
      </c>
      <c r="C43" s="30" t="s">
        <v>72</v>
      </c>
      <c r="D43" s="51">
        <f t="shared" si="3"/>
        <v>0</v>
      </c>
      <c r="E43" s="50"/>
      <c r="F43" s="50"/>
      <c r="G43" s="10"/>
    </row>
    <row r="44" spans="1:7" x14ac:dyDescent="0.2">
      <c r="A44" s="7">
        <v>36</v>
      </c>
      <c r="B44" s="11" t="s">
        <v>73</v>
      </c>
      <c r="C44" s="30" t="s">
        <v>74</v>
      </c>
      <c r="D44" s="51">
        <f t="shared" si="3"/>
        <v>20116348</v>
      </c>
      <c r="E44" s="50">
        <v>19755524</v>
      </c>
      <c r="F44" s="50"/>
      <c r="G44" s="10">
        <v>360824</v>
      </c>
    </row>
    <row r="45" spans="1:7" x14ac:dyDescent="0.2">
      <c r="A45" s="7">
        <v>37</v>
      </c>
      <c r="B45" s="12" t="s">
        <v>75</v>
      </c>
      <c r="C45" s="29" t="s">
        <v>76</v>
      </c>
      <c r="D45" s="51">
        <f t="shared" si="3"/>
        <v>66988745.999999993</v>
      </c>
      <c r="E45" s="52">
        <v>66264218.999999993</v>
      </c>
      <c r="F45" s="52"/>
      <c r="G45" s="10">
        <v>724527</v>
      </c>
    </row>
    <row r="46" spans="1:7" x14ac:dyDescent="0.2">
      <c r="A46" s="7">
        <v>38</v>
      </c>
      <c r="B46" s="11" t="s">
        <v>77</v>
      </c>
      <c r="C46" s="30" t="s">
        <v>78</v>
      </c>
      <c r="D46" s="51">
        <f t="shared" si="3"/>
        <v>25598357</v>
      </c>
      <c r="E46" s="50">
        <v>25237532</v>
      </c>
      <c r="F46" s="50"/>
      <c r="G46" s="10">
        <v>360825</v>
      </c>
    </row>
    <row r="47" spans="1:7" x14ac:dyDescent="0.2">
      <c r="A47" s="7">
        <v>39</v>
      </c>
      <c r="B47" s="8" t="s">
        <v>79</v>
      </c>
      <c r="C47" s="30" t="s">
        <v>80</v>
      </c>
      <c r="D47" s="51">
        <f t="shared" si="3"/>
        <v>67226464</v>
      </c>
      <c r="E47" s="50">
        <v>64339867</v>
      </c>
      <c r="F47" s="50"/>
      <c r="G47" s="10">
        <v>2886597</v>
      </c>
    </row>
    <row r="48" spans="1:7" x14ac:dyDescent="0.2">
      <c r="A48" s="7">
        <v>40</v>
      </c>
      <c r="B48" s="16" t="s">
        <v>81</v>
      </c>
      <c r="C48" s="32" t="s">
        <v>82</v>
      </c>
      <c r="D48" s="51">
        <f t="shared" si="3"/>
        <v>23391799</v>
      </c>
      <c r="E48" s="54">
        <v>23103139</v>
      </c>
      <c r="F48" s="54"/>
      <c r="G48" s="10">
        <v>288660</v>
      </c>
    </row>
    <row r="49" spans="1:7" x14ac:dyDescent="0.2">
      <c r="A49" s="7">
        <v>41</v>
      </c>
      <c r="B49" s="8" t="s">
        <v>83</v>
      </c>
      <c r="C49" s="30" t="s">
        <v>84</v>
      </c>
      <c r="D49" s="51">
        <f t="shared" si="3"/>
        <v>15330575</v>
      </c>
      <c r="E49" s="50">
        <v>14753256</v>
      </c>
      <c r="F49" s="50"/>
      <c r="G49" s="10">
        <v>577319</v>
      </c>
    </row>
    <row r="50" spans="1:7" x14ac:dyDescent="0.2">
      <c r="A50" s="7">
        <v>42</v>
      </c>
      <c r="B50" s="14" t="s">
        <v>85</v>
      </c>
      <c r="C50" s="31" t="s">
        <v>86</v>
      </c>
      <c r="D50" s="51">
        <f t="shared" si="3"/>
        <v>26292425</v>
      </c>
      <c r="E50" s="53">
        <v>25570776</v>
      </c>
      <c r="F50" s="53"/>
      <c r="G50" s="10">
        <v>721649</v>
      </c>
    </row>
    <row r="51" spans="1:7" x14ac:dyDescent="0.2">
      <c r="A51" s="7">
        <v>43</v>
      </c>
      <c r="B51" s="12" t="s">
        <v>87</v>
      </c>
      <c r="C51" s="29" t="s">
        <v>88</v>
      </c>
      <c r="D51" s="51">
        <f t="shared" si="3"/>
        <v>12309296</v>
      </c>
      <c r="E51" s="52">
        <v>11876306</v>
      </c>
      <c r="F51" s="52"/>
      <c r="G51" s="10">
        <v>432990</v>
      </c>
    </row>
    <row r="52" spans="1:7" x14ac:dyDescent="0.2">
      <c r="A52" s="7">
        <v>44</v>
      </c>
      <c r="B52" s="11" t="s">
        <v>89</v>
      </c>
      <c r="C52" s="30" t="s">
        <v>90</v>
      </c>
      <c r="D52" s="51">
        <f t="shared" si="3"/>
        <v>0</v>
      </c>
      <c r="E52" s="50"/>
      <c r="F52" s="50"/>
      <c r="G52" s="10"/>
    </row>
    <row r="53" spans="1:7" x14ac:dyDescent="0.2">
      <c r="A53" s="7">
        <v>45</v>
      </c>
      <c r="B53" s="12" t="s">
        <v>91</v>
      </c>
      <c r="C53" s="29" t="s">
        <v>92</v>
      </c>
      <c r="D53" s="51">
        <f t="shared" si="3"/>
        <v>87318081</v>
      </c>
      <c r="E53" s="52">
        <v>85513959</v>
      </c>
      <c r="F53" s="52"/>
      <c r="G53" s="10">
        <v>1804122</v>
      </c>
    </row>
    <row r="54" spans="1:7" x14ac:dyDescent="0.2">
      <c r="A54" s="7">
        <v>46</v>
      </c>
      <c r="B54" s="8" t="s">
        <v>93</v>
      </c>
      <c r="C54" s="30" t="s">
        <v>94</v>
      </c>
      <c r="D54" s="51">
        <f t="shared" si="3"/>
        <v>22051764</v>
      </c>
      <c r="E54" s="50">
        <v>21330115</v>
      </c>
      <c r="F54" s="50"/>
      <c r="G54" s="10">
        <v>721649</v>
      </c>
    </row>
    <row r="55" spans="1:7" ht="10.5" customHeight="1" x14ac:dyDescent="0.2">
      <c r="A55" s="7">
        <v>47</v>
      </c>
      <c r="B55" s="8" t="s">
        <v>95</v>
      </c>
      <c r="C55" s="30" t="s">
        <v>96</v>
      </c>
      <c r="D55" s="51">
        <f t="shared" si="3"/>
        <v>73392569</v>
      </c>
      <c r="E55" s="50">
        <v>72310095</v>
      </c>
      <c r="F55" s="50"/>
      <c r="G55" s="10">
        <v>1082474</v>
      </c>
    </row>
    <row r="56" spans="1:7" x14ac:dyDescent="0.2">
      <c r="A56" s="7">
        <v>48</v>
      </c>
      <c r="B56" s="18" t="s">
        <v>97</v>
      </c>
      <c r="C56" s="33" t="s">
        <v>98</v>
      </c>
      <c r="D56" s="51">
        <f t="shared" si="3"/>
        <v>17724862</v>
      </c>
      <c r="E56" s="55">
        <v>16209399</v>
      </c>
      <c r="F56" s="55"/>
      <c r="G56" s="10">
        <v>1515463</v>
      </c>
    </row>
    <row r="57" spans="1:7" x14ac:dyDescent="0.2">
      <c r="A57" s="7">
        <v>49</v>
      </c>
      <c r="B57" s="12" t="s">
        <v>99</v>
      </c>
      <c r="C57" s="29" t="s">
        <v>100</v>
      </c>
      <c r="D57" s="51">
        <f t="shared" si="3"/>
        <v>25600976</v>
      </c>
      <c r="E57" s="52">
        <v>25023657</v>
      </c>
      <c r="F57" s="52"/>
      <c r="G57" s="10">
        <v>577319</v>
      </c>
    </row>
    <row r="58" spans="1:7" x14ac:dyDescent="0.2">
      <c r="A58" s="7">
        <v>50</v>
      </c>
      <c r="B58" s="11" t="s">
        <v>101</v>
      </c>
      <c r="C58" s="30" t="s">
        <v>102</v>
      </c>
      <c r="D58" s="51">
        <f t="shared" si="3"/>
        <v>29555612</v>
      </c>
      <c r="E58" s="50">
        <v>29483447</v>
      </c>
      <c r="F58" s="50"/>
      <c r="G58" s="10">
        <v>72165</v>
      </c>
    </row>
    <row r="59" spans="1:7" ht="10.5" customHeight="1" x14ac:dyDescent="0.2">
      <c r="A59" s="7">
        <v>51</v>
      </c>
      <c r="B59" s="12" t="s">
        <v>103</v>
      </c>
      <c r="C59" s="29" t="s">
        <v>104</v>
      </c>
      <c r="D59" s="51">
        <f t="shared" si="3"/>
        <v>10775243</v>
      </c>
      <c r="E59" s="52">
        <v>10197924</v>
      </c>
      <c r="F59" s="52"/>
      <c r="G59" s="10">
        <v>577319</v>
      </c>
    </row>
    <row r="60" spans="1:7" x14ac:dyDescent="0.2">
      <c r="A60" s="7">
        <v>52</v>
      </c>
      <c r="B60" s="11" t="s">
        <v>105</v>
      </c>
      <c r="C60" s="30" t="s">
        <v>106</v>
      </c>
      <c r="D60" s="51">
        <f t="shared" si="3"/>
        <v>20329615</v>
      </c>
      <c r="E60" s="50">
        <v>20185285</v>
      </c>
      <c r="F60" s="50"/>
      <c r="G60" s="10">
        <v>144330</v>
      </c>
    </row>
    <row r="61" spans="1:7" x14ac:dyDescent="0.2">
      <c r="A61" s="7">
        <v>53</v>
      </c>
      <c r="B61" s="12" t="s">
        <v>107</v>
      </c>
      <c r="C61" s="29" t="s">
        <v>108</v>
      </c>
      <c r="D61" s="51">
        <f t="shared" si="3"/>
        <v>30857265</v>
      </c>
      <c r="E61" s="52">
        <v>30135616</v>
      </c>
      <c r="F61" s="52"/>
      <c r="G61" s="10">
        <v>721649</v>
      </c>
    </row>
    <row r="62" spans="1:7" x14ac:dyDescent="0.2">
      <c r="A62" s="7">
        <v>54</v>
      </c>
      <c r="B62" s="12" t="s">
        <v>109</v>
      </c>
      <c r="C62" s="29" t="s">
        <v>110</v>
      </c>
      <c r="D62" s="51">
        <f t="shared" si="3"/>
        <v>105956862</v>
      </c>
      <c r="E62" s="52">
        <v>102924291</v>
      </c>
      <c r="F62" s="52"/>
      <c r="G62" s="10">
        <v>3032571</v>
      </c>
    </row>
    <row r="63" spans="1:7" x14ac:dyDescent="0.2">
      <c r="A63" s="7">
        <v>55</v>
      </c>
      <c r="B63" s="12" t="s">
        <v>111</v>
      </c>
      <c r="C63" s="29" t="s">
        <v>112</v>
      </c>
      <c r="D63" s="51">
        <f t="shared" si="3"/>
        <v>17168613</v>
      </c>
      <c r="E63" s="52">
        <v>16446964</v>
      </c>
      <c r="F63" s="52"/>
      <c r="G63" s="10">
        <v>721649</v>
      </c>
    </row>
    <row r="64" spans="1:7" x14ac:dyDescent="0.2">
      <c r="A64" s="7">
        <v>56</v>
      </c>
      <c r="B64" s="12" t="s">
        <v>113</v>
      </c>
      <c r="C64" s="29" t="s">
        <v>114</v>
      </c>
      <c r="D64" s="51">
        <f t="shared" si="3"/>
        <v>0</v>
      </c>
      <c r="E64" s="52"/>
      <c r="F64" s="52"/>
      <c r="G64" s="10"/>
    </row>
    <row r="65" spans="1:7" x14ac:dyDescent="0.2">
      <c r="A65" s="7">
        <v>57</v>
      </c>
      <c r="B65" s="12" t="s">
        <v>115</v>
      </c>
      <c r="C65" s="29" t="s">
        <v>116</v>
      </c>
      <c r="D65" s="51">
        <f t="shared" si="3"/>
        <v>0</v>
      </c>
      <c r="E65" s="52"/>
      <c r="F65" s="52"/>
      <c r="G65" s="10"/>
    </row>
    <row r="66" spans="1:7" ht="17.25" customHeight="1" x14ac:dyDescent="0.2">
      <c r="A66" s="7">
        <v>58</v>
      </c>
      <c r="B66" s="12" t="s">
        <v>117</v>
      </c>
      <c r="C66" s="29" t="s">
        <v>118</v>
      </c>
      <c r="D66" s="51">
        <f t="shared" si="3"/>
        <v>0</v>
      </c>
      <c r="E66" s="52"/>
      <c r="F66" s="52"/>
      <c r="G66" s="10"/>
    </row>
    <row r="67" spans="1:7" ht="15" customHeight="1" x14ac:dyDescent="0.2">
      <c r="A67" s="7">
        <v>59</v>
      </c>
      <c r="B67" s="11" t="s">
        <v>119</v>
      </c>
      <c r="C67" s="29" t="s">
        <v>120</v>
      </c>
      <c r="D67" s="51">
        <f t="shared" si="3"/>
        <v>0</v>
      </c>
      <c r="E67" s="52"/>
      <c r="F67" s="52"/>
      <c r="G67" s="10"/>
    </row>
    <row r="68" spans="1:7" ht="16.5" customHeight="1" x14ac:dyDescent="0.2">
      <c r="A68" s="7">
        <v>60</v>
      </c>
      <c r="B68" s="14" t="s">
        <v>121</v>
      </c>
      <c r="C68" s="31" t="s">
        <v>122</v>
      </c>
      <c r="D68" s="51">
        <f t="shared" si="3"/>
        <v>0</v>
      </c>
      <c r="E68" s="53"/>
      <c r="F68" s="53"/>
      <c r="G68" s="10"/>
    </row>
    <row r="69" spans="1:7" ht="17.25" customHeight="1" x14ac:dyDescent="0.2">
      <c r="A69" s="7">
        <v>61</v>
      </c>
      <c r="B69" s="11" t="s">
        <v>123</v>
      </c>
      <c r="C69" s="29" t="s">
        <v>124</v>
      </c>
      <c r="D69" s="51">
        <f t="shared" si="3"/>
        <v>0</v>
      </c>
      <c r="E69" s="52"/>
      <c r="F69" s="52"/>
      <c r="G69" s="10"/>
    </row>
    <row r="70" spans="1:7" ht="12.75" customHeight="1" x14ac:dyDescent="0.2">
      <c r="A70" s="7">
        <v>62</v>
      </c>
      <c r="B70" s="12" t="s">
        <v>125</v>
      </c>
      <c r="C70" s="29" t="s">
        <v>126</v>
      </c>
      <c r="D70" s="51">
        <f t="shared" si="3"/>
        <v>0</v>
      </c>
      <c r="E70" s="52"/>
      <c r="F70" s="52"/>
      <c r="G70" s="10"/>
    </row>
    <row r="71" spans="1:7" ht="27.75" customHeight="1" x14ac:dyDescent="0.2">
      <c r="A71" s="7">
        <v>63</v>
      </c>
      <c r="B71" s="8" t="s">
        <v>127</v>
      </c>
      <c r="C71" s="29" t="s">
        <v>128</v>
      </c>
      <c r="D71" s="51">
        <f t="shared" si="3"/>
        <v>0</v>
      </c>
      <c r="E71" s="52"/>
      <c r="F71" s="52"/>
      <c r="G71" s="10"/>
    </row>
    <row r="72" spans="1:7" ht="24" x14ac:dyDescent="0.2">
      <c r="A72" s="7">
        <v>64</v>
      </c>
      <c r="B72" s="8" t="s">
        <v>129</v>
      </c>
      <c r="C72" s="29" t="s">
        <v>130</v>
      </c>
      <c r="D72" s="51">
        <f t="shared" si="3"/>
        <v>0</v>
      </c>
      <c r="E72" s="52"/>
      <c r="F72" s="52"/>
      <c r="G72" s="10"/>
    </row>
    <row r="73" spans="1:7" x14ac:dyDescent="0.2">
      <c r="A73" s="7">
        <v>65</v>
      </c>
      <c r="B73" s="11" t="s">
        <v>131</v>
      </c>
      <c r="C73" s="29" t="s">
        <v>132</v>
      </c>
      <c r="D73" s="51">
        <f t="shared" si="3"/>
        <v>0</v>
      </c>
      <c r="E73" s="52"/>
      <c r="F73" s="52"/>
      <c r="G73" s="10"/>
    </row>
    <row r="74" spans="1:7" x14ac:dyDescent="0.2">
      <c r="A74" s="7">
        <v>66</v>
      </c>
      <c r="B74" s="8" t="s">
        <v>133</v>
      </c>
      <c r="C74" s="29" t="s">
        <v>134</v>
      </c>
      <c r="D74" s="51">
        <f t="shared" ref="D74:D137" si="4">E74+F74+G74</f>
        <v>0</v>
      </c>
      <c r="E74" s="52"/>
      <c r="F74" s="52"/>
      <c r="G74" s="10"/>
    </row>
    <row r="75" spans="1:7" x14ac:dyDescent="0.2">
      <c r="A75" s="7">
        <v>67</v>
      </c>
      <c r="B75" s="11" t="s">
        <v>135</v>
      </c>
      <c r="C75" s="29" t="s">
        <v>136</v>
      </c>
      <c r="D75" s="51">
        <f t="shared" si="4"/>
        <v>0</v>
      </c>
      <c r="E75" s="52"/>
      <c r="F75" s="52"/>
      <c r="G75" s="10"/>
    </row>
    <row r="76" spans="1:7" x14ac:dyDescent="0.2">
      <c r="A76" s="7">
        <v>68</v>
      </c>
      <c r="B76" s="11" t="s">
        <v>137</v>
      </c>
      <c r="C76" s="29" t="s">
        <v>138</v>
      </c>
      <c r="D76" s="51">
        <f t="shared" si="4"/>
        <v>0</v>
      </c>
      <c r="E76" s="52"/>
      <c r="F76" s="52"/>
      <c r="G76" s="10"/>
    </row>
    <row r="77" spans="1:7" x14ac:dyDescent="0.2">
      <c r="A77" s="7">
        <v>69</v>
      </c>
      <c r="B77" s="11" t="s">
        <v>139</v>
      </c>
      <c r="C77" s="29" t="s">
        <v>140</v>
      </c>
      <c r="D77" s="51">
        <f t="shared" si="4"/>
        <v>0</v>
      </c>
      <c r="E77" s="52"/>
      <c r="F77" s="52"/>
      <c r="G77" s="10"/>
    </row>
    <row r="78" spans="1:7" x14ac:dyDescent="0.2">
      <c r="A78" s="7">
        <v>70</v>
      </c>
      <c r="B78" s="12" t="s">
        <v>141</v>
      </c>
      <c r="C78" s="29" t="s">
        <v>142</v>
      </c>
      <c r="D78" s="51">
        <f t="shared" si="4"/>
        <v>0</v>
      </c>
      <c r="E78" s="52"/>
      <c r="F78" s="52"/>
      <c r="G78" s="10"/>
    </row>
    <row r="79" spans="1:7" x14ac:dyDescent="0.2">
      <c r="A79" s="7">
        <v>71</v>
      </c>
      <c r="B79" s="11" t="s">
        <v>143</v>
      </c>
      <c r="C79" s="30" t="s">
        <v>144</v>
      </c>
      <c r="D79" s="51">
        <f t="shared" si="4"/>
        <v>0</v>
      </c>
      <c r="E79" s="50"/>
      <c r="F79" s="50"/>
      <c r="G79" s="10"/>
    </row>
    <row r="80" spans="1:7" x14ac:dyDescent="0.2">
      <c r="A80" s="7">
        <v>72</v>
      </c>
      <c r="B80" s="12" t="s">
        <v>145</v>
      </c>
      <c r="C80" s="29" t="s">
        <v>146</v>
      </c>
      <c r="D80" s="51">
        <f t="shared" si="4"/>
        <v>0</v>
      </c>
      <c r="E80" s="52"/>
      <c r="F80" s="52"/>
      <c r="G80" s="10"/>
    </row>
    <row r="81" spans="1:7" x14ac:dyDescent="0.2">
      <c r="A81" s="7">
        <v>73</v>
      </c>
      <c r="B81" s="11" t="s">
        <v>147</v>
      </c>
      <c r="C81" s="29" t="s">
        <v>148</v>
      </c>
      <c r="D81" s="51">
        <f t="shared" si="4"/>
        <v>0</v>
      </c>
      <c r="E81" s="52"/>
      <c r="F81" s="52"/>
      <c r="G81" s="10"/>
    </row>
    <row r="82" spans="1:7" x14ac:dyDescent="0.2">
      <c r="A82" s="7">
        <v>74</v>
      </c>
      <c r="B82" s="12" t="s">
        <v>149</v>
      </c>
      <c r="C82" s="29" t="s">
        <v>150</v>
      </c>
      <c r="D82" s="51">
        <f t="shared" si="4"/>
        <v>0</v>
      </c>
      <c r="E82" s="52"/>
      <c r="F82" s="52"/>
      <c r="G82" s="10"/>
    </row>
    <row r="83" spans="1:7" x14ac:dyDescent="0.2">
      <c r="A83" s="7">
        <v>75</v>
      </c>
      <c r="B83" s="12" t="s">
        <v>151</v>
      </c>
      <c r="C83" s="29" t="s">
        <v>152</v>
      </c>
      <c r="D83" s="51">
        <f t="shared" si="4"/>
        <v>0</v>
      </c>
      <c r="E83" s="52"/>
      <c r="F83" s="52"/>
      <c r="G83" s="10"/>
    </row>
    <row r="84" spans="1:7" ht="24" x14ac:dyDescent="0.2">
      <c r="A84" s="7">
        <v>76</v>
      </c>
      <c r="B84" s="20" t="s">
        <v>153</v>
      </c>
      <c r="C84" s="33" t="s">
        <v>154</v>
      </c>
      <c r="D84" s="51">
        <f t="shared" si="4"/>
        <v>0</v>
      </c>
      <c r="E84" s="55"/>
      <c r="F84" s="55"/>
      <c r="G84" s="10"/>
    </row>
    <row r="85" spans="1:7" ht="24" x14ac:dyDescent="0.2">
      <c r="A85" s="7">
        <v>77</v>
      </c>
      <c r="B85" s="8" t="s">
        <v>155</v>
      </c>
      <c r="C85" s="29" t="s">
        <v>156</v>
      </c>
      <c r="D85" s="51">
        <f t="shared" si="4"/>
        <v>0</v>
      </c>
      <c r="E85" s="52"/>
      <c r="F85" s="52"/>
      <c r="G85" s="10"/>
    </row>
    <row r="86" spans="1:7" ht="24" x14ac:dyDescent="0.2">
      <c r="A86" s="7">
        <v>78</v>
      </c>
      <c r="B86" s="11" t="s">
        <v>157</v>
      </c>
      <c r="C86" s="29" t="s">
        <v>158</v>
      </c>
      <c r="D86" s="51">
        <f t="shared" si="4"/>
        <v>0</v>
      </c>
      <c r="E86" s="52"/>
      <c r="F86" s="52"/>
      <c r="G86" s="10"/>
    </row>
    <row r="87" spans="1:7" ht="24" x14ac:dyDescent="0.2">
      <c r="A87" s="7">
        <v>79</v>
      </c>
      <c r="B87" s="11" t="s">
        <v>159</v>
      </c>
      <c r="C87" s="29" t="s">
        <v>160</v>
      </c>
      <c r="D87" s="51">
        <f t="shared" si="4"/>
        <v>0</v>
      </c>
      <c r="E87" s="52"/>
      <c r="F87" s="52"/>
      <c r="G87" s="10"/>
    </row>
    <row r="88" spans="1:7" ht="24" x14ac:dyDescent="0.2">
      <c r="A88" s="7">
        <v>80</v>
      </c>
      <c r="B88" s="8" t="s">
        <v>161</v>
      </c>
      <c r="C88" s="29" t="s">
        <v>162</v>
      </c>
      <c r="D88" s="51">
        <f t="shared" si="4"/>
        <v>0</v>
      </c>
      <c r="E88" s="52"/>
      <c r="F88" s="52"/>
      <c r="G88" s="10"/>
    </row>
    <row r="89" spans="1:7" ht="24" x14ac:dyDescent="0.2">
      <c r="A89" s="7">
        <v>81</v>
      </c>
      <c r="B89" s="8" t="s">
        <v>163</v>
      </c>
      <c r="C89" s="29" t="s">
        <v>164</v>
      </c>
      <c r="D89" s="51">
        <f t="shared" si="4"/>
        <v>0</v>
      </c>
      <c r="E89" s="52"/>
      <c r="F89" s="52"/>
      <c r="G89" s="10"/>
    </row>
    <row r="90" spans="1:7" ht="24" x14ac:dyDescent="0.2">
      <c r="A90" s="7">
        <v>82</v>
      </c>
      <c r="B90" s="8" t="s">
        <v>165</v>
      </c>
      <c r="C90" s="29" t="s">
        <v>166</v>
      </c>
      <c r="D90" s="51">
        <f t="shared" si="4"/>
        <v>0</v>
      </c>
      <c r="E90" s="52"/>
      <c r="F90" s="52"/>
      <c r="G90" s="10"/>
    </row>
    <row r="91" spans="1:7" x14ac:dyDescent="0.2">
      <c r="A91" s="7">
        <v>83</v>
      </c>
      <c r="B91" s="12" t="s">
        <v>167</v>
      </c>
      <c r="C91" s="29" t="s">
        <v>168</v>
      </c>
      <c r="D91" s="51">
        <f t="shared" si="4"/>
        <v>0</v>
      </c>
      <c r="E91" s="52"/>
      <c r="F91" s="52"/>
      <c r="G91" s="10"/>
    </row>
    <row r="92" spans="1:7" x14ac:dyDescent="0.2">
      <c r="A92" s="7">
        <v>84</v>
      </c>
      <c r="B92" s="8" t="s">
        <v>169</v>
      </c>
      <c r="C92" s="29" t="s">
        <v>170</v>
      </c>
      <c r="D92" s="51">
        <f t="shared" si="4"/>
        <v>0</v>
      </c>
      <c r="E92" s="52"/>
      <c r="F92" s="52"/>
      <c r="G92" s="10"/>
    </row>
    <row r="93" spans="1:7" x14ac:dyDescent="0.2">
      <c r="A93" s="7">
        <v>85</v>
      </c>
      <c r="B93" s="12" t="s">
        <v>171</v>
      </c>
      <c r="C93" s="29" t="s">
        <v>172</v>
      </c>
      <c r="D93" s="51">
        <f t="shared" si="4"/>
        <v>0</v>
      </c>
      <c r="E93" s="52"/>
      <c r="F93" s="52"/>
      <c r="G93" s="10"/>
    </row>
    <row r="94" spans="1:7" x14ac:dyDescent="0.2">
      <c r="A94" s="7">
        <v>86</v>
      </c>
      <c r="B94" s="14" t="s">
        <v>173</v>
      </c>
      <c r="C94" s="31" t="s">
        <v>174</v>
      </c>
      <c r="D94" s="51">
        <f t="shared" si="4"/>
        <v>0</v>
      </c>
      <c r="E94" s="53"/>
      <c r="F94" s="53"/>
      <c r="G94" s="10"/>
    </row>
    <row r="95" spans="1:7" x14ac:dyDescent="0.2">
      <c r="A95" s="7">
        <v>87</v>
      </c>
      <c r="B95" s="8" t="s">
        <v>175</v>
      </c>
      <c r="C95" s="29" t="s">
        <v>176</v>
      </c>
      <c r="D95" s="51">
        <f t="shared" si="4"/>
        <v>0</v>
      </c>
      <c r="E95" s="52"/>
      <c r="F95" s="52"/>
      <c r="G95" s="10"/>
    </row>
    <row r="96" spans="1:7" x14ac:dyDescent="0.2">
      <c r="A96" s="7">
        <v>88</v>
      </c>
      <c r="B96" s="8" t="s">
        <v>177</v>
      </c>
      <c r="C96" s="29" t="s">
        <v>178</v>
      </c>
      <c r="D96" s="51">
        <f t="shared" si="4"/>
        <v>0</v>
      </c>
      <c r="E96" s="52"/>
      <c r="F96" s="52"/>
      <c r="G96" s="10"/>
    </row>
    <row r="97" spans="1:7" ht="13.5" customHeight="1" x14ac:dyDescent="0.2">
      <c r="A97" s="7">
        <v>89</v>
      </c>
      <c r="B97" s="14" t="s">
        <v>179</v>
      </c>
      <c r="C97" s="31" t="s">
        <v>180</v>
      </c>
      <c r="D97" s="51">
        <f t="shared" si="4"/>
        <v>0</v>
      </c>
      <c r="E97" s="53"/>
      <c r="F97" s="53"/>
      <c r="G97" s="10"/>
    </row>
    <row r="98" spans="1:7" ht="14.25" customHeight="1" x14ac:dyDescent="0.2">
      <c r="A98" s="7">
        <v>90</v>
      </c>
      <c r="B98" s="8" t="s">
        <v>181</v>
      </c>
      <c r="C98" s="29" t="s">
        <v>182</v>
      </c>
      <c r="D98" s="51">
        <f t="shared" si="4"/>
        <v>0</v>
      </c>
      <c r="E98" s="52"/>
      <c r="F98" s="52"/>
      <c r="G98" s="10"/>
    </row>
    <row r="99" spans="1:7" x14ac:dyDescent="0.2">
      <c r="A99" s="7">
        <v>91</v>
      </c>
      <c r="B99" s="14" t="s">
        <v>183</v>
      </c>
      <c r="C99" s="31" t="s">
        <v>184</v>
      </c>
      <c r="D99" s="51">
        <f t="shared" si="4"/>
        <v>0</v>
      </c>
      <c r="E99" s="53"/>
      <c r="F99" s="53"/>
      <c r="G99" s="10"/>
    </row>
    <row r="100" spans="1:7" x14ac:dyDescent="0.2">
      <c r="A100" s="7">
        <v>92</v>
      </c>
      <c r="B100" s="11" t="s">
        <v>185</v>
      </c>
      <c r="C100" s="29" t="s">
        <v>186</v>
      </c>
      <c r="D100" s="51">
        <f t="shared" si="4"/>
        <v>1192896261</v>
      </c>
      <c r="E100" s="52">
        <v>1080401136</v>
      </c>
      <c r="F100" s="52">
        <v>111336375</v>
      </c>
      <c r="G100" s="10">
        <v>1158750</v>
      </c>
    </row>
    <row r="101" spans="1:7" x14ac:dyDescent="0.2">
      <c r="A101" s="7">
        <v>93</v>
      </c>
      <c r="B101" s="12" t="s">
        <v>187</v>
      </c>
      <c r="C101" s="29" t="s">
        <v>188</v>
      </c>
      <c r="D101" s="51">
        <f t="shared" si="4"/>
        <v>0</v>
      </c>
      <c r="E101" s="52"/>
      <c r="F101" s="52"/>
      <c r="G101" s="10"/>
    </row>
    <row r="102" spans="1:7" ht="24" x14ac:dyDescent="0.2">
      <c r="A102" s="7">
        <v>94</v>
      </c>
      <c r="B102" s="11" t="s">
        <v>189</v>
      </c>
      <c r="C102" s="30" t="s">
        <v>190</v>
      </c>
      <c r="D102" s="51">
        <f t="shared" si="4"/>
        <v>0</v>
      </c>
      <c r="E102" s="50"/>
      <c r="F102" s="50"/>
      <c r="G102" s="10"/>
    </row>
    <row r="103" spans="1:7" x14ac:dyDescent="0.2">
      <c r="A103" s="7">
        <v>95</v>
      </c>
      <c r="B103" s="11" t="s">
        <v>191</v>
      </c>
      <c r="C103" s="31" t="s">
        <v>192</v>
      </c>
      <c r="D103" s="51">
        <f t="shared" si="4"/>
        <v>0</v>
      </c>
      <c r="E103" s="53"/>
      <c r="F103" s="53"/>
      <c r="G103" s="10"/>
    </row>
    <row r="104" spans="1:7" x14ac:dyDescent="0.2">
      <c r="A104" s="7">
        <v>96</v>
      </c>
      <c r="B104" s="12" t="s">
        <v>193</v>
      </c>
      <c r="C104" s="29" t="s">
        <v>194</v>
      </c>
      <c r="D104" s="51">
        <f t="shared" si="4"/>
        <v>0</v>
      </c>
      <c r="E104" s="52"/>
      <c r="F104" s="52"/>
      <c r="G104" s="10"/>
    </row>
    <row r="105" spans="1:7" x14ac:dyDescent="0.2">
      <c r="A105" s="7">
        <v>97</v>
      </c>
      <c r="B105" s="11" t="s">
        <v>195</v>
      </c>
      <c r="C105" s="34" t="s">
        <v>196</v>
      </c>
      <c r="D105" s="51">
        <f t="shared" si="4"/>
        <v>14108424</v>
      </c>
      <c r="E105" s="56">
        <v>13747599</v>
      </c>
      <c r="F105" s="56"/>
      <c r="G105" s="10">
        <v>360825</v>
      </c>
    </row>
    <row r="106" spans="1:7" x14ac:dyDescent="0.2">
      <c r="A106" s="7">
        <v>98</v>
      </c>
      <c r="B106" s="12" t="s">
        <v>197</v>
      </c>
      <c r="C106" s="29" t="s">
        <v>198</v>
      </c>
      <c r="D106" s="51">
        <f t="shared" si="4"/>
        <v>0</v>
      </c>
      <c r="E106" s="52"/>
      <c r="F106" s="52"/>
      <c r="G106" s="10"/>
    </row>
    <row r="107" spans="1:7" x14ac:dyDescent="0.2">
      <c r="A107" s="7">
        <v>99</v>
      </c>
      <c r="B107" s="12" t="s">
        <v>199</v>
      </c>
      <c r="C107" s="29" t="s">
        <v>200</v>
      </c>
      <c r="D107" s="51">
        <f t="shared" si="4"/>
        <v>38631432</v>
      </c>
      <c r="E107" s="52">
        <v>38414937</v>
      </c>
      <c r="F107" s="52"/>
      <c r="G107" s="10">
        <v>216495</v>
      </c>
    </row>
    <row r="108" spans="1:7" x14ac:dyDescent="0.2">
      <c r="A108" s="7">
        <v>100</v>
      </c>
      <c r="B108" s="11" t="s">
        <v>201</v>
      </c>
      <c r="C108" s="31" t="s">
        <v>202</v>
      </c>
      <c r="D108" s="51">
        <f t="shared" si="4"/>
        <v>0</v>
      </c>
      <c r="E108" s="53"/>
      <c r="F108" s="53"/>
      <c r="G108" s="10"/>
    </row>
    <row r="109" spans="1:7" x14ac:dyDescent="0.2">
      <c r="A109" s="7">
        <v>101</v>
      </c>
      <c r="B109" s="11" t="s">
        <v>203</v>
      </c>
      <c r="C109" s="30" t="s">
        <v>204</v>
      </c>
      <c r="D109" s="51">
        <f t="shared" si="4"/>
        <v>21754476</v>
      </c>
      <c r="E109" s="50">
        <v>21175924</v>
      </c>
      <c r="F109" s="50"/>
      <c r="G109" s="10">
        <v>578552</v>
      </c>
    </row>
    <row r="110" spans="1:7" x14ac:dyDescent="0.2">
      <c r="A110" s="7">
        <v>102</v>
      </c>
      <c r="B110" s="8" t="s">
        <v>205</v>
      </c>
      <c r="C110" s="30" t="s">
        <v>206</v>
      </c>
      <c r="D110" s="51">
        <f t="shared" si="4"/>
        <v>43222381</v>
      </c>
      <c r="E110" s="50">
        <v>42645062</v>
      </c>
      <c r="F110" s="50"/>
      <c r="G110" s="10">
        <v>577319</v>
      </c>
    </row>
    <row r="111" spans="1:7" x14ac:dyDescent="0.2">
      <c r="A111" s="7">
        <v>103</v>
      </c>
      <c r="B111" s="8" t="s">
        <v>207</v>
      </c>
      <c r="C111" s="30" t="s">
        <v>208</v>
      </c>
      <c r="D111" s="51">
        <f t="shared" si="4"/>
        <v>36277696</v>
      </c>
      <c r="E111" s="50">
        <v>36205532</v>
      </c>
      <c r="F111" s="50"/>
      <c r="G111" s="10">
        <v>72164</v>
      </c>
    </row>
    <row r="112" spans="1:7" x14ac:dyDescent="0.2">
      <c r="A112" s="7">
        <v>104</v>
      </c>
      <c r="B112" s="12" t="s">
        <v>209</v>
      </c>
      <c r="C112" s="29" t="s">
        <v>210</v>
      </c>
      <c r="D112" s="51">
        <f t="shared" si="4"/>
        <v>0</v>
      </c>
      <c r="E112" s="52"/>
      <c r="F112" s="52"/>
      <c r="G112" s="10"/>
    </row>
    <row r="113" spans="1:7" x14ac:dyDescent="0.2">
      <c r="A113" s="7">
        <v>105</v>
      </c>
      <c r="B113" s="14" t="s">
        <v>211</v>
      </c>
      <c r="C113" s="31" t="s">
        <v>212</v>
      </c>
      <c r="D113" s="51">
        <f t="shared" si="4"/>
        <v>20060684</v>
      </c>
      <c r="E113" s="53">
        <v>19988519</v>
      </c>
      <c r="F113" s="53"/>
      <c r="G113" s="10">
        <v>72165</v>
      </c>
    </row>
    <row r="114" spans="1:7" x14ac:dyDescent="0.2">
      <c r="A114" s="7">
        <v>106</v>
      </c>
      <c r="B114" s="8" t="s">
        <v>213</v>
      </c>
      <c r="C114" s="30" t="s">
        <v>214</v>
      </c>
      <c r="D114" s="51">
        <f t="shared" si="4"/>
        <v>0</v>
      </c>
      <c r="E114" s="50"/>
      <c r="F114" s="50"/>
      <c r="G114" s="10"/>
    </row>
    <row r="115" spans="1:7" x14ac:dyDescent="0.2">
      <c r="A115" s="7">
        <v>107</v>
      </c>
      <c r="B115" s="11" t="s">
        <v>215</v>
      </c>
      <c r="C115" s="30" t="s">
        <v>216</v>
      </c>
      <c r="D115" s="51">
        <f t="shared" si="4"/>
        <v>87482266</v>
      </c>
      <c r="E115" s="50">
        <v>86111133</v>
      </c>
      <c r="F115" s="50"/>
      <c r="G115" s="10">
        <v>1371133</v>
      </c>
    </row>
    <row r="116" spans="1:7" x14ac:dyDescent="0.2">
      <c r="A116" s="7">
        <v>108</v>
      </c>
      <c r="B116" s="12" t="s">
        <v>217</v>
      </c>
      <c r="C116" s="29" t="s">
        <v>218</v>
      </c>
      <c r="D116" s="51">
        <f t="shared" si="4"/>
        <v>14900500</v>
      </c>
      <c r="E116" s="52">
        <v>14828335</v>
      </c>
      <c r="F116" s="52"/>
      <c r="G116" s="10">
        <v>72165</v>
      </c>
    </row>
    <row r="117" spans="1:7" ht="12" customHeight="1" x14ac:dyDescent="0.2">
      <c r="A117" s="7">
        <v>109</v>
      </c>
      <c r="B117" s="12" t="s">
        <v>219</v>
      </c>
      <c r="C117" s="29" t="s">
        <v>220</v>
      </c>
      <c r="D117" s="51">
        <f t="shared" si="4"/>
        <v>22555549</v>
      </c>
      <c r="E117" s="52">
        <v>22194724</v>
      </c>
      <c r="F117" s="52"/>
      <c r="G117" s="10">
        <v>360825</v>
      </c>
    </row>
    <row r="118" spans="1:7" x14ac:dyDescent="0.2">
      <c r="A118" s="7">
        <v>110</v>
      </c>
      <c r="B118" s="8" t="s">
        <v>221</v>
      </c>
      <c r="C118" s="30" t="s">
        <v>222</v>
      </c>
      <c r="D118" s="51">
        <f t="shared" si="4"/>
        <v>38171870</v>
      </c>
      <c r="E118" s="50">
        <v>37450221</v>
      </c>
      <c r="F118" s="50"/>
      <c r="G118" s="10">
        <v>721649</v>
      </c>
    </row>
    <row r="119" spans="1:7" x14ac:dyDescent="0.2">
      <c r="A119" s="7">
        <v>111</v>
      </c>
      <c r="B119" s="11" t="s">
        <v>223</v>
      </c>
      <c r="C119" s="30" t="s">
        <v>224</v>
      </c>
      <c r="D119" s="51">
        <f t="shared" si="4"/>
        <v>17537300</v>
      </c>
      <c r="E119" s="50">
        <v>17248640</v>
      </c>
      <c r="F119" s="50"/>
      <c r="G119" s="10">
        <v>288660</v>
      </c>
    </row>
    <row r="120" spans="1:7" x14ac:dyDescent="0.2">
      <c r="A120" s="7">
        <v>112</v>
      </c>
      <c r="B120" s="8" t="s">
        <v>225</v>
      </c>
      <c r="C120" s="29" t="s">
        <v>226</v>
      </c>
      <c r="D120" s="51">
        <f t="shared" si="4"/>
        <v>0</v>
      </c>
      <c r="E120" s="52"/>
      <c r="F120" s="52"/>
      <c r="G120" s="10"/>
    </row>
    <row r="121" spans="1:7" x14ac:dyDescent="0.2">
      <c r="A121" s="7">
        <v>113</v>
      </c>
      <c r="B121" s="8" t="s">
        <v>227</v>
      </c>
      <c r="C121" s="30" t="s">
        <v>228</v>
      </c>
      <c r="D121" s="51">
        <f t="shared" si="4"/>
        <v>0</v>
      </c>
      <c r="E121" s="50"/>
      <c r="F121" s="50"/>
      <c r="G121" s="10"/>
    </row>
    <row r="122" spans="1:7" x14ac:dyDescent="0.2">
      <c r="A122" s="7">
        <v>114</v>
      </c>
      <c r="B122" s="12" t="s">
        <v>229</v>
      </c>
      <c r="C122" s="29" t="s">
        <v>230</v>
      </c>
      <c r="D122" s="51">
        <f t="shared" si="4"/>
        <v>0</v>
      </c>
      <c r="E122" s="52"/>
      <c r="F122" s="52"/>
      <c r="G122" s="10"/>
    </row>
    <row r="123" spans="1:7" ht="13.5" customHeight="1" x14ac:dyDescent="0.2">
      <c r="A123" s="7">
        <v>115</v>
      </c>
      <c r="B123" s="12" t="s">
        <v>231</v>
      </c>
      <c r="C123" s="29" t="s">
        <v>232</v>
      </c>
      <c r="D123" s="51">
        <f t="shared" si="4"/>
        <v>0</v>
      </c>
      <c r="E123" s="52"/>
      <c r="F123" s="52"/>
      <c r="G123" s="10"/>
    </row>
    <row r="124" spans="1:7" x14ac:dyDescent="0.2">
      <c r="A124" s="7">
        <v>116</v>
      </c>
      <c r="B124" s="12" t="s">
        <v>233</v>
      </c>
      <c r="C124" s="29" t="s">
        <v>234</v>
      </c>
      <c r="D124" s="51">
        <f t="shared" si="4"/>
        <v>0</v>
      </c>
      <c r="E124" s="52"/>
      <c r="F124" s="52"/>
      <c r="G124" s="10"/>
    </row>
    <row r="125" spans="1:7" ht="24" x14ac:dyDescent="0.2">
      <c r="A125" s="7">
        <v>117</v>
      </c>
      <c r="B125" s="12" t="s">
        <v>235</v>
      </c>
      <c r="C125" s="29" t="s">
        <v>236</v>
      </c>
      <c r="D125" s="51">
        <f t="shared" si="4"/>
        <v>0</v>
      </c>
      <c r="E125" s="52"/>
      <c r="F125" s="52"/>
      <c r="G125" s="10"/>
    </row>
    <row r="126" spans="1:7" x14ac:dyDescent="0.2">
      <c r="A126" s="7">
        <v>118</v>
      </c>
      <c r="B126" s="12" t="s">
        <v>237</v>
      </c>
      <c r="C126" s="29" t="s">
        <v>238</v>
      </c>
      <c r="D126" s="51">
        <f t="shared" si="4"/>
        <v>0</v>
      </c>
      <c r="E126" s="52"/>
      <c r="F126" s="52"/>
      <c r="G126" s="10"/>
    </row>
    <row r="127" spans="1:7" ht="12.75" customHeight="1" x14ac:dyDescent="0.2">
      <c r="A127" s="7">
        <v>119</v>
      </c>
      <c r="B127" s="12" t="s">
        <v>239</v>
      </c>
      <c r="C127" s="29" t="s">
        <v>240</v>
      </c>
      <c r="D127" s="51">
        <f t="shared" si="4"/>
        <v>0</v>
      </c>
      <c r="E127" s="52"/>
      <c r="F127" s="52"/>
      <c r="G127" s="10"/>
    </row>
    <row r="128" spans="1:7" x14ac:dyDescent="0.2">
      <c r="A128" s="7">
        <v>120</v>
      </c>
      <c r="B128" s="22" t="s">
        <v>241</v>
      </c>
      <c r="C128" s="35" t="s">
        <v>242</v>
      </c>
      <c r="D128" s="51">
        <f t="shared" si="4"/>
        <v>0</v>
      </c>
      <c r="E128" s="57"/>
      <c r="F128" s="57"/>
      <c r="G128" s="10"/>
    </row>
    <row r="129" spans="1:7" x14ac:dyDescent="0.2">
      <c r="A129" s="7">
        <v>121</v>
      </c>
      <c r="B129" s="11" t="s">
        <v>243</v>
      </c>
      <c r="C129" s="30" t="s">
        <v>244</v>
      </c>
      <c r="D129" s="51">
        <f t="shared" si="4"/>
        <v>0</v>
      </c>
      <c r="E129" s="50"/>
      <c r="F129" s="50"/>
      <c r="G129" s="10"/>
    </row>
    <row r="130" spans="1:7" x14ac:dyDescent="0.2">
      <c r="A130" s="7">
        <v>122</v>
      </c>
      <c r="B130" s="12" t="s">
        <v>245</v>
      </c>
      <c r="C130" s="29" t="s">
        <v>246</v>
      </c>
      <c r="D130" s="51">
        <f t="shared" si="4"/>
        <v>0</v>
      </c>
      <c r="E130" s="52"/>
      <c r="F130" s="52"/>
      <c r="G130" s="10"/>
    </row>
    <row r="131" spans="1:7" x14ac:dyDescent="0.2">
      <c r="A131" s="7">
        <v>123</v>
      </c>
      <c r="B131" s="8" t="s">
        <v>247</v>
      </c>
      <c r="C131" s="36" t="s">
        <v>248</v>
      </c>
      <c r="D131" s="51">
        <f t="shared" si="4"/>
        <v>0</v>
      </c>
      <c r="E131" s="52"/>
      <c r="F131" s="52"/>
      <c r="G131" s="10"/>
    </row>
    <row r="132" spans="1:7" ht="24" x14ac:dyDescent="0.2">
      <c r="A132" s="7">
        <v>124</v>
      </c>
      <c r="B132" s="12" t="s">
        <v>249</v>
      </c>
      <c r="C132" s="29" t="s">
        <v>250</v>
      </c>
      <c r="D132" s="51">
        <f t="shared" si="4"/>
        <v>0</v>
      </c>
      <c r="E132" s="52"/>
      <c r="F132" s="52"/>
      <c r="G132" s="10"/>
    </row>
    <row r="133" spans="1:7" ht="21.75" customHeight="1" x14ac:dyDescent="0.2">
      <c r="A133" s="7">
        <v>125</v>
      </c>
      <c r="B133" s="12" t="s">
        <v>251</v>
      </c>
      <c r="C133" s="29" t="s">
        <v>252</v>
      </c>
      <c r="D133" s="51">
        <f t="shared" si="4"/>
        <v>0</v>
      </c>
      <c r="E133" s="52"/>
      <c r="F133" s="52"/>
      <c r="G133" s="10"/>
    </row>
    <row r="134" spans="1:7" x14ac:dyDescent="0.2">
      <c r="A134" s="7">
        <v>126</v>
      </c>
      <c r="B134" s="11" t="s">
        <v>253</v>
      </c>
      <c r="C134" s="29" t="s">
        <v>254</v>
      </c>
      <c r="D134" s="51">
        <f t="shared" si="4"/>
        <v>0</v>
      </c>
      <c r="E134" s="52"/>
      <c r="F134" s="52"/>
      <c r="G134" s="10"/>
    </row>
    <row r="135" spans="1:7" x14ac:dyDescent="0.2">
      <c r="A135" s="7">
        <v>127</v>
      </c>
      <c r="B135" s="14" t="s">
        <v>255</v>
      </c>
      <c r="C135" s="31" t="s">
        <v>256</v>
      </c>
      <c r="D135" s="51">
        <f t="shared" si="4"/>
        <v>0</v>
      </c>
      <c r="E135" s="53"/>
      <c r="F135" s="53"/>
      <c r="G135" s="10"/>
    </row>
    <row r="136" spans="1:7" x14ac:dyDescent="0.2">
      <c r="A136" s="7">
        <v>128</v>
      </c>
      <c r="B136" s="12" t="s">
        <v>257</v>
      </c>
      <c r="C136" s="29" t="s">
        <v>258</v>
      </c>
      <c r="D136" s="51">
        <f t="shared" si="4"/>
        <v>0</v>
      </c>
      <c r="E136" s="52"/>
      <c r="F136" s="52"/>
      <c r="G136" s="10"/>
    </row>
    <row r="137" spans="1:7" ht="24" customHeight="1" x14ac:dyDescent="0.2">
      <c r="A137" s="7">
        <v>129</v>
      </c>
      <c r="B137" s="8" t="s">
        <v>259</v>
      </c>
      <c r="C137" s="30" t="s">
        <v>260</v>
      </c>
      <c r="D137" s="51">
        <f t="shared" si="4"/>
        <v>0</v>
      </c>
      <c r="E137" s="50"/>
      <c r="F137" s="50"/>
      <c r="G137" s="10"/>
    </row>
    <row r="138" spans="1:7" x14ac:dyDescent="0.2">
      <c r="A138" s="7">
        <v>130</v>
      </c>
      <c r="B138" s="11" t="s">
        <v>261</v>
      </c>
      <c r="C138" s="30" t="s">
        <v>262</v>
      </c>
      <c r="D138" s="51">
        <f t="shared" ref="D138:D156" si="5">E138+F138+G138</f>
        <v>0</v>
      </c>
      <c r="E138" s="50"/>
      <c r="F138" s="50"/>
      <c r="G138" s="10"/>
    </row>
    <row r="139" spans="1:7" x14ac:dyDescent="0.2">
      <c r="A139" s="7">
        <v>131</v>
      </c>
      <c r="B139" s="12" t="s">
        <v>263</v>
      </c>
      <c r="C139" s="29" t="s">
        <v>264</v>
      </c>
      <c r="D139" s="51">
        <f t="shared" si="5"/>
        <v>0</v>
      </c>
      <c r="E139" s="52"/>
      <c r="F139" s="52"/>
      <c r="G139" s="10"/>
    </row>
    <row r="140" spans="1:7" x14ac:dyDescent="0.2">
      <c r="A140" s="7">
        <v>132</v>
      </c>
      <c r="B140" s="12" t="s">
        <v>265</v>
      </c>
      <c r="C140" s="29" t="s">
        <v>266</v>
      </c>
      <c r="D140" s="51">
        <f t="shared" si="5"/>
        <v>0</v>
      </c>
      <c r="E140" s="52"/>
      <c r="F140" s="52"/>
      <c r="G140" s="10"/>
    </row>
    <row r="141" spans="1:7" ht="13.5" customHeight="1" x14ac:dyDescent="0.2">
      <c r="A141" s="7">
        <v>133</v>
      </c>
      <c r="B141" s="12" t="s">
        <v>267</v>
      </c>
      <c r="C141" s="29" t="s">
        <v>268</v>
      </c>
      <c r="D141" s="51">
        <f t="shared" si="5"/>
        <v>0</v>
      </c>
      <c r="E141" s="52"/>
      <c r="F141" s="52"/>
      <c r="G141" s="10"/>
    </row>
    <row r="142" spans="1:7" x14ac:dyDescent="0.2">
      <c r="A142" s="7">
        <v>134</v>
      </c>
      <c r="B142" s="12" t="s">
        <v>269</v>
      </c>
      <c r="C142" s="29" t="s">
        <v>270</v>
      </c>
      <c r="D142" s="51">
        <f t="shared" si="5"/>
        <v>0</v>
      </c>
      <c r="E142" s="52"/>
      <c r="F142" s="52"/>
      <c r="G142" s="10"/>
    </row>
    <row r="143" spans="1:7" x14ac:dyDescent="0.2">
      <c r="A143" s="7">
        <v>135</v>
      </c>
      <c r="B143" s="12" t="s">
        <v>271</v>
      </c>
      <c r="C143" s="29" t="s">
        <v>272</v>
      </c>
      <c r="D143" s="51">
        <f t="shared" si="5"/>
        <v>0</v>
      </c>
      <c r="E143" s="52"/>
      <c r="F143" s="52"/>
      <c r="G143" s="10"/>
    </row>
    <row r="144" spans="1:7" x14ac:dyDescent="0.2">
      <c r="A144" s="7">
        <v>136</v>
      </c>
      <c r="B144" s="8" t="s">
        <v>273</v>
      </c>
      <c r="C144" s="30" t="s">
        <v>274</v>
      </c>
      <c r="D144" s="51">
        <f t="shared" si="5"/>
        <v>0</v>
      </c>
      <c r="E144" s="50"/>
      <c r="F144" s="50"/>
      <c r="G144" s="10"/>
    </row>
    <row r="145" spans="1:9" ht="10.5" customHeight="1" x14ac:dyDescent="0.2">
      <c r="A145" s="7">
        <v>137</v>
      </c>
      <c r="B145" s="12" t="s">
        <v>275</v>
      </c>
      <c r="C145" s="29" t="s">
        <v>276</v>
      </c>
      <c r="D145" s="51">
        <f t="shared" si="5"/>
        <v>0</v>
      </c>
      <c r="E145" s="52"/>
      <c r="F145" s="52"/>
      <c r="G145" s="10"/>
    </row>
    <row r="146" spans="1:9" x14ac:dyDescent="0.2">
      <c r="A146" s="7">
        <v>138</v>
      </c>
      <c r="B146" s="8" t="s">
        <v>277</v>
      </c>
      <c r="C146" s="29" t="s">
        <v>278</v>
      </c>
      <c r="D146" s="51">
        <f t="shared" si="5"/>
        <v>0</v>
      </c>
      <c r="E146" s="52"/>
      <c r="F146" s="52"/>
      <c r="G146" s="10"/>
    </row>
    <row r="147" spans="1:9" x14ac:dyDescent="0.2">
      <c r="A147" s="7">
        <v>139</v>
      </c>
      <c r="B147" s="14" t="s">
        <v>279</v>
      </c>
      <c r="C147" s="31" t="s">
        <v>280</v>
      </c>
      <c r="D147" s="51">
        <f t="shared" si="5"/>
        <v>0</v>
      </c>
      <c r="E147" s="53"/>
      <c r="F147" s="53"/>
      <c r="G147" s="10"/>
    </row>
    <row r="148" spans="1:9" x14ac:dyDescent="0.2">
      <c r="A148" s="7">
        <v>140</v>
      </c>
      <c r="B148" s="12" t="s">
        <v>281</v>
      </c>
      <c r="C148" s="29" t="s">
        <v>282</v>
      </c>
      <c r="D148" s="51">
        <f t="shared" si="5"/>
        <v>0</v>
      </c>
      <c r="E148" s="52"/>
      <c r="F148" s="52"/>
      <c r="G148" s="10"/>
    </row>
    <row r="149" spans="1:9" x14ac:dyDescent="0.2">
      <c r="A149" s="7">
        <v>141</v>
      </c>
      <c r="B149" s="12" t="s">
        <v>283</v>
      </c>
      <c r="C149" s="29" t="s">
        <v>284</v>
      </c>
      <c r="D149" s="51">
        <f t="shared" si="5"/>
        <v>0</v>
      </c>
      <c r="E149" s="52"/>
      <c r="F149" s="52"/>
      <c r="G149" s="10"/>
    </row>
    <row r="150" spans="1:9" x14ac:dyDescent="0.2">
      <c r="A150" s="7">
        <v>142</v>
      </c>
      <c r="B150" s="12" t="s">
        <v>285</v>
      </c>
      <c r="C150" s="29" t="s">
        <v>286</v>
      </c>
      <c r="D150" s="51">
        <f t="shared" si="5"/>
        <v>0</v>
      </c>
      <c r="E150" s="52"/>
      <c r="F150" s="52"/>
      <c r="G150" s="10"/>
    </row>
    <row r="151" spans="1:9" x14ac:dyDescent="0.2">
      <c r="A151" s="7">
        <v>143</v>
      </c>
      <c r="B151" s="14" t="s">
        <v>287</v>
      </c>
      <c r="C151" s="31" t="s">
        <v>288</v>
      </c>
      <c r="D151" s="51">
        <f t="shared" si="5"/>
        <v>0</v>
      </c>
      <c r="E151" s="53"/>
      <c r="F151" s="53"/>
      <c r="G151" s="10"/>
    </row>
    <row r="152" spans="1:9" x14ac:dyDescent="0.2">
      <c r="A152" s="7">
        <v>144</v>
      </c>
      <c r="B152" s="11" t="s">
        <v>289</v>
      </c>
      <c r="C152" s="31" t="s">
        <v>290</v>
      </c>
      <c r="D152" s="51">
        <f t="shared" si="5"/>
        <v>0</v>
      </c>
      <c r="E152" s="53"/>
      <c r="F152" s="53"/>
      <c r="G152" s="10"/>
    </row>
    <row r="153" spans="1:9" x14ac:dyDescent="0.2">
      <c r="A153" s="7">
        <v>145</v>
      </c>
      <c r="B153" s="12" t="s">
        <v>291</v>
      </c>
      <c r="C153" s="29" t="s">
        <v>292</v>
      </c>
      <c r="D153" s="51">
        <f t="shared" si="5"/>
        <v>0</v>
      </c>
      <c r="E153" s="52"/>
      <c r="F153" s="52"/>
      <c r="G153" s="10"/>
      <c r="I153" s="3" t="s">
        <v>373</v>
      </c>
    </row>
    <row r="154" spans="1:9" x14ac:dyDescent="0.2">
      <c r="A154" s="7">
        <v>146</v>
      </c>
      <c r="B154" s="8" t="s">
        <v>293</v>
      </c>
      <c r="C154" s="30" t="s">
        <v>294</v>
      </c>
      <c r="D154" s="51">
        <f t="shared" si="5"/>
        <v>0</v>
      </c>
      <c r="E154" s="50"/>
      <c r="F154" s="50"/>
      <c r="G154" s="10"/>
    </row>
    <row r="155" spans="1:9" x14ac:dyDescent="0.2">
      <c r="A155" s="7">
        <v>147</v>
      </c>
      <c r="B155" s="8" t="s">
        <v>295</v>
      </c>
      <c r="C155" s="30" t="s">
        <v>296</v>
      </c>
      <c r="D155" s="51">
        <f t="shared" si="5"/>
        <v>0</v>
      </c>
      <c r="E155" s="50"/>
      <c r="F155" s="50"/>
      <c r="G155" s="10"/>
    </row>
    <row r="156" spans="1:9" ht="12.75" x14ac:dyDescent="0.2">
      <c r="A156" s="7">
        <v>148</v>
      </c>
      <c r="B156" s="25" t="s">
        <v>297</v>
      </c>
      <c r="C156" s="26" t="s">
        <v>298</v>
      </c>
      <c r="D156" s="51">
        <f t="shared" si="5"/>
        <v>0</v>
      </c>
      <c r="E156" s="58"/>
      <c r="F156" s="58"/>
      <c r="G156" s="10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defaultRowHeight="12" x14ac:dyDescent="0.2"/>
  <cols>
    <col min="1" max="1" width="4" style="66" customWidth="1"/>
    <col min="2" max="2" width="9.28515625" style="66" customWidth="1"/>
    <col min="3" max="3" width="30.42578125" style="46" customWidth="1"/>
    <col min="4" max="7" width="13.28515625" style="66" customWidth="1"/>
    <col min="8" max="8" width="11.28515625" style="66" customWidth="1"/>
    <col min="9" max="9" width="12.5703125" style="66" customWidth="1"/>
    <col min="10" max="10" width="11.140625" style="72" bestFit="1" customWidth="1"/>
    <col min="11" max="16384" width="9.140625" style="72"/>
  </cols>
  <sheetData>
    <row r="2" spans="1:9" ht="15.75" customHeight="1" x14ac:dyDescent="0.2">
      <c r="A2" s="178" t="s">
        <v>361</v>
      </c>
      <c r="B2" s="178"/>
      <c r="C2" s="178"/>
      <c r="D2" s="178"/>
      <c r="E2" s="178"/>
      <c r="F2" s="178"/>
      <c r="G2" s="178"/>
      <c r="H2" s="178"/>
      <c r="I2" s="178"/>
    </row>
    <row r="3" spans="1:9" x14ac:dyDescent="0.2">
      <c r="C3" s="89"/>
      <c r="I3" s="66" t="s">
        <v>329</v>
      </c>
    </row>
    <row r="4" spans="1:9" ht="87" customHeight="1" x14ac:dyDescent="0.2">
      <c r="A4" s="121" t="s">
        <v>0</v>
      </c>
      <c r="B4" s="121" t="s">
        <v>1</v>
      </c>
      <c r="C4" s="121" t="s">
        <v>2</v>
      </c>
      <c r="D4" s="120" t="s">
        <v>300</v>
      </c>
      <c r="E4" s="120" t="s">
        <v>362</v>
      </c>
      <c r="F4" s="120" t="s">
        <v>316</v>
      </c>
      <c r="G4" s="120" t="s">
        <v>318</v>
      </c>
      <c r="H4" s="120" t="s">
        <v>363</v>
      </c>
      <c r="I4" s="120" t="s">
        <v>364</v>
      </c>
    </row>
    <row r="5" spans="1:9" s="91" customFormat="1" ht="12.75" customHeight="1" x14ac:dyDescent="0.2">
      <c r="A5" s="177" t="s">
        <v>300</v>
      </c>
      <c r="B5" s="177"/>
      <c r="C5" s="177"/>
      <c r="D5" s="44">
        <f>D7+D6</f>
        <v>6017603248.8599997</v>
      </c>
      <c r="E5" s="44">
        <f t="shared" ref="E5:I5" si="0">E7+E6</f>
        <v>2524576088</v>
      </c>
      <c r="F5" s="44">
        <f t="shared" si="0"/>
        <v>129643012.71000001</v>
      </c>
      <c r="G5" s="44">
        <f t="shared" si="0"/>
        <v>221394324</v>
      </c>
      <c r="H5" s="44">
        <f t="shared" si="0"/>
        <v>2524925884.1500001</v>
      </c>
      <c r="I5" s="44">
        <f t="shared" si="0"/>
        <v>9735360</v>
      </c>
    </row>
    <row r="6" spans="1:9" s="91" customFormat="1" ht="12.75" customHeight="1" x14ac:dyDescent="0.2">
      <c r="A6" s="173" t="s">
        <v>299</v>
      </c>
      <c r="B6" s="174"/>
      <c r="C6" s="175"/>
      <c r="D6" s="65">
        <v>618744002</v>
      </c>
      <c r="E6" s="65">
        <v>0</v>
      </c>
      <c r="F6" s="65">
        <v>0</v>
      </c>
      <c r="G6" s="65">
        <v>2025418</v>
      </c>
      <c r="H6" s="65">
        <v>9390004</v>
      </c>
      <c r="I6" s="65">
        <v>0</v>
      </c>
    </row>
    <row r="7" spans="1:9" ht="12.75" customHeight="1" x14ac:dyDescent="0.2">
      <c r="A7" s="173" t="s">
        <v>396</v>
      </c>
      <c r="B7" s="174"/>
      <c r="C7" s="175"/>
      <c r="D7" s="44">
        <f>SUM(D8:D155)</f>
        <v>5398859246.8599997</v>
      </c>
      <c r="E7" s="44">
        <f t="shared" ref="E7:I7" si="1">SUM(E8:E155)</f>
        <v>2524576088</v>
      </c>
      <c r="F7" s="44">
        <f t="shared" si="1"/>
        <v>129643012.71000001</v>
      </c>
      <c r="G7" s="44">
        <f t="shared" si="1"/>
        <v>219368906</v>
      </c>
      <c r="H7" s="44">
        <f t="shared" si="1"/>
        <v>2515535880.1500001</v>
      </c>
      <c r="I7" s="44">
        <f t="shared" si="1"/>
        <v>9735360</v>
      </c>
    </row>
    <row r="8" spans="1:9" ht="12" customHeight="1" x14ac:dyDescent="0.2">
      <c r="A8" s="65">
        <v>1</v>
      </c>
      <c r="B8" s="68" t="s">
        <v>3</v>
      </c>
      <c r="C8" s="50" t="s">
        <v>4</v>
      </c>
      <c r="D8" s="65">
        <f>E8+F8+G8+H8+I8</f>
        <v>9868531</v>
      </c>
      <c r="E8" s="65">
        <v>9868531</v>
      </c>
      <c r="F8" s="65"/>
      <c r="G8" s="65"/>
      <c r="H8" s="65">
        <v>0</v>
      </c>
      <c r="I8" s="65"/>
    </row>
    <row r="9" spans="1:9" x14ac:dyDescent="0.2">
      <c r="A9" s="65">
        <v>2</v>
      </c>
      <c r="B9" s="68" t="s">
        <v>5</v>
      </c>
      <c r="C9" s="50" t="s">
        <v>6</v>
      </c>
      <c r="D9" s="65">
        <f t="shared" ref="D9:D72" si="2">E9+F9+G9+H9+I9</f>
        <v>10972955</v>
      </c>
      <c r="E9" s="65">
        <v>10972955</v>
      </c>
      <c r="F9" s="65"/>
      <c r="G9" s="65"/>
      <c r="H9" s="65">
        <v>0</v>
      </c>
      <c r="I9" s="65"/>
    </row>
    <row r="10" spans="1:9" x14ac:dyDescent="0.2">
      <c r="A10" s="65">
        <v>3</v>
      </c>
      <c r="B10" s="62" t="s">
        <v>7</v>
      </c>
      <c r="C10" s="52" t="s">
        <v>8</v>
      </c>
      <c r="D10" s="65">
        <f t="shared" si="2"/>
        <v>30929418</v>
      </c>
      <c r="E10" s="65">
        <v>30929418</v>
      </c>
      <c r="F10" s="65"/>
      <c r="G10" s="65"/>
      <c r="H10" s="65">
        <v>0</v>
      </c>
      <c r="I10" s="65"/>
    </row>
    <row r="11" spans="1:9" ht="11.25" customHeight="1" x14ac:dyDescent="0.2">
      <c r="A11" s="65">
        <v>4</v>
      </c>
      <c r="B11" s="68" t="s">
        <v>9</v>
      </c>
      <c r="C11" s="50" t="s">
        <v>10</v>
      </c>
      <c r="D11" s="65">
        <f t="shared" si="2"/>
        <v>11621023</v>
      </c>
      <c r="E11" s="65">
        <v>11621023</v>
      </c>
      <c r="F11" s="65"/>
      <c r="G11" s="65"/>
      <c r="H11" s="65">
        <v>0</v>
      </c>
      <c r="I11" s="65"/>
    </row>
    <row r="12" spans="1:9" ht="12.75" customHeight="1" x14ac:dyDescent="0.2">
      <c r="A12" s="65">
        <v>5</v>
      </c>
      <c r="B12" s="68" t="s">
        <v>11</v>
      </c>
      <c r="C12" s="50" t="s">
        <v>12</v>
      </c>
      <c r="D12" s="65">
        <f t="shared" si="2"/>
        <v>12330951</v>
      </c>
      <c r="E12" s="65">
        <v>12330951</v>
      </c>
      <c r="F12" s="65"/>
      <c r="G12" s="65"/>
      <c r="H12" s="65">
        <v>0</v>
      </c>
      <c r="I12" s="65"/>
    </row>
    <row r="13" spans="1:9" x14ac:dyDescent="0.2">
      <c r="A13" s="65">
        <v>6</v>
      </c>
      <c r="B13" s="62" t="s">
        <v>13</v>
      </c>
      <c r="C13" s="52" t="s">
        <v>14</v>
      </c>
      <c r="D13" s="65">
        <f t="shared" si="2"/>
        <v>82093515.799999997</v>
      </c>
      <c r="E13" s="65">
        <v>81200459</v>
      </c>
      <c r="F13" s="65"/>
      <c r="G13" s="65"/>
      <c r="H13" s="65">
        <v>893056.8</v>
      </c>
      <c r="I13" s="65"/>
    </row>
    <row r="14" spans="1:9" x14ac:dyDescent="0.2">
      <c r="A14" s="65">
        <v>7</v>
      </c>
      <c r="B14" s="69" t="s">
        <v>15</v>
      </c>
      <c r="C14" s="53" t="s">
        <v>16</v>
      </c>
      <c r="D14" s="65">
        <f t="shared" si="2"/>
        <v>29746106.5</v>
      </c>
      <c r="E14" s="65">
        <v>29746106.5</v>
      </c>
      <c r="F14" s="65"/>
      <c r="G14" s="65"/>
      <c r="H14" s="65">
        <v>0</v>
      </c>
      <c r="I14" s="65"/>
    </row>
    <row r="15" spans="1:9" x14ac:dyDescent="0.2">
      <c r="A15" s="65">
        <v>8</v>
      </c>
      <c r="B15" s="62" t="s">
        <v>17</v>
      </c>
      <c r="C15" s="52" t="s">
        <v>18</v>
      </c>
      <c r="D15" s="65">
        <f t="shared" si="2"/>
        <v>13365737</v>
      </c>
      <c r="E15" s="65">
        <v>13365737</v>
      </c>
      <c r="F15" s="65"/>
      <c r="G15" s="65"/>
      <c r="H15" s="65">
        <v>0</v>
      </c>
      <c r="I15" s="65"/>
    </row>
    <row r="16" spans="1:9" x14ac:dyDescent="0.2">
      <c r="A16" s="65">
        <v>9</v>
      </c>
      <c r="B16" s="62" t="s">
        <v>19</v>
      </c>
      <c r="C16" s="52" t="s">
        <v>20</v>
      </c>
      <c r="D16" s="65">
        <f t="shared" si="2"/>
        <v>11461716</v>
      </c>
      <c r="E16" s="65">
        <v>11461716</v>
      </c>
      <c r="F16" s="65"/>
      <c r="G16" s="65"/>
      <c r="H16" s="65">
        <v>0</v>
      </c>
      <c r="I16" s="65"/>
    </row>
    <row r="17" spans="1:9" x14ac:dyDescent="0.2">
      <c r="A17" s="65">
        <v>10</v>
      </c>
      <c r="B17" s="62" t="s">
        <v>21</v>
      </c>
      <c r="C17" s="52" t="s">
        <v>22</v>
      </c>
      <c r="D17" s="65">
        <f t="shared" si="2"/>
        <v>13919658</v>
      </c>
      <c r="E17" s="65">
        <v>13919658</v>
      </c>
      <c r="F17" s="65"/>
      <c r="G17" s="65"/>
      <c r="H17" s="65">
        <v>0</v>
      </c>
      <c r="I17" s="65"/>
    </row>
    <row r="18" spans="1:9" x14ac:dyDescent="0.2">
      <c r="A18" s="65">
        <v>11</v>
      </c>
      <c r="B18" s="62" t="s">
        <v>23</v>
      </c>
      <c r="C18" s="52" t="s">
        <v>24</v>
      </c>
      <c r="D18" s="65">
        <f t="shared" si="2"/>
        <v>11349306</v>
      </c>
      <c r="E18" s="65">
        <v>11349306</v>
      </c>
      <c r="F18" s="65"/>
      <c r="G18" s="65"/>
      <c r="H18" s="65">
        <v>0</v>
      </c>
      <c r="I18" s="65"/>
    </row>
    <row r="19" spans="1:9" x14ac:dyDescent="0.2">
      <c r="A19" s="65">
        <v>12</v>
      </c>
      <c r="B19" s="62" t="s">
        <v>25</v>
      </c>
      <c r="C19" s="52" t="s">
        <v>26</v>
      </c>
      <c r="D19" s="65">
        <f t="shared" si="2"/>
        <v>22632273</v>
      </c>
      <c r="E19" s="65">
        <v>22632273</v>
      </c>
      <c r="F19" s="65"/>
      <c r="G19" s="65"/>
      <c r="H19" s="65">
        <v>0</v>
      </c>
      <c r="I19" s="65"/>
    </row>
    <row r="20" spans="1:9" ht="13.5" customHeight="1" x14ac:dyDescent="0.2">
      <c r="A20" s="65">
        <v>13</v>
      </c>
      <c r="B20" s="68" t="s">
        <v>27</v>
      </c>
      <c r="C20" s="52" t="s">
        <v>28</v>
      </c>
      <c r="D20" s="65">
        <f t="shared" si="2"/>
        <v>62450</v>
      </c>
      <c r="E20" s="65">
        <v>62450</v>
      </c>
      <c r="F20" s="65"/>
      <c r="G20" s="65"/>
      <c r="H20" s="65">
        <v>0</v>
      </c>
      <c r="I20" s="65"/>
    </row>
    <row r="21" spans="1:9" x14ac:dyDescent="0.2">
      <c r="A21" s="65">
        <v>14</v>
      </c>
      <c r="B21" s="68" t="s">
        <v>29</v>
      </c>
      <c r="C21" s="50" t="s">
        <v>30</v>
      </c>
      <c r="D21" s="65">
        <f t="shared" si="2"/>
        <v>0</v>
      </c>
      <c r="E21" s="65">
        <v>0</v>
      </c>
      <c r="F21" s="65"/>
      <c r="G21" s="65"/>
      <c r="H21" s="65">
        <v>0</v>
      </c>
      <c r="I21" s="65"/>
    </row>
    <row r="22" spans="1:9" x14ac:dyDescent="0.2">
      <c r="A22" s="65">
        <v>15</v>
      </c>
      <c r="B22" s="62" t="s">
        <v>31</v>
      </c>
      <c r="C22" s="52" t="s">
        <v>32</v>
      </c>
      <c r="D22" s="65">
        <f t="shared" si="2"/>
        <v>14886692</v>
      </c>
      <c r="E22" s="65">
        <v>14886692</v>
      </c>
      <c r="F22" s="65"/>
      <c r="G22" s="65"/>
      <c r="H22" s="65">
        <v>0</v>
      </c>
      <c r="I22" s="65"/>
    </row>
    <row r="23" spans="1:9" x14ac:dyDescent="0.2">
      <c r="A23" s="65">
        <v>16</v>
      </c>
      <c r="B23" s="62" t="s">
        <v>33</v>
      </c>
      <c r="C23" s="52" t="s">
        <v>34</v>
      </c>
      <c r="D23" s="65">
        <f t="shared" si="2"/>
        <v>20318084</v>
      </c>
      <c r="E23" s="65">
        <v>20318084</v>
      </c>
      <c r="F23" s="65"/>
      <c r="G23" s="65"/>
      <c r="H23" s="65">
        <v>0</v>
      </c>
      <c r="I23" s="65"/>
    </row>
    <row r="24" spans="1:9" x14ac:dyDescent="0.2">
      <c r="A24" s="65">
        <v>17</v>
      </c>
      <c r="B24" s="62" t="s">
        <v>35</v>
      </c>
      <c r="C24" s="52" t="s">
        <v>36</v>
      </c>
      <c r="D24" s="65">
        <f t="shared" si="2"/>
        <v>27821877</v>
      </c>
      <c r="E24" s="65">
        <v>27821877</v>
      </c>
      <c r="F24" s="65"/>
      <c r="G24" s="65"/>
      <c r="H24" s="65">
        <v>0</v>
      </c>
      <c r="I24" s="65"/>
    </row>
    <row r="25" spans="1:9" x14ac:dyDescent="0.2">
      <c r="A25" s="65">
        <v>18</v>
      </c>
      <c r="B25" s="62" t="s">
        <v>37</v>
      </c>
      <c r="C25" s="52" t="s">
        <v>38</v>
      </c>
      <c r="D25" s="65">
        <f t="shared" si="2"/>
        <v>56147478</v>
      </c>
      <c r="E25" s="65">
        <v>56147478</v>
      </c>
      <c r="F25" s="65"/>
      <c r="G25" s="65"/>
      <c r="H25" s="65">
        <v>0</v>
      </c>
      <c r="I25" s="65"/>
    </row>
    <row r="26" spans="1:9" x14ac:dyDescent="0.2">
      <c r="A26" s="65">
        <v>19</v>
      </c>
      <c r="B26" s="68" t="s">
        <v>39</v>
      </c>
      <c r="C26" s="50" t="s">
        <v>40</v>
      </c>
      <c r="D26" s="65">
        <f t="shared" si="2"/>
        <v>8894427</v>
      </c>
      <c r="E26" s="65">
        <v>8894427</v>
      </c>
      <c r="F26" s="65"/>
      <c r="G26" s="65"/>
      <c r="H26" s="65">
        <v>0</v>
      </c>
      <c r="I26" s="65"/>
    </row>
    <row r="27" spans="1:9" x14ac:dyDescent="0.2">
      <c r="A27" s="65">
        <v>20</v>
      </c>
      <c r="B27" s="68" t="s">
        <v>41</v>
      </c>
      <c r="C27" s="50" t="s">
        <v>42</v>
      </c>
      <c r="D27" s="65">
        <f t="shared" si="2"/>
        <v>6831806</v>
      </c>
      <c r="E27" s="65">
        <v>6831806</v>
      </c>
      <c r="F27" s="65"/>
      <c r="G27" s="65"/>
      <c r="H27" s="65">
        <v>0</v>
      </c>
      <c r="I27" s="65"/>
    </row>
    <row r="28" spans="1:9" x14ac:dyDescent="0.2">
      <c r="A28" s="65">
        <v>21</v>
      </c>
      <c r="B28" s="68" t="s">
        <v>43</v>
      </c>
      <c r="C28" s="50" t="s">
        <v>44</v>
      </c>
      <c r="D28" s="65">
        <f t="shared" si="2"/>
        <v>35003875</v>
      </c>
      <c r="E28" s="65">
        <v>35003875</v>
      </c>
      <c r="F28" s="65"/>
      <c r="G28" s="65"/>
      <c r="H28" s="65">
        <v>0</v>
      </c>
      <c r="I28" s="65"/>
    </row>
    <row r="29" spans="1:9" x14ac:dyDescent="0.2">
      <c r="A29" s="65">
        <v>22</v>
      </c>
      <c r="B29" s="68" t="s">
        <v>45</v>
      </c>
      <c r="C29" s="50" t="s">
        <v>46</v>
      </c>
      <c r="D29" s="65">
        <f t="shared" si="2"/>
        <v>33394960</v>
      </c>
      <c r="E29" s="65">
        <v>31745334</v>
      </c>
      <c r="F29" s="65">
        <v>1649626</v>
      </c>
      <c r="G29" s="65"/>
      <c r="H29" s="65">
        <v>0</v>
      </c>
      <c r="I29" s="65"/>
    </row>
    <row r="30" spans="1:9" x14ac:dyDescent="0.2">
      <c r="A30" s="65">
        <v>23</v>
      </c>
      <c r="B30" s="62" t="s">
        <v>47</v>
      </c>
      <c r="C30" s="52" t="s">
        <v>48</v>
      </c>
      <c r="D30" s="65">
        <f t="shared" si="2"/>
        <v>8372730</v>
      </c>
      <c r="E30" s="65">
        <v>8372730</v>
      </c>
      <c r="F30" s="65"/>
      <c r="G30" s="65"/>
      <c r="H30" s="65">
        <v>0</v>
      </c>
      <c r="I30" s="65"/>
    </row>
    <row r="31" spans="1:9" ht="12" customHeight="1" x14ac:dyDescent="0.2">
      <c r="A31" s="65">
        <v>24</v>
      </c>
      <c r="B31" s="62" t="s">
        <v>49</v>
      </c>
      <c r="C31" s="52" t="s">
        <v>50</v>
      </c>
      <c r="D31" s="65">
        <f t="shared" si="2"/>
        <v>0</v>
      </c>
      <c r="E31" s="65">
        <v>0</v>
      </c>
      <c r="F31" s="65"/>
      <c r="G31" s="65"/>
      <c r="H31" s="65">
        <v>0</v>
      </c>
      <c r="I31" s="65"/>
    </row>
    <row r="32" spans="1:9" ht="24" x14ac:dyDescent="0.2">
      <c r="A32" s="65">
        <v>25</v>
      </c>
      <c r="B32" s="62" t="s">
        <v>51</v>
      </c>
      <c r="C32" s="52" t="s">
        <v>52</v>
      </c>
      <c r="D32" s="65">
        <f t="shared" si="2"/>
        <v>13998251</v>
      </c>
      <c r="E32" s="65">
        <v>0</v>
      </c>
      <c r="F32" s="65">
        <v>13998251</v>
      </c>
      <c r="G32" s="65"/>
      <c r="H32" s="65">
        <v>0</v>
      </c>
      <c r="I32" s="65"/>
    </row>
    <row r="33" spans="1:9" x14ac:dyDescent="0.2">
      <c r="A33" s="65">
        <v>26</v>
      </c>
      <c r="B33" s="68" t="s">
        <v>53</v>
      </c>
      <c r="C33" s="53" t="s">
        <v>54</v>
      </c>
      <c r="D33" s="65">
        <f t="shared" si="2"/>
        <v>73252386</v>
      </c>
      <c r="E33" s="65">
        <v>56551990</v>
      </c>
      <c r="F33" s="65"/>
      <c r="G33" s="65"/>
      <c r="H33" s="65">
        <v>16700396</v>
      </c>
      <c r="I33" s="65"/>
    </row>
    <row r="34" spans="1:9" x14ac:dyDescent="0.2">
      <c r="A34" s="65">
        <v>27</v>
      </c>
      <c r="B34" s="62" t="s">
        <v>55</v>
      </c>
      <c r="C34" s="52" t="s">
        <v>56</v>
      </c>
      <c r="D34" s="65">
        <f t="shared" si="2"/>
        <v>70809586</v>
      </c>
      <c r="E34" s="65">
        <v>70809586</v>
      </c>
      <c r="F34" s="65"/>
      <c r="G34" s="65"/>
      <c r="H34" s="65">
        <v>0</v>
      </c>
      <c r="I34" s="65"/>
    </row>
    <row r="35" spans="1:9" ht="13.5" customHeight="1" x14ac:dyDescent="0.2">
      <c r="A35" s="65">
        <v>28</v>
      </c>
      <c r="B35" s="62" t="s">
        <v>57</v>
      </c>
      <c r="C35" s="52" t="s">
        <v>58</v>
      </c>
      <c r="D35" s="65">
        <f t="shared" si="2"/>
        <v>29331284</v>
      </c>
      <c r="E35" s="65">
        <v>29331284</v>
      </c>
      <c r="F35" s="65"/>
      <c r="G35" s="65"/>
      <c r="H35" s="65">
        <v>0</v>
      </c>
      <c r="I35" s="65"/>
    </row>
    <row r="36" spans="1:9" ht="12" customHeight="1" x14ac:dyDescent="0.2">
      <c r="A36" s="65">
        <v>29</v>
      </c>
      <c r="B36" s="68" t="s">
        <v>59</v>
      </c>
      <c r="C36" s="50" t="s">
        <v>60</v>
      </c>
      <c r="D36" s="65">
        <f t="shared" si="2"/>
        <v>5171576</v>
      </c>
      <c r="E36" s="65">
        <v>5171576</v>
      </c>
      <c r="F36" s="65"/>
      <c r="G36" s="65"/>
      <c r="H36" s="65">
        <v>0</v>
      </c>
      <c r="I36" s="65"/>
    </row>
    <row r="37" spans="1:9" x14ac:dyDescent="0.2">
      <c r="A37" s="65">
        <v>30</v>
      </c>
      <c r="B37" s="68" t="s">
        <v>61</v>
      </c>
      <c r="C37" s="53" t="s">
        <v>62</v>
      </c>
      <c r="D37" s="65">
        <f t="shared" si="2"/>
        <v>0</v>
      </c>
      <c r="E37" s="65">
        <v>0</v>
      </c>
      <c r="F37" s="65"/>
      <c r="G37" s="65"/>
      <c r="H37" s="65">
        <v>0</v>
      </c>
      <c r="I37" s="65"/>
    </row>
    <row r="38" spans="1:9" ht="24" x14ac:dyDescent="0.2">
      <c r="A38" s="65">
        <v>31</v>
      </c>
      <c r="B38" s="68" t="s">
        <v>63</v>
      </c>
      <c r="C38" s="50" t="s">
        <v>64</v>
      </c>
      <c r="D38" s="65">
        <f t="shared" si="2"/>
        <v>0</v>
      </c>
      <c r="E38" s="65">
        <v>0</v>
      </c>
      <c r="F38" s="65"/>
      <c r="G38" s="65"/>
      <c r="H38" s="65">
        <v>0</v>
      </c>
      <c r="I38" s="65"/>
    </row>
    <row r="39" spans="1:9" x14ac:dyDescent="0.2">
      <c r="A39" s="65">
        <v>32</v>
      </c>
      <c r="B39" s="62" t="s">
        <v>65</v>
      </c>
      <c r="C39" s="52" t="s">
        <v>66</v>
      </c>
      <c r="D39" s="65">
        <f t="shared" si="2"/>
        <v>3723558</v>
      </c>
      <c r="E39" s="65">
        <v>3723558</v>
      </c>
      <c r="F39" s="65"/>
      <c r="G39" s="65"/>
      <c r="H39" s="65">
        <v>0</v>
      </c>
      <c r="I39" s="65"/>
    </row>
    <row r="40" spans="1:9" x14ac:dyDescent="0.2">
      <c r="A40" s="65">
        <v>33</v>
      </c>
      <c r="B40" s="68" t="s">
        <v>67</v>
      </c>
      <c r="C40" s="50" t="s">
        <v>68</v>
      </c>
      <c r="D40" s="65">
        <f t="shared" si="2"/>
        <v>45227429</v>
      </c>
      <c r="E40" s="65">
        <v>45227429</v>
      </c>
      <c r="F40" s="65"/>
      <c r="G40" s="65"/>
      <c r="H40" s="65">
        <v>0</v>
      </c>
      <c r="I40" s="65"/>
    </row>
    <row r="41" spans="1:9" x14ac:dyDescent="0.2">
      <c r="A41" s="65">
        <v>34</v>
      </c>
      <c r="B41" s="69" t="s">
        <v>69</v>
      </c>
      <c r="C41" s="53" t="s">
        <v>70</v>
      </c>
      <c r="D41" s="65">
        <f t="shared" si="2"/>
        <v>65689441</v>
      </c>
      <c r="E41" s="65">
        <v>64253149</v>
      </c>
      <c r="F41" s="65"/>
      <c r="G41" s="65"/>
      <c r="H41" s="65">
        <v>1436292</v>
      </c>
      <c r="I41" s="65"/>
    </row>
    <row r="42" spans="1:9" x14ac:dyDescent="0.2">
      <c r="A42" s="65">
        <v>35</v>
      </c>
      <c r="B42" s="68" t="s">
        <v>71</v>
      </c>
      <c r="C42" s="50" t="s">
        <v>72</v>
      </c>
      <c r="D42" s="65">
        <f t="shared" si="2"/>
        <v>3647322</v>
      </c>
      <c r="E42" s="65">
        <v>3647322</v>
      </c>
      <c r="F42" s="65"/>
      <c r="G42" s="65"/>
      <c r="H42" s="65">
        <v>0</v>
      </c>
      <c r="I42" s="65"/>
    </row>
    <row r="43" spans="1:9" x14ac:dyDescent="0.2">
      <c r="A43" s="65">
        <v>36</v>
      </c>
      <c r="B43" s="68" t="s">
        <v>73</v>
      </c>
      <c r="C43" s="50" t="s">
        <v>74</v>
      </c>
      <c r="D43" s="65">
        <f t="shared" si="2"/>
        <v>12606909</v>
      </c>
      <c r="E43" s="65">
        <v>12606909</v>
      </c>
      <c r="F43" s="65"/>
      <c r="G43" s="65"/>
      <c r="H43" s="65">
        <v>0</v>
      </c>
      <c r="I43" s="65"/>
    </row>
    <row r="44" spans="1:9" x14ac:dyDescent="0.2">
      <c r="A44" s="65">
        <v>37</v>
      </c>
      <c r="B44" s="62" t="s">
        <v>75</v>
      </c>
      <c r="C44" s="52" t="s">
        <v>76</v>
      </c>
      <c r="D44" s="65">
        <f t="shared" si="2"/>
        <v>47819993</v>
      </c>
      <c r="E44" s="65">
        <v>47819993</v>
      </c>
      <c r="F44" s="65"/>
      <c r="G44" s="65"/>
      <c r="H44" s="65">
        <v>0</v>
      </c>
      <c r="I44" s="65"/>
    </row>
    <row r="45" spans="1:9" x14ac:dyDescent="0.2">
      <c r="A45" s="65">
        <v>38</v>
      </c>
      <c r="B45" s="68" t="s">
        <v>77</v>
      </c>
      <c r="C45" s="50" t="s">
        <v>78</v>
      </c>
      <c r="D45" s="65">
        <f t="shared" si="2"/>
        <v>17748497.5</v>
      </c>
      <c r="E45" s="65">
        <v>17748497.5</v>
      </c>
      <c r="F45" s="65"/>
      <c r="G45" s="65"/>
      <c r="H45" s="65">
        <v>0</v>
      </c>
      <c r="I45" s="65"/>
    </row>
    <row r="46" spans="1:9" x14ac:dyDescent="0.2">
      <c r="A46" s="65">
        <v>39</v>
      </c>
      <c r="B46" s="68" t="s">
        <v>79</v>
      </c>
      <c r="C46" s="50" t="s">
        <v>80</v>
      </c>
      <c r="D46" s="65">
        <f t="shared" si="2"/>
        <v>43796143</v>
      </c>
      <c r="E46" s="65">
        <v>43796143</v>
      </c>
      <c r="F46" s="65"/>
      <c r="G46" s="65"/>
      <c r="H46" s="65">
        <v>0</v>
      </c>
      <c r="I46" s="65"/>
    </row>
    <row r="47" spans="1:9" x14ac:dyDescent="0.2">
      <c r="A47" s="65">
        <v>40</v>
      </c>
      <c r="B47" s="71" t="s">
        <v>81</v>
      </c>
      <c r="C47" s="54" t="s">
        <v>82</v>
      </c>
      <c r="D47" s="65">
        <f t="shared" si="2"/>
        <v>15164418</v>
      </c>
      <c r="E47" s="65">
        <v>15164418</v>
      </c>
      <c r="F47" s="65"/>
      <c r="G47" s="65"/>
      <c r="H47" s="65">
        <v>0</v>
      </c>
      <c r="I47" s="65"/>
    </row>
    <row r="48" spans="1:9" x14ac:dyDescent="0.2">
      <c r="A48" s="65">
        <v>41</v>
      </c>
      <c r="B48" s="68" t="s">
        <v>83</v>
      </c>
      <c r="C48" s="50" t="s">
        <v>84</v>
      </c>
      <c r="D48" s="65">
        <f t="shared" si="2"/>
        <v>9141164</v>
      </c>
      <c r="E48" s="65">
        <v>9141164</v>
      </c>
      <c r="F48" s="65"/>
      <c r="G48" s="65"/>
      <c r="H48" s="65">
        <v>0</v>
      </c>
      <c r="I48" s="65"/>
    </row>
    <row r="49" spans="1:9" x14ac:dyDescent="0.2">
      <c r="A49" s="65">
        <v>42</v>
      </c>
      <c r="B49" s="69" t="s">
        <v>85</v>
      </c>
      <c r="C49" s="53" t="s">
        <v>86</v>
      </c>
      <c r="D49" s="65">
        <f t="shared" si="2"/>
        <v>16449123</v>
      </c>
      <c r="E49" s="65">
        <v>16449123</v>
      </c>
      <c r="F49" s="65"/>
      <c r="G49" s="65"/>
      <c r="H49" s="65">
        <v>0</v>
      </c>
      <c r="I49" s="65"/>
    </row>
    <row r="50" spans="1:9" x14ac:dyDescent="0.2">
      <c r="A50" s="65">
        <v>43</v>
      </c>
      <c r="B50" s="62" t="s">
        <v>87</v>
      </c>
      <c r="C50" s="52" t="s">
        <v>88</v>
      </c>
      <c r="D50" s="65">
        <f t="shared" si="2"/>
        <v>7246569</v>
      </c>
      <c r="E50" s="65">
        <v>7246569</v>
      </c>
      <c r="F50" s="65"/>
      <c r="G50" s="65"/>
      <c r="H50" s="65">
        <v>0</v>
      </c>
      <c r="I50" s="65"/>
    </row>
    <row r="51" spans="1:9" x14ac:dyDescent="0.2">
      <c r="A51" s="65">
        <v>44</v>
      </c>
      <c r="B51" s="68" t="s">
        <v>89</v>
      </c>
      <c r="C51" s="50" t="s">
        <v>90</v>
      </c>
      <c r="D51" s="65">
        <f t="shared" si="2"/>
        <v>8669136</v>
      </c>
      <c r="E51" s="65">
        <v>8669136</v>
      </c>
      <c r="F51" s="65"/>
      <c r="G51" s="65"/>
      <c r="H51" s="65">
        <v>0</v>
      </c>
      <c r="I51" s="65"/>
    </row>
    <row r="52" spans="1:9" x14ac:dyDescent="0.2">
      <c r="A52" s="65">
        <v>45</v>
      </c>
      <c r="B52" s="62" t="s">
        <v>91</v>
      </c>
      <c r="C52" s="52" t="s">
        <v>92</v>
      </c>
      <c r="D52" s="65">
        <f t="shared" si="2"/>
        <v>64247895</v>
      </c>
      <c r="E52" s="65">
        <v>61587119</v>
      </c>
      <c r="F52" s="65">
        <v>1870557</v>
      </c>
      <c r="G52" s="65"/>
      <c r="H52" s="65">
        <v>790219</v>
      </c>
      <c r="I52" s="65"/>
    </row>
    <row r="53" spans="1:9" x14ac:dyDescent="0.2">
      <c r="A53" s="65">
        <v>46</v>
      </c>
      <c r="B53" s="68" t="s">
        <v>93</v>
      </c>
      <c r="C53" s="50" t="s">
        <v>94</v>
      </c>
      <c r="D53" s="65">
        <f t="shared" si="2"/>
        <v>14534968</v>
      </c>
      <c r="E53" s="65">
        <v>14534968</v>
      </c>
      <c r="F53" s="65"/>
      <c r="G53" s="65"/>
      <c r="H53" s="65">
        <v>0</v>
      </c>
      <c r="I53" s="65"/>
    </row>
    <row r="54" spans="1:9" ht="10.5" customHeight="1" x14ac:dyDescent="0.2">
      <c r="A54" s="65">
        <v>47</v>
      </c>
      <c r="B54" s="68" t="s">
        <v>95</v>
      </c>
      <c r="C54" s="50" t="s">
        <v>96</v>
      </c>
      <c r="D54" s="65">
        <f t="shared" si="2"/>
        <v>47216995</v>
      </c>
      <c r="E54" s="65">
        <v>47216995</v>
      </c>
      <c r="F54" s="65"/>
      <c r="G54" s="65"/>
      <c r="H54" s="65">
        <v>0</v>
      </c>
      <c r="I54" s="65"/>
    </row>
    <row r="55" spans="1:9" x14ac:dyDescent="0.2">
      <c r="A55" s="65">
        <v>48</v>
      </c>
      <c r="B55" s="63" t="s">
        <v>97</v>
      </c>
      <c r="C55" s="55" t="s">
        <v>98</v>
      </c>
      <c r="D55" s="65">
        <f t="shared" si="2"/>
        <v>10055646</v>
      </c>
      <c r="E55" s="65">
        <v>10055646</v>
      </c>
      <c r="F55" s="65"/>
      <c r="G55" s="65"/>
      <c r="H55" s="65">
        <v>0</v>
      </c>
      <c r="I55" s="65"/>
    </row>
    <row r="56" spans="1:9" x14ac:dyDescent="0.2">
      <c r="A56" s="65">
        <v>49</v>
      </c>
      <c r="B56" s="62" t="s">
        <v>99</v>
      </c>
      <c r="C56" s="52" t="s">
        <v>100</v>
      </c>
      <c r="D56" s="65">
        <f t="shared" si="2"/>
        <v>16072773</v>
      </c>
      <c r="E56" s="65">
        <v>16072773</v>
      </c>
      <c r="F56" s="65"/>
      <c r="G56" s="65"/>
      <c r="H56" s="65">
        <v>0</v>
      </c>
      <c r="I56" s="65"/>
    </row>
    <row r="57" spans="1:9" x14ac:dyDescent="0.2">
      <c r="A57" s="65">
        <v>50</v>
      </c>
      <c r="B57" s="68" t="s">
        <v>101</v>
      </c>
      <c r="C57" s="50" t="s">
        <v>102</v>
      </c>
      <c r="D57" s="65">
        <f t="shared" si="2"/>
        <v>19069671</v>
      </c>
      <c r="E57" s="65">
        <v>19069671</v>
      </c>
      <c r="F57" s="65"/>
      <c r="G57" s="65"/>
      <c r="H57" s="65">
        <v>0</v>
      </c>
      <c r="I57" s="65"/>
    </row>
    <row r="58" spans="1:9" ht="10.5" customHeight="1" x14ac:dyDescent="0.2">
      <c r="A58" s="65">
        <v>51</v>
      </c>
      <c r="B58" s="62" t="s">
        <v>103</v>
      </c>
      <c r="C58" s="52" t="s">
        <v>104</v>
      </c>
      <c r="D58" s="65">
        <f t="shared" si="2"/>
        <v>6473955</v>
      </c>
      <c r="E58" s="65">
        <v>6473955</v>
      </c>
      <c r="F58" s="65"/>
      <c r="G58" s="65"/>
      <c r="H58" s="65">
        <v>0</v>
      </c>
      <c r="I58" s="65"/>
    </row>
    <row r="59" spans="1:9" x14ac:dyDescent="0.2">
      <c r="A59" s="65">
        <v>52</v>
      </c>
      <c r="B59" s="68" t="s">
        <v>105</v>
      </c>
      <c r="C59" s="50" t="s">
        <v>106</v>
      </c>
      <c r="D59" s="65">
        <f t="shared" si="2"/>
        <v>12762092</v>
      </c>
      <c r="E59" s="65">
        <v>12762092</v>
      </c>
      <c r="F59" s="65"/>
      <c r="G59" s="65"/>
      <c r="H59" s="65">
        <v>0</v>
      </c>
      <c r="I59" s="65"/>
    </row>
    <row r="60" spans="1:9" x14ac:dyDescent="0.2">
      <c r="A60" s="65">
        <v>53</v>
      </c>
      <c r="B60" s="62" t="s">
        <v>107</v>
      </c>
      <c r="C60" s="52" t="s">
        <v>108</v>
      </c>
      <c r="D60" s="65">
        <f t="shared" si="2"/>
        <v>19466524</v>
      </c>
      <c r="E60" s="65">
        <v>19466524</v>
      </c>
      <c r="F60" s="65"/>
      <c r="G60" s="65"/>
      <c r="H60" s="65">
        <v>0</v>
      </c>
      <c r="I60" s="65"/>
    </row>
    <row r="61" spans="1:9" x14ac:dyDescent="0.2">
      <c r="A61" s="65">
        <v>54</v>
      </c>
      <c r="B61" s="62" t="s">
        <v>109</v>
      </c>
      <c r="C61" s="52" t="s">
        <v>110</v>
      </c>
      <c r="D61" s="65">
        <f t="shared" si="2"/>
        <v>71896276</v>
      </c>
      <c r="E61" s="65">
        <v>71442629</v>
      </c>
      <c r="F61" s="65">
        <v>453647</v>
      </c>
      <c r="G61" s="65"/>
      <c r="H61" s="65">
        <v>0</v>
      </c>
      <c r="I61" s="65"/>
    </row>
    <row r="62" spans="1:9" x14ac:dyDescent="0.2">
      <c r="A62" s="65">
        <v>55</v>
      </c>
      <c r="B62" s="62" t="s">
        <v>111</v>
      </c>
      <c r="C62" s="52" t="s">
        <v>112</v>
      </c>
      <c r="D62" s="65">
        <f t="shared" si="2"/>
        <v>11123189</v>
      </c>
      <c r="E62" s="65">
        <v>11123189</v>
      </c>
      <c r="F62" s="65"/>
      <c r="G62" s="65"/>
      <c r="H62" s="65">
        <v>0</v>
      </c>
      <c r="I62" s="65"/>
    </row>
    <row r="63" spans="1:9" ht="12" customHeight="1" x14ac:dyDescent="0.2">
      <c r="A63" s="65">
        <v>56</v>
      </c>
      <c r="B63" s="62" t="s">
        <v>113</v>
      </c>
      <c r="C63" s="52" t="s">
        <v>114</v>
      </c>
      <c r="D63" s="65">
        <f t="shared" si="2"/>
        <v>38884</v>
      </c>
      <c r="E63" s="65">
        <v>38884</v>
      </c>
      <c r="F63" s="65"/>
      <c r="G63" s="65"/>
      <c r="H63" s="65">
        <v>0</v>
      </c>
      <c r="I63" s="65"/>
    </row>
    <row r="64" spans="1:9" x14ac:dyDescent="0.2">
      <c r="A64" s="65">
        <v>57</v>
      </c>
      <c r="B64" s="62" t="s">
        <v>115</v>
      </c>
      <c r="C64" s="52" t="s">
        <v>116</v>
      </c>
      <c r="D64" s="65">
        <f t="shared" si="2"/>
        <v>0</v>
      </c>
      <c r="E64" s="65">
        <v>0</v>
      </c>
      <c r="F64" s="65"/>
      <c r="G64" s="65"/>
      <c r="H64" s="65">
        <v>0</v>
      </c>
      <c r="I64" s="65"/>
    </row>
    <row r="65" spans="1:9" ht="11.25" customHeight="1" x14ac:dyDescent="0.2">
      <c r="A65" s="65">
        <v>58</v>
      </c>
      <c r="B65" s="62" t="s">
        <v>117</v>
      </c>
      <c r="C65" s="52" t="s">
        <v>118</v>
      </c>
      <c r="D65" s="65">
        <f t="shared" si="2"/>
        <v>23789367</v>
      </c>
      <c r="E65" s="65">
        <v>21845166</v>
      </c>
      <c r="F65" s="65">
        <v>1944201</v>
      </c>
      <c r="G65" s="65"/>
      <c r="H65" s="65">
        <v>0</v>
      </c>
      <c r="I65" s="65"/>
    </row>
    <row r="66" spans="1:9" ht="11.25" customHeight="1" x14ac:dyDescent="0.2">
      <c r="A66" s="65">
        <v>59</v>
      </c>
      <c r="B66" s="68" t="s">
        <v>119</v>
      </c>
      <c r="C66" s="52" t="s">
        <v>120</v>
      </c>
      <c r="D66" s="65">
        <f t="shared" si="2"/>
        <v>20353787</v>
      </c>
      <c r="E66" s="65">
        <v>19381686</v>
      </c>
      <c r="F66" s="65">
        <v>972101</v>
      </c>
      <c r="G66" s="65"/>
      <c r="H66" s="65">
        <v>0</v>
      </c>
      <c r="I66" s="65"/>
    </row>
    <row r="67" spans="1:9" ht="11.25" customHeight="1" x14ac:dyDescent="0.2">
      <c r="A67" s="65">
        <v>60</v>
      </c>
      <c r="B67" s="69" t="s">
        <v>121</v>
      </c>
      <c r="C67" s="53" t="s">
        <v>122</v>
      </c>
      <c r="D67" s="65">
        <f t="shared" si="2"/>
        <v>27054448</v>
      </c>
      <c r="E67" s="65">
        <v>26082347</v>
      </c>
      <c r="F67" s="65">
        <v>972101</v>
      </c>
      <c r="G67" s="65"/>
      <c r="H67" s="65">
        <v>0</v>
      </c>
      <c r="I67" s="65"/>
    </row>
    <row r="68" spans="1:9" ht="11.25" customHeight="1" x14ac:dyDescent="0.2">
      <c r="A68" s="65">
        <v>61</v>
      </c>
      <c r="B68" s="68" t="s">
        <v>123</v>
      </c>
      <c r="C68" s="52" t="s">
        <v>124</v>
      </c>
      <c r="D68" s="65">
        <f t="shared" si="2"/>
        <v>35063497</v>
      </c>
      <c r="E68" s="65">
        <v>31823161</v>
      </c>
      <c r="F68" s="65">
        <v>3240336</v>
      </c>
      <c r="G68" s="65"/>
      <c r="H68" s="65">
        <v>0</v>
      </c>
      <c r="I68" s="65"/>
    </row>
    <row r="69" spans="1:9" ht="11.25" customHeight="1" x14ac:dyDescent="0.2">
      <c r="A69" s="65">
        <v>62</v>
      </c>
      <c r="B69" s="62" t="s">
        <v>125</v>
      </c>
      <c r="C69" s="52" t="s">
        <v>126</v>
      </c>
      <c r="D69" s="65">
        <f t="shared" si="2"/>
        <v>15483268</v>
      </c>
      <c r="E69" s="65">
        <v>12890999</v>
      </c>
      <c r="F69" s="65">
        <v>2592269</v>
      </c>
      <c r="G69" s="65"/>
      <c r="H69" s="65">
        <v>0</v>
      </c>
      <c r="I69" s="65"/>
    </row>
    <row r="70" spans="1:9" ht="27.75" customHeight="1" x14ac:dyDescent="0.2">
      <c r="A70" s="65">
        <v>63</v>
      </c>
      <c r="B70" s="68" t="s">
        <v>127</v>
      </c>
      <c r="C70" s="52" t="s">
        <v>128</v>
      </c>
      <c r="D70" s="65">
        <f t="shared" si="2"/>
        <v>0</v>
      </c>
      <c r="E70" s="65">
        <v>0</v>
      </c>
      <c r="F70" s="65"/>
      <c r="G70" s="65"/>
      <c r="H70" s="65">
        <v>0</v>
      </c>
      <c r="I70" s="65"/>
    </row>
    <row r="71" spans="1:9" ht="24" customHeight="1" x14ac:dyDescent="0.2">
      <c r="A71" s="65">
        <v>64</v>
      </c>
      <c r="B71" s="68" t="s">
        <v>129</v>
      </c>
      <c r="C71" s="52" t="s">
        <v>130</v>
      </c>
      <c r="D71" s="65">
        <f t="shared" si="2"/>
        <v>0</v>
      </c>
      <c r="E71" s="65">
        <v>0</v>
      </c>
      <c r="F71" s="65"/>
      <c r="G71" s="65"/>
      <c r="H71" s="65">
        <v>0</v>
      </c>
      <c r="I71" s="65"/>
    </row>
    <row r="72" spans="1:9" x14ac:dyDescent="0.2">
      <c r="A72" s="65">
        <v>65</v>
      </c>
      <c r="B72" s="68" t="s">
        <v>131</v>
      </c>
      <c r="C72" s="52" t="s">
        <v>132</v>
      </c>
      <c r="D72" s="65">
        <f t="shared" si="2"/>
        <v>32279518</v>
      </c>
      <c r="E72" s="65">
        <v>32279518</v>
      </c>
      <c r="F72" s="65"/>
      <c r="G72" s="65"/>
      <c r="H72" s="65">
        <v>0</v>
      </c>
      <c r="I72" s="65"/>
    </row>
    <row r="73" spans="1:9" x14ac:dyDescent="0.2">
      <c r="A73" s="65">
        <v>66</v>
      </c>
      <c r="B73" s="68" t="s">
        <v>133</v>
      </c>
      <c r="C73" s="52" t="s">
        <v>134</v>
      </c>
      <c r="D73" s="65">
        <f t="shared" ref="D73:D136" si="3">E73+F73+G73+H73+I73</f>
        <v>18647367</v>
      </c>
      <c r="E73" s="65">
        <v>18647367</v>
      </c>
      <c r="F73" s="65"/>
      <c r="G73" s="65"/>
      <c r="H73" s="65">
        <v>0</v>
      </c>
      <c r="I73" s="65"/>
    </row>
    <row r="74" spans="1:9" x14ac:dyDescent="0.2">
      <c r="A74" s="65">
        <v>67</v>
      </c>
      <c r="B74" s="68" t="s">
        <v>135</v>
      </c>
      <c r="C74" s="52" t="s">
        <v>136</v>
      </c>
      <c r="D74" s="65">
        <f t="shared" si="3"/>
        <v>41774048</v>
      </c>
      <c r="E74" s="65">
        <v>18788174</v>
      </c>
      <c r="F74" s="65"/>
      <c r="G74" s="65"/>
      <c r="H74" s="65">
        <v>22985874</v>
      </c>
      <c r="I74" s="65"/>
    </row>
    <row r="75" spans="1:9" x14ac:dyDescent="0.2">
      <c r="A75" s="65">
        <v>68</v>
      </c>
      <c r="B75" s="68" t="s">
        <v>137</v>
      </c>
      <c r="C75" s="52" t="s">
        <v>138</v>
      </c>
      <c r="D75" s="65">
        <f t="shared" si="3"/>
        <v>12824542</v>
      </c>
      <c r="E75" s="65">
        <v>12824542</v>
      </c>
      <c r="F75" s="65"/>
      <c r="G75" s="65"/>
      <c r="H75" s="65">
        <v>0</v>
      </c>
      <c r="I75" s="65"/>
    </row>
    <row r="76" spans="1:9" x14ac:dyDescent="0.2">
      <c r="A76" s="65">
        <v>69</v>
      </c>
      <c r="B76" s="68" t="s">
        <v>139</v>
      </c>
      <c r="C76" s="52" t="s">
        <v>140</v>
      </c>
      <c r="D76" s="65">
        <f t="shared" si="3"/>
        <v>36507422</v>
      </c>
      <c r="E76" s="65">
        <v>35299629</v>
      </c>
      <c r="F76" s="65"/>
      <c r="G76" s="65"/>
      <c r="H76" s="65">
        <v>1207793</v>
      </c>
      <c r="I76" s="65"/>
    </row>
    <row r="77" spans="1:9" x14ac:dyDescent="0.2">
      <c r="A77" s="65">
        <v>70</v>
      </c>
      <c r="B77" s="62" t="s">
        <v>141</v>
      </c>
      <c r="C77" s="52" t="s">
        <v>142</v>
      </c>
      <c r="D77" s="65">
        <f t="shared" si="3"/>
        <v>19047047</v>
      </c>
      <c r="E77" s="65">
        <v>19047047</v>
      </c>
      <c r="F77" s="65"/>
      <c r="G77" s="65"/>
      <c r="H77" s="65">
        <v>0</v>
      </c>
      <c r="I77" s="65"/>
    </row>
    <row r="78" spans="1:9" x14ac:dyDescent="0.2">
      <c r="A78" s="65">
        <v>71</v>
      </c>
      <c r="B78" s="68" t="s">
        <v>143</v>
      </c>
      <c r="C78" s="50" t="s">
        <v>144</v>
      </c>
      <c r="D78" s="65">
        <f t="shared" si="3"/>
        <v>20276254</v>
      </c>
      <c r="E78" s="65">
        <v>20276254</v>
      </c>
      <c r="F78" s="65"/>
      <c r="G78" s="65"/>
      <c r="H78" s="65">
        <v>0</v>
      </c>
      <c r="I78" s="65"/>
    </row>
    <row r="79" spans="1:9" x14ac:dyDescent="0.2">
      <c r="A79" s="65">
        <v>72</v>
      </c>
      <c r="B79" s="62" t="s">
        <v>145</v>
      </c>
      <c r="C79" s="52" t="s">
        <v>146</v>
      </c>
      <c r="D79" s="65">
        <f t="shared" si="3"/>
        <v>11081124</v>
      </c>
      <c r="E79" s="65">
        <v>11081124</v>
      </c>
      <c r="F79" s="65"/>
      <c r="G79" s="65"/>
      <c r="H79" s="65">
        <v>0</v>
      </c>
      <c r="I79" s="65"/>
    </row>
    <row r="80" spans="1:9" x14ac:dyDescent="0.2">
      <c r="A80" s="65">
        <v>73</v>
      </c>
      <c r="B80" s="68" t="s">
        <v>147</v>
      </c>
      <c r="C80" s="52" t="s">
        <v>148</v>
      </c>
      <c r="D80" s="65">
        <f t="shared" si="3"/>
        <v>36860528</v>
      </c>
      <c r="E80" s="65">
        <v>36518820</v>
      </c>
      <c r="F80" s="65"/>
      <c r="G80" s="65"/>
      <c r="H80" s="65">
        <v>341708</v>
      </c>
      <c r="I80" s="65"/>
    </row>
    <row r="81" spans="1:9" x14ac:dyDescent="0.2">
      <c r="A81" s="65">
        <v>74</v>
      </c>
      <c r="B81" s="62" t="s">
        <v>149</v>
      </c>
      <c r="C81" s="52" t="s">
        <v>150</v>
      </c>
      <c r="D81" s="65">
        <f t="shared" si="3"/>
        <v>20914070</v>
      </c>
      <c r="E81" s="65">
        <v>20914070</v>
      </c>
      <c r="F81" s="65"/>
      <c r="G81" s="65"/>
      <c r="H81" s="65">
        <v>0</v>
      </c>
      <c r="I81" s="65"/>
    </row>
    <row r="82" spans="1:9" x14ac:dyDescent="0.2">
      <c r="A82" s="65">
        <v>75</v>
      </c>
      <c r="B82" s="62" t="s">
        <v>151</v>
      </c>
      <c r="C82" s="52" t="s">
        <v>152</v>
      </c>
      <c r="D82" s="65">
        <f t="shared" si="3"/>
        <v>15123295</v>
      </c>
      <c r="E82" s="65">
        <v>15123295</v>
      </c>
      <c r="F82" s="65"/>
      <c r="G82" s="65"/>
      <c r="H82" s="65">
        <v>0</v>
      </c>
      <c r="I82" s="65"/>
    </row>
    <row r="83" spans="1:9" ht="24" x14ac:dyDescent="0.2">
      <c r="A83" s="65">
        <v>76</v>
      </c>
      <c r="B83" s="70" t="s">
        <v>153</v>
      </c>
      <c r="C83" s="55" t="s">
        <v>154</v>
      </c>
      <c r="D83" s="65">
        <f t="shared" si="3"/>
        <v>0</v>
      </c>
      <c r="E83" s="65">
        <v>0</v>
      </c>
      <c r="F83" s="65"/>
      <c r="G83" s="65"/>
      <c r="H83" s="65">
        <v>0</v>
      </c>
      <c r="I83" s="65"/>
    </row>
    <row r="84" spans="1:9" ht="24" x14ac:dyDescent="0.2">
      <c r="A84" s="65">
        <v>77</v>
      </c>
      <c r="B84" s="68" t="s">
        <v>155</v>
      </c>
      <c r="C84" s="52" t="s">
        <v>156</v>
      </c>
      <c r="D84" s="65">
        <f t="shared" si="3"/>
        <v>0</v>
      </c>
      <c r="E84" s="65">
        <v>0</v>
      </c>
      <c r="F84" s="65"/>
      <c r="G84" s="65"/>
      <c r="H84" s="65">
        <v>0</v>
      </c>
      <c r="I84" s="65"/>
    </row>
    <row r="85" spans="1:9" ht="24" x14ac:dyDescent="0.2">
      <c r="A85" s="65">
        <v>78</v>
      </c>
      <c r="B85" s="68" t="s">
        <v>157</v>
      </c>
      <c r="C85" s="52" t="s">
        <v>158</v>
      </c>
      <c r="D85" s="65">
        <f t="shared" si="3"/>
        <v>0</v>
      </c>
      <c r="E85" s="65">
        <v>0</v>
      </c>
      <c r="F85" s="65"/>
      <c r="G85" s="65"/>
      <c r="H85" s="65">
        <v>0</v>
      </c>
      <c r="I85" s="65"/>
    </row>
    <row r="86" spans="1:9" ht="24" x14ac:dyDescent="0.2">
      <c r="A86" s="65">
        <v>79</v>
      </c>
      <c r="B86" s="68" t="s">
        <v>159</v>
      </c>
      <c r="C86" s="52" t="s">
        <v>160</v>
      </c>
      <c r="D86" s="65">
        <f t="shared" si="3"/>
        <v>0</v>
      </c>
      <c r="E86" s="65">
        <v>0</v>
      </c>
      <c r="F86" s="65"/>
      <c r="G86" s="65"/>
      <c r="H86" s="65">
        <v>0</v>
      </c>
      <c r="I86" s="65"/>
    </row>
    <row r="87" spans="1:9" ht="24" x14ac:dyDescent="0.2">
      <c r="A87" s="65">
        <v>80</v>
      </c>
      <c r="B87" s="68" t="s">
        <v>161</v>
      </c>
      <c r="C87" s="52" t="s">
        <v>162</v>
      </c>
      <c r="D87" s="65">
        <f t="shared" si="3"/>
        <v>0</v>
      </c>
      <c r="E87" s="65">
        <v>0</v>
      </c>
      <c r="F87" s="65"/>
      <c r="G87" s="65"/>
      <c r="H87" s="65">
        <v>0</v>
      </c>
      <c r="I87" s="65"/>
    </row>
    <row r="88" spans="1:9" ht="24" x14ac:dyDescent="0.2">
      <c r="A88" s="65">
        <v>81</v>
      </c>
      <c r="B88" s="68" t="s">
        <v>163</v>
      </c>
      <c r="C88" s="52" t="s">
        <v>164</v>
      </c>
      <c r="D88" s="65">
        <f t="shared" si="3"/>
        <v>0</v>
      </c>
      <c r="E88" s="65">
        <v>0</v>
      </c>
      <c r="F88" s="65"/>
      <c r="G88" s="65"/>
      <c r="H88" s="65">
        <v>0</v>
      </c>
      <c r="I88" s="65"/>
    </row>
    <row r="89" spans="1:9" ht="24" x14ac:dyDescent="0.2">
      <c r="A89" s="65">
        <v>82</v>
      </c>
      <c r="B89" s="68" t="s">
        <v>165</v>
      </c>
      <c r="C89" s="52" t="s">
        <v>166</v>
      </c>
      <c r="D89" s="65">
        <f t="shared" si="3"/>
        <v>0</v>
      </c>
      <c r="E89" s="65">
        <v>0</v>
      </c>
      <c r="F89" s="65"/>
      <c r="G89" s="65"/>
      <c r="H89" s="65">
        <v>0</v>
      </c>
      <c r="I89" s="65"/>
    </row>
    <row r="90" spans="1:9" ht="14.25" customHeight="1" x14ac:dyDescent="0.2">
      <c r="A90" s="65">
        <v>83</v>
      </c>
      <c r="B90" s="62" t="s">
        <v>167</v>
      </c>
      <c r="C90" s="52" t="s">
        <v>168</v>
      </c>
      <c r="D90" s="65">
        <f t="shared" si="3"/>
        <v>35044409</v>
      </c>
      <c r="E90" s="65">
        <v>35044409</v>
      </c>
      <c r="F90" s="65"/>
      <c r="G90" s="65"/>
      <c r="H90" s="65">
        <v>0</v>
      </c>
      <c r="I90" s="65"/>
    </row>
    <row r="91" spans="1:9" x14ac:dyDescent="0.2">
      <c r="A91" s="65">
        <v>84</v>
      </c>
      <c r="B91" s="68" t="s">
        <v>169</v>
      </c>
      <c r="C91" s="52" t="s">
        <v>170</v>
      </c>
      <c r="D91" s="65">
        <f t="shared" si="3"/>
        <v>30896779</v>
      </c>
      <c r="E91" s="65">
        <v>24798585</v>
      </c>
      <c r="F91" s="65">
        <v>6098194</v>
      </c>
      <c r="G91" s="65"/>
      <c r="H91" s="65">
        <v>0</v>
      </c>
      <c r="I91" s="65"/>
    </row>
    <row r="92" spans="1:9" x14ac:dyDescent="0.2">
      <c r="A92" s="65">
        <v>85</v>
      </c>
      <c r="B92" s="62" t="s">
        <v>171</v>
      </c>
      <c r="C92" s="52" t="s">
        <v>172</v>
      </c>
      <c r="D92" s="65">
        <f t="shared" si="3"/>
        <v>17197464</v>
      </c>
      <c r="E92" s="65">
        <v>17197464</v>
      </c>
      <c r="F92" s="65"/>
      <c r="G92" s="65"/>
      <c r="H92" s="65">
        <v>0</v>
      </c>
      <c r="I92" s="65"/>
    </row>
    <row r="93" spans="1:9" x14ac:dyDescent="0.2">
      <c r="A93" s="65">
        <v>86</v>
      </c>
      <c r="B93" s="69" t="s">
        <v>173</v>
      </c>
      <c r="C93" s="53" t="s">
        <v>174</v>
      </c>
      <c r="D93" s="65">
        <f t="shared" si="3"/>
        <v>10890003</v>
      </c>
      <c r="E93" s="65">
        <v>10890003</v>
      </c>
      <c r="F93" s="65"/>
      <c r="G93" s="65"/>
      <c r="H93" s="65">
        <v>0</v>
      </c>
      <c r="I93" s="65"/>
    </row>
    <row r="94" spans="1:9" x14ac:dyDescent="0.2">
      <c r="A94" s="65">
        <v>87</v>
      </c>
      <c r="B94" s="68" t="s">
        <v>175</v>
      </c>
      <c r="C94" s="52" t="s">
        <v>176</v>
      </c>
      <c r="D94" s="65">
        <f t="shared" si="3"/>
        <v>22223990</v>
      </c>
      <c r="E94" s="65">
        <v>13379641</v>
      </c>
      <c r="F94" s="65">
        <v>8844349</v>
      </c>
      <c r="G94" s="65"/>
      <c r="H94" s="65">
        <v>0</v>
      </c>
      <c r="I94" s="65"/>
    </row>
    <row r="95" spans="1:9" x14ac:dyDescent="0.2">
      <c r="A95" s="65">
        <v>88</v>
      </c>
      <c r="B95" s="68" t="s">
        <v>177</v>
      </c>
      <c r="C95" s="52" t="s">
        <v>178</v>
      </c>
      <c r="D95" s="65">
        <f t="shared" si="3"/>
        <v>109749209</v>
      </c>
      <c r="E95" s="65">
        <v>70529032</v>
      </c>
      <c r="F95" s="65">
        <v>6984514</v>
      </c>
      <c r="G95" s="65"/>
      <c r="H95" s="65">
        <v>32235663</v>
      </c>
      <c r="I95" s="65"/>
    </row>
    <row r="96" spans="1:9" ht="13.5" customHeight="1" x14ac:dyDescent="0.2">
      <c r="A96" s="65">
        <v>89</v>
      </c>
      <c r="B96" s="69" t="s">
        <v>179</v>
      </c>
      <c r="C96" s="53" t="s">
        <v>180</v>
      </c>
      <c r="D96" s="65">
        <f t="shared" si="3"/>
        <v>23570203</v>
      </c>
      <c r="E96" s="65">
        <v>18126439</v>
      </c>
      <c r="F96" s="65">
        <v>5443764</v>
      </c>
      <c r="G96" s="65"/>
      <c r="H96" s="65">
        <v>0</v>
      </c>
      <c r="I96" s="65"/>
    </row>
    <row r="97" spans="1:9" ht="14.25" customHeight="1" x14ac:dyDescent="0.2">
      <c r="A97" s="65">
        <v>90</v>
      </c>
      <c r="B97" s="68" t="s">
        <v>181</v>
      </c>
      <c r="C97" s="52" t="s">
        <v>182</v>
      </c>
      <c r="D97" s="65">
        <f t="shared" si="3"/>
        <v>34184211</v>
      </c>
      <c r="E97" s="65">
        <v>21870028</v>
      </c>
      <c r="F97" s="65">
        <v>3629765</v>
      </c>
      <c r="G97" s="65"/>
      <c r="H97" s="65">
        <v>8684418</v>
      </c>
      <c r="I97" s="65"/>
    </row>
    <row r="98" spans="1:9" x14ac:dyDescent="0.2">
      <c r="A98" s="65">
        <v>91</v>
      </c>
      <c r="B98" s="69" t="s">
        <v>183</v>
      </c>
      <c r="C98" s="53" t="s">
        <v>184</v>
      </c>
      <c r="D98" s="65">
        <f t="shared" si="3"/>
        <v>6559029</v>
      </c>
      <c r="E98" s="65">
        <v>6559029</v>
      </c>
      <c r="F98" s="65"/>
      <c r="G98" s="65"/>
      <c r="H98" s="65">
        <v>0</v>
      </c>
      <c r="I98" s="65"/>
    </row>
    <row r="99" spans="1:9" x14ac:dyDescent="0.2">
      <c r="A99" s="65">
        <v>92</v>
      </c>
      <c r="B99" s="68" t="s">
        <v>185</v>
      </c>
      <c r="C99" s="52" t="s">
        <v>186</v>
      </c>
      <c r="D99" s="65">
        <f t="shared" si="3"/>
        <v>0</v>
      </c>
      <c r="E99" s="65">
        <v>0</v>
      </c>
      <c r="F99" s="65"/>
      <c r="G99" s="65"/>
      <c r="H99" s="65">
        <v>0</v>
      </c>
      <c r="I99" s="65"/>
    </row>
    <row r="100" spans="1:9" ht="15.75" customHeight="1" x14ac:dyDescent="0.2">
      <c r="A100" s="65">
        <v>93</v>
      </c>
      <c r="B100" s="62" t="s">
        <v>187</v>
      </c>
      <c r="C100" s="52" t="s">
        <v>188</v>
      </c>
      <c r="D100" s="65">
        <f t="shared" si="3"/>
        <v>165540.86000000002</v>
      </c>
      <c r="E100" s="65">
        <v>0</v>
      </c>
      <c r="F100" s="65">
        <v>117364.71</v>
      </c>
      <c r="G100" s="65"/>
      <c r="H100" s="65">
        <v>48176.15</v>
      </c>
      <c r="I100" s="65"/>
    </row>
    <row r="101" spans="1:9" ht="24" x14ac:dyDescent="0.2">
      <c r="A101" s="65">
        <v>94</v>
      </c>
      <c r="B101" s="68" t="s">
        <v>189</v>
      </c>
      <c r="C101" s="50" t="s">
        <v>190</v>
      </c>
      <c r="D101" s="65">
        <f t="shared" si="3"/>
        <v>0</v>
      </c>
      <c r="E101" s="65">
        <v>0</v>
      </c>
      <c r="F101" s="65"/>
      <c r="G101" s="65"/>
      <c r="H101" s="65">
        <v>0</v>
      </c>
      <c r="I101" s="65"/>
    </row>
    <row r="102" spans="1:9" x14ac:dyDescent="0.2">
      <c r="A102" s="65">
        <v>95</v>
      </c>
      <c r="B102" s="68" t="s">
        <v>191</v>
      </c>
      <c r="C102" s="53" t="s">
        <v>192</v>
      </c>
      <c r="D102" s="65">
        <f t="shared" si="3"/>
        <v>1669068</v>
      </c>
      <c r="E102" s="65">
        <v>1669068</v>
      </c>
      <c r="F102" s="65"/>
      <c r="G102" s="65"/>
      <c r="H102" s="65">
        <v>0</v>
      </c>
      <c r="I102" s="65"/>
    </row>
    <row r="103" spans="1:9" x14ac:dyDescent="0.2">
      <c r="A103" s="65">
        <v>96</v>
      </c>
      <c r="B103" s="62" t="s">
        <v>193</v>
      </c>
      <c r="C103" s="52" t="s">
        <v>194</v>
      </c>
      <c r="D103" s="65">
        <f t="shared" si="3"/>
        <v>14838263</v>
      </c>
      <c r="E103" s="65">
        <v>11408574</v>
      </c>
      <c r="F103" s="65">
        <v>3429689</v>
      </c>
      <c r="G103" s="65"/>
      <c r="H103" s="65">
        <v>0</v>
      </c>
      <c r="I103" s="65"/>
    </row>
    <row r="104" spans="1:9" x14ac:dyDescent="0.2">
      <c r="A104" s="65">
        <v>97</v>
      </c>
      <c r="B104" s="68" t="s">
        <v>195</v>
      </c>
      <c r="C104" s="56" t="s">
        <v>196</v>
      </c>
      <c r="D104" s="65">
        <f t="shared" si="3"/>
        <v>8481196</v>
      </c>
      <c r="E104" s="65">
        <v>8481196</v>
      </c>
      <c r="F104" s="65"/>
      <c r="G104" s="65"/>
      <c r="H104" s="65">
        <v>0</v>
      </c>
      <c r="I104" s="65"/>
    </row>
    <row r="105" spans="1:9" x14ac:dyDescent="0.2">
      <c r="A105" s="65">
        <v>98</v>
      </c>
      <c r="B105" s="62" t="s">
        <v>197</v>
      </c>
      <c r="C105" s="52" t="s">
        <v>198</v>
      </c>
      <c r="D105" s="65">
        <f t="shared" si="3"/>
        <v>8837162</v>
      </c>
      <c r="E105" s="65">
        <v>8837162</v>
      </c>
      <c r="F105" s="65"/>
      <c r="G105" s="65"/>
      <c r="H105" s="65">
        <v>0</v>
      </c>
      <c r="I105" s="65"/>
    </row>
    <row r="106" spans="1:9" x14ac:dyDescent="0.2">
      <c r="A106" s="65">
        <v>99</v>
      </c>
      <c r="B106" s="62" t="s">
        <v>199</v>
      </c>
      <c r="C106" s="52" t="s">
        <v>200</v>
      </c>
      <c r="D106" s="65">
        <f t="shared" si="3"/>
        <v>22485574</v>
      </c>
      <c r="E106" s="65">
        <v>22485574</v>
      </c>
      <c r="F106" s="65"/>
      <c r="G106" s="65"/>
      <c r="H106" s="65">
        <v>0</v>
      </c>
      <c r="I106" s="65"/>
    </row>
    <row r="107" spans="1:9" x14ac:dyDescent="0.2">
      <c r="A107" s="65">
        <v>100</v>
      </c>
      <c r="B107" s="68" t="s">
        <v>201</v>
      </c>
      <c r="C107" s="53" t="s">
        <v>202</v>
      </c>
      <c r="D107" s="65">
        <f t="shared" si="3"/>
        <v>11219339</v>
      </c>
      <c r="E107" s="65">
        <v>11219339</v>
      </c>
      <c r="F107" s="65"/>
      <c r="G107" s="65"/>
      <c r="H107" s="65">
        <v>0</v>
      </c>
      <c r="I107" s="65"/>
    </row>
    <row r="108" spans="1:9" x14ac:dyDescent="0.2">
      <c r="A108" s="65">
        <v>101</v>
      </c>
      <c r="B108" s="68" t="s">
        <v>203</v>
      </c>
      <c r="C108" s="50" t="s">
        <v>204</v>
      </c>
      <c r="D108" s="65">
        <f t="shared" si="3"/>
        <v>13434786</v>
      </c>
      <c r="E108" s="65">
        <v>13434786</v>
      </c>
      <c r="F108" s="65"/>
      <c r="G108" s="65"/>
      <c r="H108" s="65">
        <v>0</v>
      </c>
      <c r="I108" s="65"/>
    </row>
    <row r="109" spans="1:9" x14ac:dyDescent="0.2">
      <c r="A109" s="65">
        <v>102</v>
      </c>
      <c r="B109" s="68" t="s">
        <v>205</v>
      </c>
      <c r="C109" s="50" t="s">
        <v>206</v>
      </c>
      <c r="D109" s="65">
        <f t="shared" si="3"/>
        <v>25550932</v>
      </c>
      <c r="E109" s="65">
        <v>25550932</v>
      </c>
      <c r="F109" s="65"/>
      <c r="G109" s="65"/>
      <c r="H109" s="65">
        <v>0</v>
      </c>
      <c r="I109" s="65"/>
    </row>
    <row r="110" spans="1:9" x14ac:dyDescent="0.2">
      <c r="A110" s="65">
        <v>103</v>
      </c>
      <c r="B110" s="68" t="s">
        <v>207</v>
      </c>
      <c r="C110" s="50" t="s">
        <v>208</v>
      </c>
      <c r="D110" s="65">
        <f t="shared" si="3"/>
        <v>24236651</v>
      </c>
      <c r="E110" s="65">
        <v>24236651</v>
      </c>
      <c r="F110" s="65"/>
      <c r="G110" s="65"/>
      <c r="H110" s="65">
        <v>0</v>
      </c>
      <c r="I110" s="65"/>
    </row>
    <row r="111" spans="1:9" x14ac:dyDescent="0.2">
      <c r="A111" s="65">
        <v>104</v>
      </c>
      <c r="B111" s="62" t="s">
        <v>209</v>
      </c>
      <c r="C111" s="52" t="s">
        <v>210</v>
      </c>
      <c r="D111" s="65">
        <f t="shared" si="3"/>
        <v>8125348</v>
      </c>
      <c r="E111" s="65">
        <v>8125348</v>
      </c>
      <c r="F111" s="65"/>
      <c r="G111" s="65"/>
      <c r="H111" s="65">
        <v>0</v>
      </c>
      <c r="I111" s="65"/>
    </row>
    <row r="112" spans="1:9" x14ac:dyDescent="0.2">
      <c r="A112" s="65">
        <v>105</v>
      </c>
      <c r="B112" s="69" t="s">
        <v>211</v>
      </c>
      <c r="C112" s="53" t="s">
        <v>212</v>
      </c>
      <c r="D112" s="65">
        <f t="shared" si="3"/>
        <v>13001641</v>
      </c>
      <c r="E112" s="65">
        <v>13001641</v>
      </c>
      <c r="F112" s="65"/>
      <c r="G112" s="65"/>
      <c r="H112" s="65">
        <v>0</v>
      </c>
      <c r="I112" s="65"/>
    </row>
    <row r="113" spans="1:9" x14ac:dyDescent="0.2">
      <c r="A113" s="65">
        <v>106</v>
      </c>
      <c r="B113" s="68" t="s">
        <v>213</v>
      </c>
      <c r="C113" s="50" t="s">
        <v>214</v>
      </c>
      <c r="D113" s="65">
        <f t="shared" si="3"/>
        <v>12681967</v>
      </c>
      <c r="E113" s="65">
        <v>12681967</v>
      </c>
      <c r="F113" s="65"/>
      <c r="G113" s="65"/>
      <c r="H113" s="65">
        <v>0</v>
      </c>
      <c r="I113" s="65"/>
    </row>
    <row r="114" spans="1:9" x14ac:dyDescent="0.2">
      <c r="A114" s="65">
        <v>107</v>
      </c>
      <c r="B114" s="68" t="s">
        <v>215</v>
      </c>
      <c r="C114" s="50" t="s">
        <v>216</v>
      </c>
      <c r="D114" s="65">
        <f t="shared" si="3"/>
        <v>18566926.699999999</v>
      </c>
      <c r="E114" s="65">
        <v>16392800</v>
      </c>
      <c r="F114" s="65">
        <v>583260</v>
      </c>
      <c r="G114" s="65"/>
      <c r="H114" s="65">
        <v>1590866.7</v>
      </c>
      <c r="I114" s="65"/>
    </row>
    <row r="115" spans="1:9" x14ac:dyDescent="0.2">
      <c r="A115" s="65">
        <v>108</v>
      </c>
      <c r="B115" s="62" t="s">
        <v>217</v>
      </c>
      <c r="C115" s="52" t="s">
        <v>218</v>
      </c>
      <c r="D115" s="65">
        <f t="shared" si="3"/>
        <v>10020297</v>
      </c>
      <c r="E115" s="65">
        <v>10020297</v>
      </c>
      <c r="F115" s="65"/>
      <c r="G115" s="65"/>
      <c r="H115" s="65">
        <v>0</v>
      </c>
      <c r="I115" s="65"/>
    </row>
    <row r="116" spans="1:9" ht="12" customHeight="1" x14ac:dyDescent="0.2">
      <c r="A116" s="65">
        <v>109</v>
      </c>
      <c r="B116" s="62" t="s">
        <v>219</v>
      </c>
      <c r="C116" s="52" t="s">
        <v>220</v>
      </c>
      <c r="D116" s="65">
        <f t="shared" si="3"/>
        <v>15718986</v>
      </c>
      <c r="E116" s="65">
        <v>15718986</v>
      </c>
      <c r="F116" s="65"/>
      <c r="G116" s="65"/>
      <c r="H116" s="65">
        <v>0</v>
      </c>
      <c r="I116" s="65"/>
    </row>
    <row r="117" spans="1:9" x14ac:dyDescent="0.2">
      <c r="A117" s="65">
        <v>110</v>
      </c>
      <c r="B117" s="68" t="s">
        <v>221</v>
      </c>
      <c r="C117" s="50" t="s">
        <v>222</v>
      </c>
      <c r="D117" s="65">
        <f t="shared" si="3"/>
        <v>24258155</v>
      </c>
      <c r="E117" s="65">
        <v>24258155</v>
      </c>
      <c r="F117" s="65"/>
      <c r="G117" s="65"/>
      <c r="H117" s="65">
        <v>0</v>
      </c>
      <c r="I117" s="65"/>
    </row>
    <row r="118" spans="1:9" x14ac:dyDescent="0.2">
      <c r="A118" s="65">
        <v>111</v>
      </c>
      <c r="B118" s="68" t="s">
        <v>223</v>
      </c>
      <c r="C118" s="50" t="s">
        <v>224</v>
      </c>
      <c r="D118" s="65">
        <f t="shared" si="3"/>
        <v>11308890</v>
      </c>
      <c r="E118" s="65">
        <v>11308890</v>
      </c>
      <c r="F118" s="65"/>
      <c r="G118" s="65"/>
      <c r="H118" s="65">
        <v>0</v>
      </c>
      <c r="I118" s="65"/>
    </row>
    <row r="119" spans="1:9" x14ac:dyDescent="0.2">
      <c r="A119" s="65">
        <v>112</v>
      </c>
      <c r="B119" s="68" t="s">
        <v>225</v>
      </c>
      <c r="C119" s="52" t="s">
        <v>226</v>
      </c>
      <c r="D119" s="65">
        <f t="shared" si="3"/>
        <v>0</v>
      </c>
      <c r="E119" s="65"/>
      <c r="F119" s="65"/>
      <c r="G119" s="65"/>
      <c r="H119" s="65">
        <v>0</v>
      </c>
      <c r="I119" s="65"/>
    </row>
    <row r="120" spans="1:9" x14ac:dyDescent="0.2">
      <c r="A120" s="65">
        <v>113</v>
      </c>
      <c r="B120" s="68" t="s">
        <v>227</v>
      </c>
      <c r="C120" s="50" t="s">
        <v>228</v>
      </c>
      <c r="D120" s="65">
        <f t="shared" si="3"/>
        <v>43882444</v>
      </c>
      <c r="E120" s="65">
        <v>0</v>
      </c>
      <c r="F120" s="65"/>
      <c r="G120" s="65">
        <v>43882444</v>
      </c>
      <c r="H120" s="65">
        <v>0</v>
      </c>
      <c r="I120" s="65"/>
    </row>
    <row r="121" spans="1:9" x14ac:dyDescent="0.2">
      <c r="A121" s="65">
        <v>114</v>
      </c>
      <c r="B121" s="62" t="s">
        <v>229</v>
      </c>
      <c r="C121" s="52" t="s">
        <v>230</v>
      </c>
      <c r="D121" s="65">
        <f t="shared" si="3"/>
        <v>0</v>
      </c>
      <c r="E121" s="65">
        <v>0</v>
      </c>
      <c r="F121" s="65"/>
      <c r="G121" s="65"/>
      <c r="H121" s="65">
        <v>0</v>
      </c>
      <c r="I121" s="65"/>
    </row>
    <row r="122" spans="1:9" ht="13.5" customHeight="1" x14ac:dyDescent="0.2">
      <c r="A122" s="65">
        <v>115</v>
      </c>
      <c r="B122" s="62" t="s">
        <v>231</v>
      </c>
      <c r="C122" s="52" t="s">
        <v>232</v>
      </c>
      <c r="D122" s="65">
        <f t="shared" si="3"/>
        <v>186761</v>
      </c>
      <c r="E122" s="65">
        <v>186761</v>
      </c>
      <c r="F122" s="65"/>
      <c r="G122" s="65"/>
      <c r="H122" s="65">
        <v>0</v>
      </c>
      <c r="I122" s="65"/>
    </row>
    <row r="123" spans="1:9" x14ac:dyDescent="0.2">
      <c r="A123" s="65">
        <v>116</v>
      </c>
      <c r="B123" s="62" t="s">
        <v>233</v>
      </c>
      <c r="C123" s="52" t="s">
        <v>234</v>
      </c>
      <c r="D123" s="65">
        <f t="shared" si="3"/>
        <v>226234</v>
      </c>
      <c r="E123" s="65">
        <v>226234</v>
      </c>
      <c r="F123" s="65"/>
      <c r="G123" s="65"/>
      <c r="H123" s="65">
        <v>0</v>
      </c>
      <c r="I123" s="65"/>
    </row>
    <row r="124" spans="1:9" ht="24" x14ac:dyDescent="0.2">
      <c r="A124" s="65">
        <v>117</v>
      </c>
      <c r="B124" s="62" t="s">
        <v>235</v>
      </c>
      <c r="C124" s="52" t="s">
        <v>236</v>
      </c>
      <c r="D124" s="65">
        <f t="shared" si="3"/>
        <v>253924</v>
      </c>
      <c r="E124" s="65">
        <v>253924</v>
      </c>
      <c r="F124" s="65"/>
      <c r="G124" s="65"/>
      <c r="H124" s="65">
        <v>0</v>
      </c>
      <c r="I124" s="65"/>
    </row>
    <row r="125" spans="1:9" x14ac:dyDescent="0.2">
      <c r="A125" s="65">
        <v>118</v>
      </c>
      <c r="B125" s="62" t="s">
        <v>237</v>
      </c>
      <c r="C125" s="52" t="s">
        <v>238</v>
      </c>
      <c r="D125" s="65">
        <f t="shared" si="3"/>
        <v>0</v>
      </c>
      <c r="E125" s="65">
        <v>0</v>
      </c>
      <c r="F125" s="65"/>
      <c r="G125" s="65"/>
      <c r="H125" s="65">
        <v>0</v>
      </c>
      <c r="I125" s="65"/>
    </row>
    <row r="126" spans="1:9" ht="12.75" customHeight="1" x14ac:dyDescent="0.2">
      <c r="A126" s="65">
        <v>119</v>
      </c>
      <c r="B126" s="62" t="s">
        <v>239</v>
      </c>
      <c r="C126" s="52" t="s">
        <v>240</v>
      </c>
      <c r="D126" s="65">
        <f t="shared" si="3"/>
        <v>9892097</v>
      </c>
      <c r="E126" s="65">
        <v>9892097</v>
      </c>
      <c r="F126" s="65"/>
      <c r="G126" s="65"/>
      <c r="H126" s="65">
        <v>0</v>
      </c>
      <c r="I126" s="65"/>
    </row>
    <row r="127" spans="1:9" x14ac:dyDescent="0.2">
      <c r="A127" s="65">
        <v>120</v>
      </c>
      <c r="B127" s="64" t="s">
        <v>241</v>
      </c>
      <c r="C127" s="57" t="s">
        <v>242</v>
      </c>
      <c r="D127" s="65">
        <f t="shared" si="3"/>
        <v>0</v>
      </c>
      <c r="E127" s="65">
        <v>0</v>
      </c>
      <c r="F127" s="65"/>
      <c r="G127" s="65"/>
      <c r="H127" s="65">
        <v>0</v>
      </c>
      <c r="I127" s="65"/>
    </row>
    <row r="128" spans="1:9" x14ac:dyDescent="0.2">
      <c r="A128" s="65">
        <v>121</v>
      </c>
      <c r="B128" s="68" t="s">
        <v>243</v>
      </c>
      <c r="C128" s="50" t="s">
        <v>244</v>
      </c>
      <c r="D128" s="65">
        <f t="shared" si="3"/>
        <v>56544275</v>
      </c>
      <c r="E128" s="65">
        <v>0</v>
      </c>
      <c r="F128" s="65"/>
      <c r="G128" s="65">
        <v>43823917</v>
      </c>
      <c r="H128" s="65">
        <v>12720358</v>
      </c>
      <c r="I128" s="65"/>
    </row>
    <row r="129" spans="1:9" x14ac:dyDescent="0.2">
      <c r="A129" s="65">
        <v>122</v>
      </c>
      <c r="B129" s="62" t="s">
        <v>245</v>
      </c>
      <c r="C129" s="52" t="s">
        <v>246</v>
      </c>
      <c r="D129" s="65">
        <f t="shared" si="3"/>
        <v>0</v>
      </c>
      <c r="E129" s="65">
        <v>0</v>
      </c>
      <c r="F129" s="65"/>
      <c r="G129" s="65"/>
      <c r="H129" s="65">
        <v>0</v>
      </c>
      <c r="I129" s="65"/>
    </row>
    <row r="130" spans="1:9" ht="14.25" customHeight="1" x14ac:dyDescent="0.2">
      <c r="A130" s="65">
        <v>123</v>
      </c>
      <c r="B130" s="68" t="s">
        <v>247</v>
      </c>
      <c r="C130" s="52" t="s">
        <v>248</v>
      </c>
      <c r="D130" s="65">
        <f t="shared" si="3"/>
        <v>43882444</v>
      </c>
      <c r="E130" s="65">
        <v>0</v>
      </c>
      <c r="F130" s="65"/>
      <c r="G130" s="65">
        <v>43882444</v>
      </c>
      <c r="H130" s="65">
        <v>0</v>
      </c>
      <c r="I130" s="65"/>
    </row>
    <row r="131" spans="1:9" ht="24" x14ac:dyDescent="0.2">
      <c r="A131" s="65">
        <v>124</v>
      </c>
      <c r="B131" s="62" t="s">
        <v>249</v>
      </c>
      <c r="C131" s="52" t="s">
        <v>250</v>
      </c>
      <c r="D131" s="65">
        <f t="shared" si="3"/>
        <v>144931</v>
      </c>
      <c r="E131" s="65">
        <v>144931</v>
      </c>
      <c r="F131" s="65"/>
      <c r="G131" s="65"/>
      <c r="H131" s="65">
        <v>0</v>
      </c>
      <c r="I131" s="65"/>
    </row>
    <row r="132" spans="1:9" ht="21.75" customHeight="1" x14ac:dyDescent="0.2">
      <c r="A132" s="65">
        <v>125</v>
      </c>
      <c r="B132" s="62" t="s">
        <v>251</v>
      </c>
      <c r="C132" s="52" t="s">
        <v>252</v>
      </c>
      <c r="D132" s="65">
        <f t="shared" si="3"/>
        <v>0</v>
      </c>
      <c r="E132" s="65">
        <v>0</v>
      </c>
      <c r="F132" s="65"/>
      <c r="G132" s="65"/>
      <c r="H132" s="65">
        <v>0</v>
      </c>
      <c r="I132" s="65"/>
    </row>
    <row r="133" spans="1:9" x14ac:dyDescent="0.2">
      <c r="A133" s="65">
        <v>126</v>
      </c>
      <c r="B133" s="68" t="s">
        <v>253</v>
      </c>
      <c r="C133" s="52" t="s">
        <v>254</v>
      </c>
      <c r="D133" s="65">
        <f t="shared" si="3"/>
        <v>129260</v>
      </c>
      <c r="E133" s="65">
        <v>129260</v>
      </c>
      <c r="F133" s="65"/>
      <c r="G133" s="65"/>
      <c r="H133" s="65">
        <v>0</v>
      </c>
      <c r="I133" s="65"/>
    </row>
    <row r="134" spans="1:9" x14ac:dyDescent="0.2">
      <c r="A134" s="65">
        <v>127</v>
      </c>
      <c r="B134" s="69" t="s">
        <v>255</v>
      </c>
      <c r="C134" s="53" t="s">
        <v>256</v>
      </c>
      <c r="D134" s="65">
        <f t="shared" si="3"/>
        <v>0</v>
      </c>
      <c r="E134" s="65">
        <v>0</v>
      </c>
      <c r="F134" s="65"/>
      <c r="G134" s="65"/>
      <c r="H134" s="65">
        <v>0</v>
      </c>
      <c r="I134" s="65"/>
    </row>
    <row r="135" spans="1:9" x14ac:dyDescent="0.2">
      <c r="A135" s="65">
        <v>128</v>
      </c>
      <c r="B135" s="62" t="s">
        <v>257</v>
      </c>
      <c r="C135" s="52" t="s">
        <v>258</v>
      </c>
      <c r="D135" s="65">
        <f t="shared" si="3"/>
        <v>0</v>
      </c>
      <c r="E135" s="65">
        <v>0</v>
      </c>
      <c r="F135" s="65"/>
      <c r="G135" s="65"/>
      <c r="H135" s="65">
        <v>0</v>
      </c>
      <c r="I135" s="65"/>
    </row>
    <row r="136" spans="1:9" ht="12.75" customHeight="1" x14ac:dyDescent="0.2">
      <c r="A136" s="65">
        <v>129</v>
      </c>
      <c r="B136" s="68" t="s">
        <v>259</v>
      </c>
      <c r="C136" s="50" t="s">
        <v>260</v>
      </c>
      <c r="D136" s="65">
        <f t="shared" si="3"/>
        <v>0</v>
      </c>
      <c r="E136" s="65">
        <v>0</v>
      </c>
      <c r="F136" s="65"/>
      <c r="G136" s="65"/>
      <c r="H136" s="65">
        <v>0</v>
      </c>
      <c r="I136" s="65"/>
    </row>
    <row r="137" spans="1:9" x14ac:dyDescent="0.2">
      <c r="A137" s="65">
        <v>130</v>
      </c>
      <c r="B137" s="68" t="s">
        <v>261</v>
      </c>
      <c r="C137" s="50" t="s">
        <v>262</v>
      </c>
      <c r="D137" s="65">
        <f t="shared" ref="D137:D155" si="4">E137+F137+G137+H137+I137</f>
        <v>43882444</v>
      </c>
      <c r="E137" s="65">
        <v>0</v>
      </c>
      <c r="F137" s="65"/>
      <c r="G137" s="65">
        <v>43882444</v>
      </c>
      <c r="H137" s="65">
        <v>0</v>
      </c>
      <c r="I137" s="65"/>
    </row>
    <row r="138" spans="1:9" x14ac:dyDescent="0.2">
      <c r="A138" s="65">
        <v>131</v>
      </c>
      <c r="B138" s="62" t="s">
        <v>263</v>
      </c>
      <c r="C138" s="52" t="s">
        <v>264</v>
      </c>
      <c r="D138" s="65">
        <f t="shared" si="4"/>
        <v>0</v>
      </c>
      <c r="E138" s="65">
        <v>0</v>
      </c>
      <c r="F138" s="65"/>
      <c r="G138" s="65"/>
      <c r="H138" s="65">
        <v>0</v>
      </c>
      <c r="I138" s="65"/>
    </row>
    <row r="139" spans="1:9" x14ac:dyDescent="0.2">
      <c r="A139" s="65">
        <v>132</v>
      </c>
      <c r="B139" s="62" t="s">
        <v>265</v>
      </c>
      <c r="C139" s="52" t="s">
        <v>266</v>
      </c>
      <c r="D139" s="65">
        <f t="shared" si="4"/>
        <v>190885</v>
      </c>
      <c r="E139" s="65">
        <v>190885</v>
      </c>
      <c r="F139" s="65"/>
      <c r="G139" s="65"/>
      <c r="H139" s="65">
        <v>0</v>
      </c>
      <c r="I139" s="65"/>
    </row>
    <row r="140" spans="1:9" ht="13.5" customHeight="1" x14ac:dyDescent="0.2">
      <c r="A140" s="65">
        <v>133</v>
      </c>
      <c r="B140" s="62" t="s">
        <v>267</v>
      </c>
      <c r="C140" s="52" t="s">
        <v>268</v>
      </c>
      <c r="D140" s="65">
        <f t="shared" si="4"/>
        <v>45991085</v>
      </c>
      <c r="E140" s="65">
        <v>45991085</v>
      </c>
      <c r="F140" s="65"/>
      <c r="G140" s="65"/>
      <c r="H140" s="65">
        <v>0</v>
      </c>
      <c r="I140" s="65"/>
    </row>
    <row r="141" spans="1:9" x14ac:dyDescent="0.2">
      <c r="A141" s="65">
        <v>134</v>
      </c>
      <c r="B141" s="62" t="s">
        <v>269</v>
      </c>
      <c r="C141" s="52" t="s">
        <v>270</v>
      </c>
      <c r="D141" s="65">
        <f t="shared" si="4"/>
        <v>2090175051.5</v>
      </c>
      <c r="E141" s="65">
        <v>0</v>
      </c>
      <c r="F141" s="65"/>
      <c r="G141" s="65"/>
      <c r="H141" s="65">
        <v>2090175051.5</v>
      </c>
      <c r="I141" s="65"/>
    </row>
    <row r="142" spans="1:9" x14ac:dyDescent="0.2">
      <c r="A142" s="65">
        <v>135</v>
      </c>
      <c r="B142" s="62" t="s">
        <v>271</v>
      </c>
      <c r="C142" s="52" t="s">
        <v>272</v>
      </c>
      <c r="D142" s="65">
        <f t="shared" si="4"/>
        <v>3924106</v>
      </c>
      <c r="E142" s="65">
        <v>3924106</v>
      </c>
      <c r="F142" s="65"/>
      <c r="G142" s="65"/>
      <c r="H142" s="65">
        <v>0</v>
      </c>
      <c r="I142" s="65"/>
    </row>
    <row r="143" spans="1:9" x14ac:dyDescent="0.2">
      <c r="A143" s="65">
        <v>136</v>
      </c>
      <c r="B143" s="68" t="s">
        <v>273</v>
      </c>
      <c r="C143" s="50" t="s">
        <v>274</v>
      </c>
      <c r="D143" s="65">
        <f t="shared" si="4"/>
        <v>66019338</v>
      </c>
      <c r="E143" s="65">
        <v>28674026</v>
      </c>
      <c r="F143" s="65">
        <v>27672468</v>
      </c>
      <c r="G143" s="65"/>
      <c r="H143" s="65">
        <v>9672844</v>
      </c>
      <c r="I143" s="65"/>
    </row>
    <row r="144" spans="1:9" ht="10.5" customHeight="1" x14ac:dyDescent="0.2">
      <c r="A144" s="65">
        <v>137</v>
      </c>
      <c r="B144" s="62" t="s">
        <v>275</v>
      </c>
      <c r="C144" s="52" t="s">
        <v>276</v>
      </c>
      <c r="D144" s="65">
        <f t="shared" si="4"/>
        <v>234654751</v>
      </c>
      <c r="E144" s="65">
        <v>234654751</v>
      </c>
      <c r="F144" s="65"/>
      <c r="G144" s="65"/>
      <c r="H144" s="65">
        <v>0</v>
      </c>
      <c r="I144" s="65"/>
    </row>
    <row r="145" spans="1:9" x14ac:dyDescent="0.2">
      <c r="A145" s="65">
        <v>138</v>
      </c>
      <c r="B145" s="68" t="s">
        <v>277</v>
      </c>
      <c r="C145" s="52" t="s">
        <v>278</v>
      </c>
      <c r="D145" s="65">
        <f t="shared" si="4"/>
        <v>30376204</v>
      </c>
      <c r="E145" s="65">
        <v>30376204</v>
      </c>
      <c r="F145" s="65"/>
      <c r="G145" s="65"/>
      <c r="H145" s="65">
        <v>0</v>
      </c>
      <c r="I145" s="65"/>
    </row>
    <row r="146" spans="1:9" x14ac:dyDescent="0.2">
      <c r="A146" s="65">
        <v>139</v>
      </c>
      <c r="B146" s="69" t="s">
        <v>279</v>
      </c>
      <c r="C146" s="53" t="s">
        <v>280</v>
      </c>
      <c r="D146" s="65">
        <f t="shared" si="4"/>
        <v>27837666</v>
      </c>
      <c r="E146" s="65">
        <v>27837666</v>
      </c>
      <c r="F146" s="65"/>
      <c r="G146" s="65"/>
      <c r="H146" s="65">
        <v>0</v>
      </c>
      <c r="I146" s="65"/>
    </row>
    <row r="147" spans="1:9" x14ac:dyDescent="0.2">
      <c r="A147" s="65">
        <v>140</v>
      </c>
      <c r="B147" s="62" t="s">
        <v>281</v>
      </c>
      <c r="C147" s="52" t="s">
        <v>282</v>
      </c>
      <c r="D147" s="65">
        <f t="shared" si="4"/>
        <v>43897657</v>
      </c>
      <c r="E147" s="65">
        <v>0</v>
      </c>
      <c r="F147" s="65"/>
      <c r="G147" s="65">
        <v>43897657</v>
      </c>
      <c r="H147" s="65">
        <v>0</v>
      </c>
      <c r="I147" s="65"/>
    </row>
    <row r="148" spans="1:9" x14ac:dyDescent="0.2">
      <c r="A148" s="65">
        <v>141</v>
      </c>
      <c r="B148" s="62" t="s">
        <v>283</v>
      </c>
      <c r="C148" s="52" t="s">
        <v>284</v>
      </c>
      <c r="D148" s="65">
        <f t="shared" si="4"/>
        <v>26324370</v>
      </c>
      <c r="E148" s="65">
        <v>0</v>
      </c>
      <c r="F148" s="65">
        <v>26324370</v>
      </c>
      <c r="G148" s="65"/>
      <c r="H148" s="65">
        <v>0</v>
      </c>
      <c r="I148" s="65"/>
    </row>
    <row r="149" spans="1:9" x14ac:dyDescent="0.2">
      <c r="A149" s="65">
        <v>142</v>
      </c>
      <c r="B149" s="62" t="s">
        <v>285</v>
      </c>
      <c r="C149" s="52" t="s">
        <v>286</v>
      </c>
      <c r="D149" s="65">
        <f t="shared" si="4"/>
        <v>18454714</v>
      </c>
      <c r="E149" s="65">
        <v>6863149</v>
      </c>
      <c r="F149" s="65">
        <v>11591565</v>
      </c>
      <c r="G149" s="65"/>
      <c r="H149" s="65">
        <v>0</v>
      </c>
      <c r="I149" s="65"/>
    </row>
    <row r="150" spans="1:9" x14ac:dyDescent="0.2">
      <c r="A150" s="65">
        <v>143</v>
      </c>
      <c r="B150" s="69" t="s">
        <v>287</v>
      </c>
      <c r="C150" s="53" t="s">
        <v>288</v>
      </c>
      <c r="D150" s="65">
        <f t="shared" si="4"/>
        <v>0</v>
      </c>
      <c r="E150" s="65">
        <v>0</v>
      </c>
      <c r="F150" s="65"/>
      <c r="G150" s="65"/>
      <c r="H150" s="65">
        <v>0</v>
      </c>
      <c r="I150" s="65"/>
    </row>
    <row r="151" spans="1:9" x14ac:dyDescent="0.2">
      <c r="A151" s="65">
        <v>144</v>
      </c>
      <c r="B151" s="68" t="s">
        <v>289</v>
      </c>
      <c r="C151" s="53" t="s">
        <v>290</v>
      </c>
      <c r="D151" s="65">
        <f t="shared" si="4"/>
        <v>82384784</v>
      </c>
      <c r="E151" s="65">
        <v>64647469</v>
      </c>
      <c r="F151" s="65">
        <v>1230621</v>
      </c>
      <c r="G151" s="65"/>
      <c r="H151" s="65">
        <v>16506694</v>
      </c>
      <c r="I151" s="65"/>
    </row>
    <row r="152" spans="1:9" x14ac:dyDescent="0.2">
      <c r="A152" s="65">
        <v>145</v>
      </c>
      <c r="B152" s="62" t="s">
        <v>291</v>
      </c>
      <c r="C152" s="52" t="s">
        <v>292</v>
      </c>
      <c r="D152" s="65">
        <f t="shared" si="4"/>
        <v>43849167</v>
      </c>
      <c r="E152" s="65">
        <v>43849167</v>
      </c>
      <c r="F152" s="65"/>
      <c r="G152" s="65"/>
      <c r="H152" s="65">
        <v>0</v>
      </c>
      <c r="I152" s="65"/>
    </row>
    <row r="153" spans="1:9" x14ac:dyDescent="0.2">
      <c r="A153" s="65">
        <v>146</v>
      </c>
      <c r="B153" s="68" t="s">
        <v>293</v>
      </c>
      <c r="C153" s="50" t="s">
        <v>294</v>
      </c>
      <c r="D153" s="65">
        <f t="shared" si="4"/>
        <v>0</v>
      </c>
      <c r="E153" s="65">
        <v>0</v>
      </c>
      <c r="F153" s="65"/>
      <c r="G153" s="65"/>
      <c r="H153" s="65">
        <v>0</v>
      </c>
      <c r="I153" s="65"/>
    </row>
    <row r="154" spans="1:9" x14ac:dyDescent="0.2">
      <c r="A154" s="65">
        <v>147</v>
      </c>
      <c r="B154" s="68" t="s">
        <v>295</v>
      </c>
      <c r="C154" s="50" t="s">
        <v>296</v>
      </c>
      <c r="D154" s="65">
        <f t="shared" si="4"/>
        <v>0</v>
      </c>
      <c r="E154" s="65">
        <v>0</v>
      </c>
      <c r="F154" s="65"/>
      <c r="G154" s="65"/>
      <c r="H154" s="65">
        <v>0</v>
      </c>
      <c r="I154" s="65"/>
    </row>
    <row r="155" spans="1:9" ht="12.75" x14ac:dyDescent="0.2">
      <c r="A155" s="65">
        <v>148</v>
      </c>
      <c r="B155" s="90" t="s">
        <v>297</v>
      </c>
      <c r="C155" s="58" t="s">
        <v>298</v>
      </c>
      <c r="D155" s="65">
        <f t="shared" si="4"/>
        <v>309281830</v>
      </c>
      <c r="E155" s="65">
        <v>0</v>
      </c>
      <c r="F155" s="65"/>
      <c r="G155" s="65"/>
      <c r="H155" s="65">
        <v>299546470</v>
      </c>
      <c r="I155" s="65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6"/>
  <sheetViews>
    <sheetView tabSelected="1" zoomScale="90" zoomScaleNormal="90" workbookViewId="0">
      <pane xSplit="3" ySplit="5" topLeftCell="D81" activePane="bottomRight" state="frozen"/>
      <selection pane="topRight" activeCell="D1" sqref="D1"/>
      <selection pane="bottomLeft" activeCell="A6" sqref="A6"/>
      <selection pane="bottomRight" activeCell="C96" sqref="C96"/>
    </sheetView>
  </sheetViews>
  <sheetFormatPr defaultRowHeight="12.75" x14ac:dyDescent="0.2"/>
  <cols>
    <col min="1" max="1" width="7.5703125" style="97" customWidth="1"/>
    <col min="2" max="2" width="8.42578125" style="97" customWidth="1"/>
    <col min="3" max="3" width="39" style="110" customWidth="1"/>
    <col min="4" max="8" width="16.85546875" style="116" customWidth="1"/>
    <col min="9" max="16384" width="9.140625" style="96"/>
  </cols>
  <sheetData>
    <row r="2" spans="1:8" ht="25.5" customHeight="1" x14ac:dyDescent="0.2">
      <c r="A2" s="179" t="s">
        <v>325</v>
      </c>
      <c r="B2" s="179"/>
      <c r="C2" s="179"/>
      <c r="D2" s="179"/>
      <c r="E2" s="179"/>
      <c r="F2" s="179"/>
      <c r="G2" s="179"/>
      <c r="H2" s="179"/>
    </row>
    <row r="3" spans="1:8" x14ac:dyDescent="0.2">
      <c r="C3" s="98"/>
      <c r="H3" s="116" t="s">
        <v>329</v>
      </c>
    </row>
    <row r="4" spans="1:8" s="99" customFormat="1" ht="18.75" customHeight="1" x14ac:dyDescent="0.2">
      <c r="A4" s="181" t="s">
        <v>0</v>
      </c>
      <c r="B4" s="181" t="s">
        <v>1</v>
      </c>
      <c r="C4" s="181" t="s">
        <v>2</v>
      </c>
      <c r="D4" s="180" t="s">
        <v>319</v>
      </c>
      <c r="E4" s="180"/>
      <c r="F4" s="180"/>
      <c r="G4" s="180"/>
      <c r="H4" s="180"/>
    </row>
    <row r="5" spans="1:8" ht="87.75" customHeight="1" x14ac:dyDescent="0.2">
      <c r="A5" s="181"/>
      <c r="B5" s="181"/>
      <c r="C5" s="181"/>
      <c r="D5" s="151" t="s">
        <v>300</v>
      </c>
      <c r="E5" s="151" t="s">
        <v>317</v>
      </c>
      <c r="F5" s="151" t="s">
        <v>315</v>
      </c>
      <c r="G5" s="151" t="s">
        <v>316</v>
      </c>
      <c r="H5" s="151" t="s">
        <v>314</v>
      </c>
    </row>
    <row r="6" spans="1:8" s="99" customFormat="1" x14ac:dyDescent="0.2">
      <c r="A6" s="177" t="s">
        <v>300</v>
      </c>
      <c r="B6" s="177"/>
      <c r="C6" s="177"/>
      <c r="D6" s="118">
        <f>E6+F6+G6+H6</f>
        <v>26571567782</v>
      </c>
      <c r="E6" s="118">
        <f>E8+E7</f>
        <v>19223791430</v>
      </c>
      <c r="F6" s="118">
        <f t="shared" ref="F6:H6" si="0">F8+F7</f>
        <v>3607731835</v>
      </c>
      <c r="G6" s="118">
        <f t="shared" si="0"/>
        <v>525741167</v>
      </c>
      <c r="H6" s="118">
        <f t="shared" si="0"/>
        <v>3214303350</v>
      </c>
    </row>
    <row r="7" spans="1:8" s="99" customFormat="1" ht="15.75" customHeight="1" x14ac:dyDescent="0.2">
      <c r="A7" s="173" t="s">
        <v>299</v>
      </c>
      <c r="B7" s="174"/>
      <c r="C7" s="175"/>
      <c r="D7" s="117">
        <f t="shared" ref="D7" si="1">E7+F7+G7+H7</f>
        <v>3847667673</v>
      </c>
      <c r="E7" s="10">
        <f>1324873145+2233392000+200791799-8962349-45530041-3072709-63801+3730287+13447459</f>
        <v>3718605790</v>
      </c>
      <c r="F7" s="117">
        <f>70693202+1286635</f>
        <v>71979837</v>
      </c>
      <c r="G7" s="117"/>
      <c r="H7" s="117">
        <f>60012138+13084-2596558-346618</f>
        <v>57082046</v>
      </c>
    </row>
    <row r="8" spans="1:8" x14ac:dyDescent="0.2">
      <c r="A8" s="173" t="s">
        <v>396</v>
      </c>
      <c r="B8" s="174"/>
      <c r="C8" s="175"/>
      <c r="D8" s="118">
        <f>SUM(D9:D156)</f>
        <v>22723900109</v>
      </c>
      <c r="E8" s="118">
        <f t="shared" ref="E8:H8" si="2">SUM(E9:E156)</f>
        <v>15505185640</v>
      </c>
      <c r="F8" s="118">
        <f t="shared" si="2"/>
        <v>3535751998</v>
      </c>
      <c r="G8" s="118">
        <f t="shared" si="2"/>
        <v>525741167</v>
      </c>
      <c r="H8" s="118">
        <f t="shared" si="2"/>
        <v>3157221304</v>
      </c>
    </row>
    <row r="9" spans="1:8" ht="12" customHeight="1" x14ac:dyDescent="0.2">
      <c r="A9" s="100">
        <v>1</v>
      </c>
      <c r="B9" s="101" t="s">
        <v>3</v>
      </c>
      <c r="C9" s="102" t="s">
        <v>4</v>
      </c>
      <c r="D9" s="117">
        <f t="shared" ref="D9:D40" si="3">E9+F9+G9+H9</f>
        <v>43139342</v>
      </c>
      <c r="E9" s="117">
        <v>43139342</v>
      </c>
      <c r="F9" s="117"/>
      <c r="G9" s="117"/>
      <c r="H9" s="117"/>
    </row>
    <row r="10" spans="1:8" x14ac:dyDescent="0.2">
      <c r="A10" s="100">
        <v>2</v>
      </c>
      <c r="B10" s="103" t="s">
        <v>5</v>
      </c>
      <c r="C10" s="102" t="s">
        <v>6</v>
      </c>
      <c r="D10" s="117">
        <f t="shared" si="3"/>
        <v>30951190</v>
      </c>
      <c r="E10" s="117">
        <v>30879805</v>
      </c>
      <c r="F10" s="117">
        <v>71385</v>
      </c>
      <c r="G10" s="117"/>
      <c r="H10" s="117"/>
    </row>
    <row r="11" spans="1:8" x14ac:dyDescent="0.2">
      <c r="A11" s="100">
        <v>3</v>
      </c>
      <c r="B11" s="25" t="s">
        <v>7</v>
      </c>
      <c r="C11" s="42" t="s">
        <v>8</v>
      </c>
      <c r="D11" s="117">
        <f t="shared" si="3"/>
        <v>191668168</v>
      </c>
      <c r="E11" s="117">
        <v>191449255</v>
      </c>
      <c r="F11" s="117">
        <v>218913</v>
      </c>
      <c r="G11" s="117"/>
      <c r="H11" s="117"/>
    </row>
    <row r="12" spans="1:8" ht="14.25" customHeight="1" x14ac:dyDescent="0.2">
      <c r="A12" s="100">
        <v>4</v>
      </c>
      <c r="B12" s="101" t="s">
        <v>9</v>
      </c>
      <c r="C12" s="102" t="s">
        <v>10</v>
      </c>
      <c r="D12" s="117">
        <f t="shared" si="3"/>
        <v>36981131</v>
      </c>
      <c r="E12" s="117">
        <v>36849362</v>
      </c>
      <c r="F12" s="117">
        <v>131769</v>
      </c>
      <c r="G12" s="117"/>
      <c r="H12" s="117"/>
    </row>
    <row r="13" spans="1:8" x14ac:dyDescent="0.2">
      <c r="A13" s="100">
        <v>5</v>
      </c>
      <c r="B13" s="101" t="s">
        <v>11</v>
      </c>
      <c r="C13" s="102" t="s">
        <v>12</v>
      </c>
      <c r="D13" s="117">
        <f t="shared" si="3"/>
        <v>39542388</v>
      </c>
      <c r="E13" s="117">
        <f>39498761+43627</f>
        <v>39542388</v>
      </c>
      <c r="F13" s="117"/>
      <c r="G13" s="117"/>
      <c r="H13" s="117"/>
    </row>
    <row r="14" spans="1:8" x14ac:dyDescent="0.2">
      <c r="A14" s="100">
        <v>6</v>
      </c>
      <c r="B14" s="25" t="s">
        <v>13</v>
      </c>
      <c r="C14" s="42" t="s">
        <v>14</v>
      </c>
      <c r="D14" s="117">
        <f t="shared" si="3"/>
        <v>531369056</v>
      </c>
      <c r="E14" s="117">
        <v>472069459</v>
      </c>
      <c r="F14" s="117">
        <v>16488839</v>
      </c>
      <c r="G14" s="117">
        <v>16866709</v>
      </c>
      <c r="H14" s="117">
        <v>25944049</v>
      </c>
    </row>
    <row r="15" spans="1:8" x14ac:dyDescent="0.2">
      <c r="A15" s="100">
        <v>7</v>
      </c>
      <c r="B15" s="79" t="s">
        <v>15</v>
      </c>
      <c r="C15" s="104" t="s">
        <v>16</v>
      </c>
      <c r="D15" s="117">
        <f t="shared" si="3"/>
        <v>145172680</v>
      </c>
      <c r="E15" s="117">
        <v>144515940</v>
      </c>
      <c r="F15" s="117">
        <v>656740</v>
      </c>
      <c r="G15" s="117"/>
      <c r="H15" s="117"/>
    </row>
    <row r="16" spans="1:8" x14ac:dyDescent="0.2">
      <c r="A16" s="100">
        <v>8</v>
      </c>
      <c r="B16" s="25" t="s">
        <v>17</v>
      </c>
      <c r="C16" s="42" t="s">
        <v>18</v>
      </c>
      <c r="D16" s="117">
        <f t="shared" si="3"/>
        <v>33408663</v>
      </c>
      <c r="E16" s="117">
        <v>33408663</v>
      </c>
      <c r="F16" s="117"/>
      <c r="G16" s="117"/>
      <c r="H16" s="117"/>
    </row>
    <row r="17" spans="1:8" x14ac:dyDescent="0.2">
      <c r="A17" s="100">
        <v>9</v>
      </c>
      <c r="B17" s="25" t="s">
        <v>19</v>
      </c>
      <c r="C17" s="42" t="s">
        <v>20</v>
      </c>
      <c r="D17" s="117">
        <f t="shared" si="3"/>
        <v>51048453</v>
      </c>
      <c r="E17" s="117">
        <v>51048453</v>
      </c>
      <c r="F17" s="117"/>
      <c r="G17" s="117"/>
      <c r="H17" s="117"/>
    </row>
    <row r="18" spans="1:8" x14ac:dyDescent="0.2">
      <c r="A18" s="100">
        <v>10</v>
      </c>
      <c r="B18" s="25" t="s">
        <v>21</v>
      </c>
      <c r="C18" s="42" t="s">
        <v>22</v>
      </c>
      <c r="D18" s="117">
        <f t="shared" si="3"/>
        <v>33332424</v>
      </c>
      <c r="E18" s="117">
        <v>33332424</v>
      </c>
      <c r="F18" s="117"/>
      <c r="G18" s="117"/>
      <c r="H18" s="117"/>
    </row>
    <row r="19" spans="1:8" x14ac:dyDescent="0.2">
      <c r="A19" s="100">
        <v>11</v>
      </c>
      <c r="B19" s="25" t="s">
        <v>23</v>
      </c>
      <c r="C19" s="42" t="s">
        <v>24</v>
      </c>
      <c r="D19" s="117">
        <f t="shared" si="3"/>
        <v>41442854</v>
      </c>
      <c r="E19" s="117">
        <v>41442854</v>
      </c>
      <c r="F19" s="117"/>
      <c r="G19" s="117"/>
      <c r="H19" s="117"/>
    </row>
    <row r="20" spans="1:8" x14ac:dyDescent="0.2">
      <c r="A20" s="100">
        <v>12</v>
      </c>
      <c r="B20" s="25" t="s">
        <v>25</v>
      </c>
      <c r="C20" s="42" t="s">
        <v>26</v>
      </c>
      <c r="D20" s="117">
        <f t="shared" si="3"/>
        <v>103121225</v>
      </c>
      <c r="E20" s="117">
        <f>102971574+78266</f>
        <v>103049840</v>
      </c>
      <c r="F20" s="117">
        <v>71385</v>
      </c>
      <c r="G20" s="117"/>
      <c r="H20" s="117"/>
    </row>
    <row r="21" spans="1:8" x14ac:dyDescent="0.2">
      <c r="A21" s="100">
        <v>13</v>
      </c>
      <c r="B21" s="101" t="s">
        <v>27</v>
      </c>
      <c r="C21" s="42" t="s">
        <v>28</v>
      </c>
      <c r="D21" s="117">
        <f t="shared" si="3"/>
        <v>0</v>
      </c>
      <c r="E21" s="117">
        <v>0</v>
      </c>
      <c r="F21" s="117"/>
      <c r="G21" s="117"/>
      <c r="H21" s="117"/>
    </row>
    <row r="22" spans="1:8" x14ac:dyDescent="0.2">
      <c r="A22" s="100">
        <v>14</v>
      </c>
      <c r="B22" s="101" t="s">
        <v>29</v>
      </c>
      <c r="C22" s="102" t="s">
        <v>30</v>
      </c>
      <c r="D22" s="117">
        <f t="shared" si="3"/>
        <v>0</v>
      </c>
      <c r="E22" s="117">
        <v>0</v>
      </c>
      <c r="F22" s="117"/>
      <c r="G22" s="117"/>
      <c r="H22" s="117"/>
    </row>
    <row r="23" spans="1:8" x14ac:dyDescent="0.2">
      <c r="A23" s="100">
        <v>15</v>
      </c>
      <c r="B23" s="25" t="s">
        <v>31</v>
      </c>
      <c r="C23" s="42" t="s">
        <v>32</v>
      </c>
      <c r="D23" s="117">
        <f t="shared" si="3"/>
        <v>43613644</v>
      </c>
      <c r="E23" s="117">
        <f>43594733+18911</f>
        <v>43613644</v>
      </c>
      <c r="F23" s="117"/>
      <c r="G23" s="117"/>
      <c r="H23" s="117"/>
    </row>
    <row r="24" spans="1:8" x14ac:dyDescent="0.2">
      <c r="A24" s="100">
        <v>16</v>
      </c>
      <c r="B24" s="25" t="s">
        <v>33</v>
      </c>
      <c r="C24" s="42" t="s">
        <v>34</v>
      </c>
      <c r="D24" s="117">
        <f t="shared" si="3"/>
        <v>62071280</v>
      </c>
      <c r="E24" s="117">
        <v>62071280</v>
      </c>
      <c r="F24" s="117"/>
      <c r="G24" s="117"/>
      <c r="H24" s="117"/>
    </row>
    <row r="25" spans="1:8" x14ac:dyDescent="0.2">
      <c r="A25" s="100">
        <v>17</v>
      </c>
      <c r="B25" s="25" t="s">
        <v>35</v>
      </c>
      <c r="C25" s="42" t="s">
        <v>36</v>
      </c>
      <c r="D25" s="117">
        <f t="shared" si="3"/>
        <v>123391015</v>
      </c>
      <c r="E25" s="117">
        <f>123376597+14418</f>
        <v>123391015</v>
      </c>
      <c r="F25" s="117"/>
      <c r="G25" s="117"/>
      <c r="H25" s="117"/>
    </row>
    <row r="26" spans="1:8" x14ac:dyDescent="0.2">
      <c r="A26" s="100">
        <v>18</v>
      </c>
      <c r="B26" s="25" t="s">
        <v>37</v>
      </c>
      <c r="C26" s="42" t="s">
        <v>38</v>
      </c>
      <c r="D26" s="117">
        <f t="shared" si="3"/>
        <v>531022440</v>
      </c>
      <c r="E26" s="117">
        <v>476165620</v>
      </c>
      <c r="F26" s="117">
        <v>11696140</v>
      </c>
      <c r="G26" s="117">
        <v>8784979</v>
      </c>
      <c r="H26" s="117">
        <v>34375701</v>
      </c>
    </row>
    <row r="27" spans="1:8" x14ac:dyDescent="0.2">
      <c r="A27" s="100">
        <v>19</v>
      </c>
      <c r="B27" s="101" t="s">
        <v>39</v>
      </c>
      <c r="C27" s="102" t="s">
        <v>40</v>
      </c>
      <c r="D27" s="117">
        <f t="shared" si="3"/>
        <v>25798040</v>
      </c>
      <c r="E27" s="117">
        <v>25798040</v>
      </c>
      <c r="F27" s="117">
        <v>0</v>
      </c>
      <c r="G27" s="117"/>
      <c r="H27" s="117"/>
    </row>
    <row r="28" spans="1:8" x14ac:dyDescent="0.2">
      <c r="A28" s="100">
        <v>20</v>
      </c>
      <c r="B28" s="101" t="s">
        <v>41</v>
      </c>
      <c r="C28" s="102" t="s">
        <v>42</v>
      </c>
      <c r="D28" s="117">
        <f t="shared" si="3"/>
        <v>23164052</v>
      </c>
      <c r="E28" s="117">
        <v>23164052</v>
      </c>
      <c r="F28" s="117">
        <v>0</v>
      </c>
      <c r="G28" s="117"/>
      <c r="H28" s="117"/>
    </row>
    <row r="29" spans="1:8" x14ac:dyDescent="0.2">
      <c r="A29" s="100">
        <v>21</v>
      </c>
      <c r="B29" s="101" t="s">
        <v>43</v>
      </c>
      <c r="C29" s="102" t="s">
        <v>44</v>
      </c>
      <c r="D29" s="117">
        <f t="shared" si="3"/>
        <v>173088142</v>
      </c>
      <c r="E29" s="117">
        <v>167280790</v>
      </c>
      <c r="F29" s="117">
        <v>145942</v>
      </c>
      <c r="G29" s="117">
        <v>5661410</v>
      </c>
      <c r="H29" s="117"/>
    </row>
    <row r="30" spans="1:8" x14ac:dyDescent="0.2">
      <c r="A30" s="100">
        <v>22</v>
      </c>
      <c r="B30" s="101" t="s">
        <v>45</v>
      </c>
      <c r="C30" s="102" t="s">
        <v>46</v>
      </c>
      <c r="D30" s="117">
        <f t="shared" si="3"/>
        <v>226364983</v>
      </c>
      <c r="E30" s="117">
        <f>222147204-19331</f>
        <v>222127873</v>
      </c>
      <c r="F30" s="117">
        <v>416773</v>
      </c>
      <c r="G30" s="117">
        <v>3820337</v>
      </c>
      <c r="H30" s="117"/>
    </row>
    <row r="31" spans="1:8" x14ac:dyDescent="0.2">
      <c r="A31" s="100">
        <v>23</v>
      </c>
      <c r="B31" s="25" t="s">
        <v>47</v>
      </c>
      <c r="C31" s="42" t="s">
        <v>48</v>
      </c>
      <c r="D31" s="117">
        <f t="shared" si="3"/>
        <v>0</v>
      </c>
      <c r="E31" s="117">
        <v>0</v>
      </c>
      <c r="F31" s="117"/>
      <c r="G31" s="117"/>
      <c r="H31" s="117"/>
    </row>
    <row r="32" spans="1:8" ht="12" customHeight="1" x14ac:dyDescent="0.2">
      <c r="A32" s="100">
        <v>24</v>
      </c>
      <c r="B32" s="25" t="s">
        <v>49</v>
      </c>
      <c r="C32" s="42" t="s">
        <v>50</v>
      </c>
      <c r="D32" s="117">
        <f t="shared" si="3"/>
        <v>0</v>
      </c>
      <c r="E32" s="117">
        <v>0</v>
      </c>
      <c r="F32" s="117"/>
      <c r="G32" s="117"/>
      <c r="H32" s="117"/>
    </row>
    <row r="33" spans="1:8" ht="25.5" x14ac:dyDescent="0.2">
      <c r="A33" s="100">
        <v>25</v>
      </c>
      <c r="B33" s="25" t="s">
        <v>51</v>
      </c>
      <c r="C33" s="42" t="s">
        <v>52</v>
      </c>
      <c r="D33" s="117">
        <f t="shared" si="3"/>
        <v>0</v>
      </c>
      <c r="E33" s="117">
        <v>0</v>
      </c>
      <c r="F33" s="117"/>
      <c r="G33" s="117"/>
      <c r="H33" s="117"/>
    </row>
    <row r="34" spans="1:8" x14ac:dyDescent="0.2">
      <c r="A34" s="100">
        <v>26</v>
      </c>
      <c r="B34" s="101" t="s">
        <v>53</v>
      </c>
      <c r="C34" s="104" t="s">
        <v>54</v>
      </c>
      <c r="D34" s="117">
        <f t="shared" si="3"/>
        <v>863362324</v>
      </c>
      <c r="E34" s="117">
        <v>632262959</v>
      </c>
      <c r="F34" s="117">
        <f>51528421+129013</f>
        <v>51657434</v>
      </c>
      <c r="G34" s="117">
        <v>16440290</v>
      </c>
      <c r="H34" s="117">
        <v>163001641</v>
      </c>
    </row>
    <row r="35" spans="1:8" x14ac:dyDescent="0.2">
      <c r="A35" s="100">
        <v>27</v>
      </c>
      <c r="B35" s="25" t="s">
        <v>55</v>
      </c>
      <c r="C35" s="42" t="s">
        <v>56</v>
      </c>
      <c r="D35" s="117">
        <f t="shared" si="3"/>
        <v>449541923</v>
      </c>
      <c r="E35" s="117">
        <f>428164693-19331</f>
        <v>428145362</v>
      </c>
      <c r="F35" s="117">
        <v>21396561</v>
      </c>
      <c r="G35" s="117"/>
      <c r="H35" s="117"/>
    </row>
    <row r="36" spans="1:8" ht="12.75" customHeight="1" x14ac:dyDescent="0.2">
      <c r="A36" s="100">
        <v>28</v>
      </c>
      <c r="B36" s="25" t="s">
        <v>57</v>
      </c>
      <c r="C36" s="42" t="s">
        <v>58</v>
      </c>
      <c r="D36" s="117">
        <f t="shared" si="3"/>
        <v>86809477</v>
      </c>
      <c r="E36" s="117">
        <v>86809477</v>
      </c>
      <c r="F36" s="117"/>
      <c r="G36" s="117"/>
      <c r="H36" s="117"/>
    </row>
    <row r="37" spans="1:8" ht="12" customHeight="1" x14ac:dyDescent="0.2">
      <c r="A37" s="100">
        <v>29</v>
      </c>
      <c r="B37" s="101" t="s">
        <v>59</v>
      </c>
      <c r="C37" s="102" t="s">
        <v>60</v>
      </c>
      <c r="D37" s="117">
        <f t="shared" si="3"/>
        <v>13354412</v>
      </c>
      <c r="E37" s="117">
        <v>13354412</v>
      </c>
      <c r="F37" s="117"/>
      <c r="G37" s="117"/>
      <c r="H37" s="117"/>
    </row>
    <row r="38" spans="1:8" x14ac:dyDescent="0.2">
      <c r="A38" s="100">
        <v>30</v>
      </c>
      <c r="B38" s="103" t="s">
        <v>61</v>
      </c>
      <c r="C38" s="104" t="s">
        <v>62</v>
      </c>
      <c r="D38" s="117">
        <f t="shared" si="3"/>
        <v>0</v>
      </c>
      <c r="E38" s="117">
        <v>0</v>
      </c>
      <c r="F38" s="117"/>
      <c r="G38" s="117"/>
      <c r="H38" s="117"/>
    </row>
    <row r="39" spans="1:8" ht="25.5" x14ac:dyDescent="0.2">
      <c r="A39" s="100">
        <v>31</v>
      </c>
      <c r="B39" s="101" t="s">
        <v>63</v>
      </c>
      <c r="C39" s="102" t="s">
        <v>64</v>
      </c>
      <c r="D39" s="117">
        <f t="shared" si="3"/>
        <v>0</v>
      </c>
      <c r="E39" s="117">
        <v>0</v>
      </c>
      <c r="F39" s="117"/>
      <c r="G39" s="117"/>
      <c r="H39" s="117"/>
    </row>
    <row r="40" spans="1:8" x14ac:dyDescent="0.2">
      <c r="A40" s="100">
        <v>32</v>
      </c>
      <c r="B40" s="25" t="s">
        <v>65</v>
      </c>
      <c r="C40" s="42" t="s">
        <v>66</v>
      </c>
      <c r="D40" s="117">
        <f t="shared" si="3"/>
        <v>0</v>
      </c>
      <c r="E40" s="117">
        <v>0</v>
      </c>
      <c r="F40" s="117"/>
      <c r="G40" s="117"/>
      <c r="H40" s="117"/>
    </row>
    <row r="41" spans="1:8" x14ac:dyDescent="0.2">
      <c r="A41" s="100">
        <v>33</v>
      </c>
      <c r="B41" s="103" t="s">
        <v>67</v>
      </c>
      <c r="C41" s="102" t="s">
        <v>68</v>
      </c>
      <c r="D41" s="117">
        <f t="shared" ref="D41:D72" si="4">E41+F41+G41+H41</f>
        <v>299368295</v>
      </c>
      <c r="E41" s="117">
        <f>267083182-19121</f>
        <v>267064061</v>
      </c>
      <c r="F41" s="117">
        <f>10241222+115721</f>
        <v>10356943</v>
      </c>
      <c r="G41" s="117">
        <v>7272508</v>
      </c>
      <c r="H41" s="117">
        <v>14674783</v>
      </c>
    </row>
    <row r="42" spans="1:8" x14ac:dyDescent="0.2">
      <c r="A42" s="100">
        <v>34</v>
      </c>
      <c r="B42" s="79" t="s">
        <v>69</v>
      </c>
      <c r="C42" s="104" t="s">
        <v>70</v>
      </c>
      <c r="D42" s="117">
        <f t="shared" si="4"/>
        <v>404015057</v>
      </c>
      <c r="E42" s="117">
        <v>391104696</v>
      </c>
      <c r="F42" s="117">
        <f>2893744+964581+191686</f>
        <v>4050011</v>
      </c>
      <c r="G42" s="117"/>
      <c r="H42" s="117">
        <v>8860350</v>
      </c>
    </row>
    <row r="43" spans="1:8" x14ac:dyDescent="0.2">
      <c r="A43" s="100">
        <v>35</v>
      </c>
      <c r="B43" s="101" t="s">
        <v>71</v>
      </c>
      <c r="C43" s="102" t="s">
        <v>72</v>
      </c>
      <c r="D43" s="117">
        <f t="shared" si="4"/>
        <v>14406101</v>
      </c>
      <c r="E43" s="117">
        <v>14406101</v>
      </c>
      <c r="F43" s="117"/>
      <c r="G43" s="117"/>
      <c r="H43" s="117"/>
    </row>
    <row r="44" spans="1:8" x14ac:dyDescent="0.2">
      <c r="A44" s="100">
        <v>36</v>
      </c>
      <c r="B44" s="103" t="s">
        <v>73</v>
      </c>
      <c r="C44" s="102" t="s">
        <v>74</v>
      </c>
      <c r="D44" s="117">
        <f t="shared" si="4"/>
        <v>42686885</v>
      </c>
      <c r="E44" s="117">
        <v>42615500</v>
      </c>
      <c r="F44" s="117">
        <v>71385</v>
      </c>
      <c r="G44" s="117"/>
      <c r="H44" s="117"/>
    </row>
    <row r="45" spans="1:8" x14ac:dyDescent="0.2">
      <c r="A45" s="100">
        <v>37</v>
      </c>
      <c r="B45" s="25" t="s">
        <v>75</v>
      </c>
      <c r="C45" s="42" t="s">
        <v>76</v>
      </c>
      <c r="D45" s="117">
        <f t="shared" si="4"/>
        <v>213668049</v>
      </c>
      <c r="E45" s="117">
        <v>211130090</v>
      </c>
      <c r="F45" s="117">
        <v>2537959</v>
      </c>
      <c r="G45" s="117"/>
      <c r="H45" s="117"/>
    </row>
    <row r="46" spans="1:8" x14ac:dyDescent="0.2">
      <c r="A46" s="100">
        <v>38</v>
      </c>
      <c r="B46" s="103" t="s">
        <v>77</v>
      </c>
      <c r="C46" s="102" t="s">
        <v>78</v>
      </c>
      <c r="D46" s="117">
        <f t="shared" si="4"/>
        <v>49622717</v>
      </c>
      <c r="E46" s="117">
        <v>49622717</v>
      </c>
      <c r="F46" s="117"/>
      <c r="G46" s="117"/>
      <c r="H46" s="117"/>
    </row>
    <row r="47" spans="1:8" x14ac:dyDescent="0.2">
      <c r="A47" s="100">
        <v>39</v>
      </c>
      <c r="B47" s="101" t="s">
        <v>79</v>
      </c>
      <c r="C47" s="102" t="s">
        <v>80</v>
      </c>
      <c r="D47" s="117">
        <f t="shared" si="4"/>
        <v>197693137</v>
      </c>
      <c r="E47" s="117">
        <f>180729008+19331</f>
        <v>180748339</v>
      </c>
      <c r="F47" s="117">
        <v>16944798</v>
      </c>
      <c r="G47" s="117"/>
      <c r="H47" s="117"/>
    </row>
    <row r="48" spans="1:8" x14ac:dyDescent="0.2">
      <c r="A48" s="100">
        <v>40</v>
      </c>
      <c r="B48" s="105" t="s">
        <v>81</v>
      </c>
      <c r="C48" s="106" t="s">
        <v>82</v>
      </c>
      <c r="D48" s="117">
        <f t="shared" si="4"/>
        <v>46825870</v>
      </c>
      <c r="E48" s="117">
        <v>46825870</v>
      </c>
      <c r="F48" s="117"/>
      <c r="G48" s="117"/>
      <c r="H48" s="117"/>
    </row>
    <row r="49" spans="1:8" x14ac:dyDescent="0.2">
      <c r="A49" s="100">
        <v>41</v>
      </c>
      <c r="B49" s="101" t="s">
        <v>83</v>
      </c>
      <c r="C49" s="102" t="s">
        <v>84</v>
      </c>
      <c r="D49" s="117">
        <f t="shared" si="4"/>
        <v>32460611</v>
      </c>
      <c r="E49" s="117">
        <v>32460611</v>
      </c>
      <c r="F49" s="117"/>
      <c r="G49" s="117"/>
      <c r="H49" s="117"/>
    </row>
    <row r="50" spans="1:8" x14ac:dyDescent="0.2">
      <c r="A50" s="100">
        <v>42</v>
      </c>
      <c r="B50" s="79" t="s">
        <v>85</v>
      </c>
      <c r="C50" s="104" t="s">
        <v>86</v>
      </c>
      <c r="D50" s="117">
        <f t="shared" si="4"/>
        <v>39887614</v>
      </c>
      <c r="E50" s="117">
        <v>39887614</v>
      </c>
      <c r="F50" s="117"/>
      <c r="G50" s="117"/>
      <c r="H50" s="117"/>
    </row>
    <row r="51" spans="1:8" x14ac:dyDescent="0.2">
      <c r="A51" s="100">
        <v>43</v>
      </c>
      <c r="B51" s="25" t="s">
        <v>87</v>
      </c>
      <c r="C51" s="42" t="s">
        <v>88</v>
      </c>
      <c r="D51" s="117">
        <f t="shared" si="4"/>
        <v>22207832</v>
      </c>
      <c r="E51" s="117">
        <v>22207832</v>
      </c>
      <c r="F51" s="117"/>
      <c r="G51" s="117"/>
      <c r="H51" s="117"/>
    </row>
    <row r="52" spans="1:8" x14ac:dyDescent="0.2">
      <c r="A52" s="100">
        <v>44</v>
      </c>
      <c r="B52" s="103" t="s">
        <v>89</v>
      </c>
      <c r="C52" s="102" t="s">
        <v>90</v>
      </c>
      <c r="D52" s="117">
        <f t="shared" si="4"/>
        <v>36634774</v>
      </c>
      <c r="E52" s="117">
        <v>27258333</v>
      </c>
      <c r="F52" s="117">
        <v>2782139</v>
      </c>
      <c r="G52" s="117"/>
      <c r="H52" s="117">
        <f>3695654+2552030+346618</f>
        <v>6594302</v>
      </c>
    </row>
    <row r="53" spans="1:8" x14ac:dyDescent="0.2">
      <c r="A53" s="100">
        <v>45</v>
      </c>
      <c r="B53" s="25" t="s">
        <v>91</v>
      </c>
      <c r="C53" s="42" t="s">
        <v>92</v>
      </c>
      <c r="D53" s="117">
        <f t="shared" si="4"/>
        <v>400937208</v>
      </c>
      <c r="E53" s="117">
        <v>359841819</v>
      </c>
      <c r="F53" s="117">
        <f>17169847+4507085</f>
        <v>21676932</v>
      </c>
      <c r="G53" s="117">
        <v>15181627</v>
      </c>
      <c r="H53" s="117">
        <v>4236830</v>
      </c>
    </row>
    <row r="54" spans="1:8" x14ac:dyDescent="0.2">
      <c r="A54" s="100">
        <v>46</v>
      </c>
      <c r="B54" s="101" t="s">
        <v>93</v>
      </c>
      <c r="C54" s="102" t="s">
        <v>94</v>
      </c>
      <c r="D54" s="117">
        <f t="shared" si="4"/>
        <v>50729671</v>
      </c>
      <c r="E54" s="117">
        <v>50515517</v>
      </c>
      <c r="F54" s="117">
        <v>214154</v>
      </c>
      <c r="G54" s="117"/>
      <c r="H54" s="117"/>
    </row>
    <row r="55" spans="1:8" ht="10.5" customHeight="1" x14ac:dyDescent="0.2">
      <c r="A55" s="100">
        <v>47</v>
      </c>
      <c r="B55" s="101" t="s">
        <v>95</v>
      </c>
      <c r="C55" s="102" t="s">
        <v>96</v>
      </c>
      <c r="D55" s="117">
        <f t="shared" si="4"/>
        <v>292140450</v>
      </c>
      <c r="E55" s="117">
        <v>290086014</v>
      </c>
      <c r="F55" s="117">
        <v>2054436</v>
      </c>
      <c r="G55" s="117"/>
      <c r="H55" s="117"/>
    </row>
    <row r="56" spans="1:8" x14ac:dyDescent="0.2">
      <c r="A56" s="100">
        <v>48</v>
      </c>
      <c r="B56" s="25" t="s">
        <v>97</v>
      </c>
      <c r="C56" s="42" t="s">
        <v>98</v>
      </c>
      <c r="D56" s="117">
        <f t="shared" si="4"/>
        <v>36614784</v>
      </c>
      <c r="E56" s="117">
        <v>36614784</v>
      </c>
      <c r="F56" s="117"/>
      <c r="G56" s="117"/>
      <c r="H56" s="117"/>
    </row>
    <row r="57" spans="1:8" x14ac:dyDescent="0.2">
      <c r="A57" s="100">
        <v>49</v>
      </c>
      <c r="B57" s="25" t="s">
        <v>99</v>
      </c>
      <c r="C57" s="42" t="s">
        <v>100</v>
      </c>
      <c r="D57" s="117">
        <f t="shared" si="4"/>
        <v>54870953</v>
      </c>
      <c r="E57" s="117">
        <v>54870953</v>
      </c>
      <c r="F57" s="117"/>
      <c r="G57" s="117"/>
      <c r="H57" s="117"/>
    </row>
    <row r="58" spans="1:8" x14ac:dyDescent="0.2">
      <c r="A58" s="100">
        <v>50</v>
      </c>
      <c r="B58" s="103" t="s">
        <v>101</v>
      </c>
      <c r="C58" s="102" t="s">
        <v>102</v>
      </c>
      <c r="D58" s="117">
        <f t="shared" si="4"/>
        <v>67823578</v>
      </c>
      <c r="E58" s="117">
        <v>67823578</v>
      </c>
      <c r="F58" s="117"/>
      <c r="G58" s="117"/>
      <c r="H58" s="117"/>
    </row>
    <row r="59" spans="1:8" ht="10.5" customHeight="1" x14ac:dyDescent="0.2">
      <c r="A59" s="100">
        <v>51</v>
      </c>
      <c r="B59" s="25" t="s">
        <v>103</v>
      </c>
      <c r="C59" s="42" t="s">
        <v>104</v>
      </c>
      <c r="D59" s="117">
        <f t="shared" si="4"/>
        <v>28057130</v>
      </c>
      <c r="E59" s="117">
        <v>28057130</v>
      </c>
      <c r="F59" s="117"/>
      <c r="G59" s="117"/>
      <c r="H59" s="117"/>
    </row>
    <row r="60" spans="1:8" x14ac:dyDescent="0.2">
      <c r="A60" s="100">
        <v>52</v>
      </c>
      <c r="B60" s="103" t="s">
        <v>105</v>
      </c>
      <c r="C60" s="102" t="s">
        <v>106</v>
      </c>
      <c r="D60" s="117">
        <f t="shared" si="4"/>
        <v>43982204</v>
      </c>
      <c r="E60" s="117">
        <f>43749139+18911</f>
        <v>43768050</v>
      </c>
      <c r="F60" s="117">
        <v>214154</v>
      </c>
      <c r="G60" s="117"/>
      <c r="H60" s="117"/>
    </row>
    <row r="61" spans="1:8" x14ac:dyDescent="0.2">
      <c r="A61" s="100">
        <v>53</v>
      </c>
      <c r="B61" s="25" t="s">
        <v>107</v>
      </c>
      <c r="C61" s="42" t="s">
        <v>108</v>
      </c>
      <c r="D61" s="117">
        <f t="shared" si="4"/>
        <v>63859663</v>
      </c>
      <c r="E61" s="117">
        <v>63859663</v>
      </c>
      <c r="F61" s="117"/>
      <c r="G61" s="117"/>
      <c r="H61" s="117"/>
    </row>
    <row r="62" spans="1:8" x14ac:dyDescent="0.2">
      <c r="A62" s="100">
        <v>54</v>
      </c>
      <c r="B62" s="25" t="s">
        <v>109</v>
      </c>
      <c r="C62" s="42" t="s">
        <v>110</v>
      </c>
      <c r="D62" s="117">
        <f t="shared" si="4"/>
        <v>324213451</v>
      </c>
      <c r="E62" s="117">
        <v>312431027</v>
      </c>
      <c r="F62" s="117">
        <f>11700361+82063</f>
        <v>11782424</v>
      </c>
      <c r="G62" s="117"/>
      <c r="H62" s="117"/>
    </row>
    <row r="63" spans="1:8" x14ac:dyDescent="0.2">
      <c r="A63" s="100">
        <v>55</v>
      </c>
      <c r="B63" s="25" t="s">
        <v>111</v>
      </c>
      <c r="C63" s="42" t="s">
        <v>112</v>
      </c>
      <c r="D63" s="117">
        <f t="shared" si="4"/>
        <v>43703221</v>
      </c>
      <c r="E63" s="117">
        <v>43560451</v>
      </c>
      <c r="F63" s="117">
        <v>142770</v>
      </c>
      <c r="G63" s="117"/>
      <c r="H63" s="117"/>
    </row>
    <row r="64" spans="1:8" x14ac:dyDescent="0.2">
      <c r="A64" s="100">
        <v>56</v>
      </c>
      <c r="B64" s="25" t="s">
        <v>113</v>
      </c>
      <c r="C64" s="42" t="s">
        <v>114</v>
      </c>
      <c r="D64" s="117">
        <f t="shared" si="4"/>
        <v>0</v>
      </c>
      <c r="E64" s="117">
        <v>0</v>
      </c>
      <c r="F64" s="117"/>
      <c r="G64" s="117"/>
      <c r="H64" s="117"/>
    </row>
    <row r="65" spans="1:8" x14ac:dyDescent="0.2">
      <c r="A65" s="100">
        <v>57</v>
      </c>
      <c r="B65" s="25" t="s">
        <v>115</v>
      </c>
      <c r="C65" s="42" t="s">
        <v>116</v>
      </c>
      <c r="D65" s="117">
        <f t="shared" si="4"/>
        <v>147529640</v>
      </c>
      <c r="E65" s="117">
        <v>97280477</v>
      </c>
      <c r="F65" s="117"/>
      <c r="G65" s="117"/>
      <c r="H65" s="117">
        <v>50249163</v>
      </c>
    </row>
    <row r="66" spans="1:8" ht="17.25" customHeight="1" x14ac:dyDescent="0.2">
      <c r="A66" s="100">
        <v>58</v>
      </c>
      <c r="B66" s="25" t="s">
        <v>117</v>
      </c>
      <c r="C66" s="42" t="s">
        <v>118</v>
      </c>
      <c r="D66" s="117">
        <f t="shared" si="4"/>
        <v>0</v>
      </c>
      <c r="E66" s="117">
        <v>0</v>
      </c>
      <c r="F66" s="117"/>
      <c r="G66" s="117"/>
      <c r="H66" s="117"/>
    </row>
    <row r="67" spans="1:8" ht="15" customHeight="1" x14ac:dyDescent="0.2">
      <c r="A67" s="100">
        <v>59</v>
      </c>
      <c r="B67" s="103" t="s">
        <v>119</v>
      </c>
      <c r="C67" s="42" t="s">
        <v>374</v>
      </c>
      <c r="D67" s="117">
        <f t="shared" si="4"/>
        <v>0</v>
      </c>
      <c r="E67" s="117">
        <v>0</v>
      </c>
      <c r="F67" s="117"/>
      <c r="G67" s="117"/>
      <c r="H67" s="117"/>
    </row>
    <row r="68" spans="1:8" ht="16.5" customHeight="1" x14ac:dyDescent="0.2">
      <c r="A68" s="100">
        <v>60</v>
      </c>
      <c r="B68" s="79" t="s">
        <v>121</v>
      </c>
      <c r="C68" s="104" t="s">
        <v>122</v>
      </c>
      <c r="D68" s="117">
        <f t="shared" si="4"/>
        <v>0</v>
      </c>
      <c r="E68" s="117">
        <v>0</v>
      </c>
      <c r="F68" s="117"/>
      <c r="G68" s="117"/>
      <c r="H68" s="117"/>
    </row>
    <row r="69" spans="1:8" ht="17.25" customHeight="1" x14ac:dyDescent="0.2">
      <c r="A69" s="100">
        <v>61</v>
      </c>
      <c r="B69" s="103" t="s">
        <v>123</v>
      </c>
      <c r="C69" s="42" t="s">
        <v>375</v>
      </c>
      <c r="D69" s="117">
        <f t="shared" si="4"/>
        <v>0</v>
      </c>
      <c r="E69" s="117">
        <v>0</v>
      </c>
      <c r="F69" s="117"/>
      <c r="G69" s="117"/>
      <c r="H69" s="117"/>
    </row>
    <row r="70" spans="1:8" ht="12.75" customHeight="1" x14ac:dyDescent="0.2">
      <c r="A70" s="100">
        <v>62</v>
      </c>
      <c r="B70" s="25" t="s">
        <v>125</v>
      </c>
      <c r="C70" s="42" t="s">
        <v>126</v>
      </c>
      <c r="D70" s="117">
        <f t="shared" si="4"/>
        <v>0</v>
      </c>
      <c r="E70" s="117">
        <v>0</v>
      </c>
      <c r="F70" s="117"/>
      <c r="G70" s="117"/>
      <c r="H70" s="117"/>
    </row>
    <row r="71" spans="1:8" ht="27.75" customHeight="1" x14ac:dyDescent="0.2">
      <c r="A71" s="100">
        <v>63</v>
      </c>
      <c r="B71" s="101" t="s">
        <v>127</v>
      </c>
      <c r="C71" s="42" t="s">
        <v>376</v>
      </c>
      <c r="D71" s="117">
        <f t="shared" si="4"/>
        <v>0</v>
      </c>
      <c r="E71" s="117">
        <v>0</v>
      </c>
      <c r="F71" s="117"/>
      <c r="G71" s="117"/>
      <c r="H71" s="117"/>
    </row>
    <row r="72" spans="1:8" ht="25.5" x14ac:dyDescent="0.2">
      <c r="A72" s="100">
        <v>64</v>
      </c>
      <c r="B72" s="101" t="s">
        <v>129</v>
      </c>
      <c r="C72" s="42" t="s">
        <v>377</v>
      </c>
      <c r="D72" s="117">
        <f t="shared" si="4"/>
        <v>0</v>
      </c>
      <c r="E72" s="117">
        <v>0</v>
      </c>
      <c r="F72" s="117"/>
      <c r="G72" s="117"/>
      <c r="H72" s="117"/>
    </row>
    <row r="73" spans="1:8" x14ac:dyDescent="0.2">
      <c r="A73" s="100">
        <v>65</v>
      </c>
      <c r="B73" s="103" t="s">
        <v>131</v>
      </c>
      <c r="C73" s="42" t="s">
        <v>378</v>
      </c>
      <c r="D73" s="117">
        <f t="shared" ref="D73:D104" si="5">E73+F73+G73+H73</f>
        <v>0</v>
      </c>
      <c r="E73" s="117">
        <v>0</v>
      </c>
      <c r="F73" s="117"/>
      <c r="G73" s="117"/>
      <c r="H73" s="117"/>
    </row>
    <row r="74" spans="1:8" x14ac:dyDescent="0.2">
      <c r="A74" s="100">
        <v>66</v>
      </c>
      <c r="B74" s="101" t="s">
        <v>133</v>
      </c>
      <c r="C74" s="42" t="s">
        <v>379</v>
      </c>
      <c r="D74" s="117">
        <f t="shared" si="5"/>
        <v>0</v>
      </c>
      <c r="E74" s="117">
        <v>0</v>
      </c>
      <c r="F74" s="117"/>
      <c r="G74" s="117"/>
      <c r="H74" s="117"/>
    </row>
    <row r="75" spans="1:8" x14ac:dyDescent="0.2">
      <c r="A75" s="100">
        <v>67</v>
      </c>
      <c r="B75" s="103" t="s">
        <v>135</v>
      </c>
      <c r="C75" s="42" t="s">
        <v>380</v>
      </c>
      <c r="D75" s="117">
        <f t="shared" si="5"/>
        <v>0</v>
      </c>
      <c r="E75" s="117">
        <v>0</v>
      </c>
      <c r="F75" s="117"/>
      <c r="G75" s="117"/>
      <c r="H75" s="117"/>
    </row>
    <row r="76" spans="1:8" x14ac:dyDescent="0.2">
      <c r="A76" s="100">
        <v>68</v>
      </c>
      <c r="B76" s="103" t="s">
        <v>137</v>
      </c>
      <c r="C76" s="42" t="s">
        <v>381</v>
      </c>
      <c r="D76" s="117">
        <f t="shared" si="5"/>
        <v>0</v>
      </c>
      <c r="E76" s="117">
        <v>0</v>
      </c>
      <c r="F76" s="117"/>
      <c r="G76" s="117"/>
      <c r="H76" s="117"/>
    </row>
    <row r="77" spans="1:8" x14ac:dyDescent="0.2">
      <c r="A77" s="100">
        <v>69</v>
      </c>
      <c r="B77" s="103" t="s">
        <v>139</v>
      </c>
      <c r="C77" s="42" t="s">
        <v>382</v>
      </c>
      <c r="D77" s="117">
        <f t="shared" si="5"/>
        <v>0</v>
      </c>
      <c r="E77" s="117">
        <v>0</v>
      </c>
      <c r="F77" s="117"/>
      <c r="G77" s="117"/>
      <c r="H77" s="117"/>
    </row>
    <row r="78" spans="1:8" x14ac:dyDescent="0.2">
      <c r="A78" s="100">
        <v>70</v>
      </c>
      <c r="B78" s="25" t="s">
        <v>141</v>
      </c>
      <c r="C78" s="42" t="s">
        <v>142</v>
      </c>
      <c r="D78" s="117">
        <f t="shared" si="5"/>
        <v>0</v>
      </c>
      <c r="E78" s="117">
        <v>0</v>
      </c>
      <c r="F78" s="117"/>
      <c r="G78" s="117"/>
      <c r="H78" s="117"/>
    </row>
    <row r="79" spans="1:8" x14ac:dyDescent="0.2">
      <c r="A79" s="100">
        <v>71</v>
      </c>
      <c r="B79" s="103" t="s">
        <v>143</v>
      </c>
      <c r="C79" s="102" t="s">
        <v>144</v>
      </c>
      <c r="D79" s="117">
        <f t="shared" si="5"/>
        <v>0</v>
      </c>
      <c r="E79" s="117">
        <v>0</v>
      </c>
      <c r="F79" s="117"/>
      <c r="G79" s="117"/>
      <c r="H79" s="117"/>
    </row>
    <row r="80" spans="1:8" x14ac:dyDescent="0.2">
      <c r="A80" s="100">
        <v>72</v>
      </c>
      <c r="B80" s="25" t="s">
        <v>145</v>
      </c>
      <c r="C80" s="42" t="s">
        <v>146</v>
      </c>
      <c r="D80" s="117">
        <f t="shared" si="5"/>
        <v>0</v>
      </c>
      <c r="E80" s="117">
        <v>0</v>
      </c>
      <c r="F80" s="117"/>
      <c r="G80" s="117"/>
      <c r="H80" s="117"/>
    </row>
    <row r="81" spans="1:8" x14ac:dyDescent="0.2">
      <c r="A81" s="100">
        <v>73</v>
      </c>
      <c r="B81" s="103" t="s">
        <v>147</v>
      </c>
      <c r="C81" s="42" t="s">
        <v>383</v>
      </c>
      <c r="D81" s="117">
        <f t="shared" si="5"/>
        <v>0</v>
      </c>
      <c r="E81" s="117">
        <v>0</v>
      </c>
      <c r="F81" s="117"/>
      <c r="G81" s="117"/>
      <c r="H81" s="117"/>
    </row>
    <row r="82" spans="1:8" x14ac:dyDescent="0.2">
      <c r="A82" s="100">
        <v>74</v>
      </c>
      <c r="B82" s="25" t="s">
        <v>149</v>
      </c>
      <c r="C82" s="42" t="s">
        <v>150</v>
      </c>
      <c r="D82" s="117">
        <f t="shared" si="5"/>
        <v>0</v>
      </c>
      <c r="E82" s="117">
        <v>0</v>
      </c>
      <c r="F82" s="117"/>
      <c r="G82" s="117"/>
      <c r="H82" s="117"/>
    </row>
    <row r="83" spans="1:8" x14ac:dyDescent="0.2">
      <c r="A83" s="100">
        <v>75</v>
      </c>
      <c r="B83" s="25" t="s">
        <v>151</v>
      </c>
      <c r="C83" s="42" t="s">
        <v>152</v>
      </c>
      <c r="D83" s="117">
        <f t="shared" si="5"/>
        <v>0</v>
      </c>
      <c r="E83" s="117">
        <v>0</v>
      </c>
      <c r="F83" s="117"/>
      <c r="G83" s="117"/>
      <c r="H83" s="117"/>
    </row>
    <row r="84" spans="1:8" ht="25.5" x14ac:dyDescent="0.2">
      <c r="A84" s="100">
        <v>76</v>
      </c>
      <c r="B84" s="103" t="s">
        <v>153</v>
      </c>
      <c r="C84" s="42" t="s">
        <v>384</v>
      </c>
      <c r="D84" s="117">
        <f t="shared" si="5"/>
        <v>0</v>
      </c>
      <c r="E84" s="117">
        <v>0</v>
      </c>
      <c r="F84" s="117"/>
      <c r="G84" s="117"/>
      <c r="H84" s="117"/>
    </row>
    <row r="85" spans="1:8" ht="25.5" x14ac:dyDescent="0.2">
      <c r="A85" s="100">
        <v>77</v>
      </c>
      <c r="B85" s="101" t="s">
        <v>155</v>
      </c>
      <c r="C85" s="42" t="s">
        <v>385</v>
      </c>
      <c r="D85" s="117">
        <f t="shared" si="5"/>
        <v>0</v>
      </c>
      <c r="E85" s="117">
        <v>0</v>
      </c>
      <c r="F85" s="117"/>
      <c r="G85" s="117"/>
      <c r="H85" s="117"/>
    </row>
    <row r="86" spans="1:8" ht="25.5" x14ac:dyDescent="0.2">
      <c r="A86" s="100">
        <v>78</v>
      </c>
      <c r="B86" s="103" t="s">
        <v>157</v>
      </c>
      <c r="C86" s="42" t="s">
        <v>386</v>
      </c>
      <c r="D86" s="117">
        <f t="shared" si="5"/>
        <v>0</v>
      </c>
      <c r="E86" s="117">
        <v>0</v>
      </c>
      <c r="F86" s="117"/>
      <c r="G86" s="117"/>
      <c r="H86" s="117"/>
    </row>
    <row r="87" spans="1:8" ht="25.5" x14ac:dyDescent="0.2">
      <c r="A87" s="100">
        <v>79</v>
      </c>
      <c r="B87" s="103" t="s">
        <v>159</v>
      </c>
      <c r="C87" s="42" t="s">
        <v>387</v>
      </c>
      <c r="D87" s="117">
        <f t="shared" si="5"/>
        <v>0</v>
      </c>
      <c r="E87" s="117">
        <v>0</v>
      </c>
      <c r="F87" s="117"/>
      <c r="G87" s="117"/>
      <c r="H87" s="117"/>
    </row>
    <row r="88" spans="1:8" ht="25.5" x14ac:dyDescent="0.2">
      <c r="A88" s="100">
        <v>80</v>
      </c>
      <c r="B88" s="101" t="s">
        <v>161</v>
      </c>
      <c r="C88" s="42" t="s">
        <v>388</v>
      </c>
      <c r="D88" s="117">
        <f t="shared" si="5"/>
        <v>0</v>
      </c>
      <c r="E88" s="117">
        <v>0</v>
      </c>
      <c r="F88" s="117"/>
      <c r="G88" s="117"/>
      <c r="H88" s="117"/>
    </row>
    <row r="89" spans="1:8" ht="25.5" x14ac:dyDescent="0.2">
      <c r="A89" s="100">
        <v>81</v>
      </c>
      <c r="B89" s="101" t="s">
        <v>163</v>
      </c>
      <c r="C89" s="42" t="s">
        <v>389</v>
      </c>
      <c r="D89" s="117">
        <f t="shared" si="5"/>
        <v>0</v>
      </c>
      <c r="E89" s="117">
        <v>0</v>
      </c>
      <c r="F89" s="117"/>
      <c r="G89" s="117"/>
      <c r="H89" s="117"/>
    </row>
    <row r="90" spans="1:8" ht="25.5" x14ac:dyDescent="0.2">
      <c r="A90" s="100">
        <v>82</v>
      </c>
      <c r="B90" s="101" t="s">
        <v>165</v>
      </c>
      <c r="C90" s="42" t="s">
        <v>390</v>
      </c>
      <c r="D90" s="117">
        <f t="shared" si="5"/>
        <v>0</v>
      </c>
      <c r="E90" s="117">
        <v>0</v>
      </c>
      <c r="F90" s="117"/>
      <c r="G90" s="117"/>
      <c r="H90" s="117"/>
    </row>
    <row r="91" spans="1:8" x14ac:dyDescent="0.2">
      <c r="A91" s="100">
        <v>83</v>
      </c>
      <c r="B91" s="25" t="s">
        <v>167</v>
      </c>
      <c r="C91" s="42" t="s">
        <v>168</v>
      </c>
      <c r="D91" s="117">
        <f t="shared" si="5"/>
        <v>242962416</v>
      </c>
      <c r="E91" s="117">
        <f>244551033-1927394</f>
        <v>242623639</v>
      </c>
      <c r="F91" s="117">
        <v>338777</v>
      </c>
      <c r="G91" s="117"/>
      <c r="H91" s="117"/>
    </row>
    <row r="92" spans="1:8" x14ac:dyDescent="0.2">
      <c r="A92" s="100">
        <v>84</v>
      </c>
      <c r="B92" s="101" t="s">
        <v>169</v>
      </c>
      <c r="C92" s="42" t="s">
        <v>391</v>
      </c>
      <c r="D92" s="117">
        <f t="shared" si="5"/>
        <v>121329246</v>
      </c>
      <c r="E92" s="117">
        <v>101246833</v>
      </c>
      <c r="F92" s="117"/>
      <c r="G92" s="117">
        <v>20082413</v>
      </c>
      <c r="H92" s="117"/>
    </row>
    <row r="93" spans="1:8" x14ac:dyDescent="0.2">
      <c r="A93" s="100">
        <v>85</v>
      </c>
      <c r="B93" s="25" t="s">
        <v>171</v>
      </c>
      <c r="C93" s="42" t="s">
        <v>172</v>
      </c>
      <c r="D93" s="117">
        <f t="shared" si="5"/>
        <v>447693009</v>
      </c>
      <c r="E93" s="117">
        <f>444628611-129801-554867+216282-15886</f>
        <v>444144339</v>
      </c>
      <c r="F93" s="117"/>
      <c r="G93" s="117"/>
      <c r="H93" s="117">
        <v>3548670</v>
      </c>
    </row>
    <row r="94" spans="1:8" x14ac:dyDescent="0.2">
      <c r="A94" s="100">
        <v>86</v>
      </c>
      <c r="B94" s="79" t="s">
        <v>173</v>
      </c>
      <c r="C94" s="104" t="s">
        <v>174</v>
      </c>
      <c r="D94" s="117">
        <f t="shared" si="5"/>
        <v>14281148</v>
      </c>
      <c r="E94" s="117">
        <v>14281148</v>
      </c>
      <c r="F94" s="117"/>
      <c r="G94" s="117"/>
      <c r="H94" s="117"/>
    </row>
    <row r="95" spans="1:8" x14ac:dyDescent="0.2">
      <c r="A95" s="100">
        <v>87</v>
      </c>
      <c r="B95" s="101" t="s">
        <v>175</v>
      </c>
      <c r="C95" s="42" t="s">
        <v>392</v>
      </c>
      <c r="D95" s="117">
        <f t="shared" si="5"/>
        <v>168894649</v>
      </c>
      <c r="E95" s="117">
        <v>128102888</v>
      </c>
      <c r="F95" s="117"/>
      <c r="G95" s="117">
        <v>27676961</v>
      </c>
      <c r="H95" s="117">
        <v>13114800</v>
      </c>
    </row>
    <row r="96" spans="1:8" x14ac:dyDescent="0.2">
      <c r="A96" s="100">
        <v>88</v>
      </c>
      <c r="B96" s="101" t="s">
        <v>177</v>
      </c>
      <c r="C96" s="42" t="s">
        <v>178</v>
      </c>
      <c r="D96" s="117">
        <f t="shared" si="5"/>
        <v>548501538</v>
      </c>
      <c r="E96" s="117">
        <v>391280869</v>
      </c>
      <c r="F96" s="117">
        <v>87462652</v>
      </c>
      <c r="G96" s="117">
        <v>19682581</v>
      </c>
      <c r="H96" s="117">
        <v>50075436</v>
      </c>
    </row>
    <row r="97" spans="1:8" ht="13.5" customHeight="1" x14ac:dyDescent="0.2">
      <c r="A97" s="100">
        <v>89</v>
      </c>
      <c r="B97" s="79" t="s">
        <v>179</v>
      </c>
      <c r="C97" s="104" t="s">
        <v>180</v>
      </c>
      <c r="D97" s="117">
        <f t="shared" si="5"/>
        <v>493210779</v>
      </c>
      <c r="E97" s="117">
        <f>304285047-101286-260948</f>
        <v>303922813</v>
      </c>
      <c r="F97" s="117"/>
      <c r="G97" s="117">
        <v>112313614</v>
      </c>
      <c r="H97" s="117">
        <f>85007452-8033100</f>
        <v>76974352</v>
      </c>
    </row>
    <row r="98" spans="1:8" ht="14.25" customHeight="1" x14ac:dyDescent="0.2">
      <c r="A98" s="100">
        <v>90</v>
      </c>
      <c r="B98" s="101" t="s">
        <v>181</v>
      </c>
      <c r="C98" s="42" t="s">
        <v>393</v>
      </c>
      <c r="D98" s="117">
        <f t="shared" si="5"/>
        <v>912805514</v>
      </c>
      <c r="E98" s="117">
        <v>623511867</v>
      </c>
      <c r="F98" s="117">
        <v>15498309</v>
      </c>
      <c r="G98" s="117">
        <v>46742342</v>
      </c>
      <c r="H98" s="117">
        <v>227052996</v>
      </c>
    </row>
    <row r="99" spans="1:8" x14ac:dyDescent="0.2">
      <c r="A99" s="100">
        <v>91</v>
      </c>
      <c r="B99" s="79" t="s">
        <v>183</v>
      </c>
      <c r="C99" s="104" t="s">
        <v>184</v>
      </c>
      <c r="D99" s="117">
        <f t="shared" si="5"/>
        <v>236958465</v>
      </c>
      <c r="E99" s="117">
        <f>204757592+5762014+2543882-1986223</f>
        <v>211077265</v>
      </c>
      <c r="F99" s="117"/>
      <c r="G99" s="117"/>
      <c r="H99" s="117">
        <f>5530680+20350520</f>
        <v>25881200</v>
      </c>
    </row>
    <row r="100" spans="1:8" x14ac:dyDescent="0.2">
      <c r="A100" s="100">
        <v>92</v>
      </c>
      <c r="B100" s="103" t="s">
        <v>185</v>
      </c>
      <c r="C100" s="42" t="s">
        <v>394</v>
      </c>
      <c r="D100" s="117">
        <f t="shared" si="5"/>
        <v>0</v>
      </c>
      <c r="E100" s="117">
        <v>0</v>
      </c>
      <c r="F100" s="117"/>
      <c r="G100" s="117"/>
      <c r="H100" s="117"/>
    </row>
    <row r="101" spans="1:8" x14ac:dyDescent="0.2">
      <c r="A101" s="100">
        <v>93</v>
      </c>
      <c r="B101" s="25" t="s">
        <v>187</v>
      </c>
      <c r="C101" s="42" t="s">
        <v>188</v>
      </c>
      <c r="D101" s="117">
        <f t="shared" si="5"/>
        <v>54963963</v>
      </c>
      <c r="E101" s="117">
        <f>55616685-3679724</f>
        <v>51936961</v>
      </c>
      <c r="F101" s="117">
        <f>243494+8854</f>
        <v>252348</v>
      </c>
      <c r="G101" s="117">
        <f>156371-59417</f>
        <v>96954</v>
      </c>
      <c r="H101" s="117">
        <v>2677700</v>
      </c>
    </row>
    <row r="102" spans="1:8" ht="25.5" x14ac:dyDescent="0.2">
      <c r="A102" s="100">
        <v>94</v>
      </c>
      <c r="B102" s="103" t="s">
        <v>189</v>
      </c>
      <c r="C102" s="102" t="s">
        <v>190</v>
      </c>
      <c r="D102" s="117">
        <f t="shared" si="5"/>
        <v>0</v>
      </c>
      <c r="E102" s="117">
        <v>0</v>
      </c>
      <c r="F102" s="117"/>
      <c r="G102" s="117"/>
      <c r="H102" s="117"/>
    </row>
    <row r="103" spans="1:8" x14ac:dyDescent="0.2">
      <c r="A103" s="100">
        <v>95</v>
      </c>
      <c r="B103" s="103" t="s">
        <v>191</v>
      </c>
      <c r="C103" s="104" t="s">
        <v>192</v>
      </c>
      <c r="D103" s="117">
        <f t="shared" si="5"/>
        <v>0</v>
      </c>
      <c r="E103" s="117">
        <v>0</v>
      </c>
      <c r="F103" s="117"/>
      <c r="G103" s="117"/>
      <c r="H103" s="117"/>
    </row>
    <row r="104" spans="1:8" x14ac:dyDescent="0.2">
      <c r="A104" s="100">
        <v>96</v>
      </c>
      <c r="B104" s="25" t="s">
        <v>193</v>
      </c>
      <c r="C104" s="42" t="s">
        <v>194</v>
      </c>
      <c r="D104" s="117">
        <f t="shared" si="5"/>
        <v>164670376</v>
      </c>
      <c r="E104" s="117">
        <v>149814511</v>
      </c>
      <c r="F104" s="117">
        <v>238293</v>
      </c>
      <c r="G104" s="117">
        <v>14617572</v>
      </c>
      <c r="H104" s="117"/>
    </row>
    <row r="105" spans="1:8" x14ac:dyDescent="0.2">
      <c r="A105" s="100">
        <v>97</v>
      </c>
      <c r="B105" s="103" t="s">
        <v>195</v>
      </c>
      <c r="C105" s="102" t="s">
        <v>196</v>
      </c>
      <c r="D105" s="117">
        <f t="shared" ref="D105:D136" si="6">E105+F105+G105+H105</f>
        <v>28686442</v>
      </c>
      <c r="E105" s="117">
        <v>28686442</v>
      </c>
      <c r="F105" s="117"/>
      <c r="G105" s="117"/>
      <c r="H105" s="117"/>
    </row>
    <row r="106" spans="1:8" x14ac:dyDescent="0.2">
      <c r="A106" s="100">
        <v>98</v>
      </c>
      <c r="B106" s="25" t="s">
        <v>197</v>
      </c>
      <c r="C106" s="42" t="s">
        <v>198</v>
      </c>
      <c r="D106" s="117">
        <f t="shared" si="6"/>
        <v>26774571</v>
      </c>
      <c r="E106" s="117">
        <f>26740306+34265</f>
        <v>26774571</v>
      </c>
      <c r="F106" s="117"/>
      <c r="G106" s="117"/>
      <c r="H106" s="117"/>
    </row>
    <row r="107" spans="1:8" x14ac:dyDescent="0.2">
      <c r="A107" s="100">
        <v>99</v>
      </c>
      <c r="B107" s="25" t="s">
        <v>199</v>
      </c>
      <c r="C107" s="42" t="s">
        <v>200</v>
      </c>
      <c r="D107" s="117">
        <f t="shared" si="6"/>
        <v>93503516</v>
      </c>
      <c r="E107" s="117">
        <v>93503516</v>
      </c>
      <c r="F107" s="117"/>
      <c r="G107" s="117"/>
      <c r="H107" s="117"/>
    </row>
    <row r="108" spans="1:8" x14ac:dyDescent="0.2">
      <c r="A108" s="100">
        <v>100</v>
      </c>
      <c r="B108" s="103" t="s">
        <v>201</v>
      </c>
      <c r="C108" s="104" t="s">
        <v>202</v>
      </c>
      <c r="D108" s="117">
        <f t="shared" si="6"/>
        <v>39835710</v>
      </c>
      <c r="E108" s="117">
        <v>39835710</v>
      </c>
      <c r="F108" s="117"/>
      <c r="G108" s="117"/>
      <c r="H108" s="117"/>
    </row>
    <row r="109" spans="1:8" x14ac:dyDescent="0.2">
      <c r="A109" s="100">
        <v>101</v>
      </c>
      <c r="B109" s="103" t="s">
        <v>203</v>
      </c>
      <c r="C109" s="102" t="s">
        <v>204</v>
      </c>
      <c r="D109" s="117">
        <f t="shared" si="6"/>
        <v>60704637</v>
      </c>
      <c r="E109" s="117">
        <v>60633252</v>
      </c>
      <c r="F109" s="117">
        <v>71385</v>
      </c>
      <c r="G109" s="117"/>
      <c r="H109" s="117"/>
    </row>
    <row r="110" spans="1:8" x14ac:dyDescent="0.2">
      <c r="A110" s="100">
        <v>102</v>
      </c>
      <c r="B110" s="101" t="s">
        <v>205</v>
      </c>
      <c r="C110" s="102" t="s">
        <v>206</v>
      </c>
      <c r="D110" s="117">
        <f t="shared" si="6"/>
        <v>74912621</v>
      </c>
      <c r="E110" s="117">
        <v>74912621</v>
      </c>
      <c r="F110" s="117"/>
      <c r="G110" s="117"/>
      <c r="H110" s="117"/>
    </row>
    <row r="111" spans="1:8" x14ac:dyDescent="0.2">
      <c r="A111" s="100">
        <v>103</v>
      </c>
      <c r="B111" s="101" t="s">
        <v>207</v>
      </c>
      <c r="C111" s="102" t="s">
        <v>208</v>
      </c>
      <c r="D111" s="117">
        <f t="shared" si="6"/>
        <v>77802714</v>
      </c>
      <c r="E111" s="117">
        <v>77802714</v>
      </c>
      <c r="F111" s="117"/>
      <c r="G111" s="117"/>
      <c r="H111" s="117"/>
    </row>
    <row r="112" spans="1:8" x14ac:dyDescent="0.2">
      <c r="A112" s="100">
        <v>104</v>
      </c>
      <c r="B112" s="25" t="s">
        <v>209</v>
      </c>
      <c r="C112" s="42" t="s">
        <v>210</v>
      </c>
      <c r="D112" s="117">
        <f t="shared" si="6"/>
        <v>27554988</v>
      </c>
      <c r="E112" s="117">
        <f>27618416-63428</f>
        <v>27554988</v>
      </c>
      <c r="F112" s="117"/>
      <c r="G112" s="117"/>
      <c r="H112" s="117"/>
    </row>
    <row r="113" spans="1:8" x14ac:dyDescent="0.2">
      <c r="A113" s="100">
        <v>105</v>
      </c>
      <c r="B113" s="79" t="s">
        <v>211</v>
      </c>
      <c r="C113" s="104" t="s">
        <v>212</v>
      </c>
      <c r="D113" s="117">
        <f t="shared" si="6"/>
        <v>36432634</v>
      </c>
      <c r="E113" s="117">
        <f>36332461+100173</f>
        <v>36432634</v>
      </c>
      <c r="F113" s="117"/>
      <c r="G113" s="117"/>
      <c r="H113" s="117"/>
    </row>
    <row r="114" spans="1:8" x14ac:dyDescent="0.2">
      <c r="A114" s="100">
        <v>106</v>
      </c>
      <c r="B114" s="101" t="s">
        <v>213</v>
      </c>
      <c r="C114" s="102" t="s">
        <v>214</v>
      </c>
      <c r="D114" s="117">
        <f t="shared" si="6"/>
        <v>65237154</v>
      </c>
      <c r="E114" s="117">
        <v>64346366</v>
      </c>
      <c r="F114" s="117">
        <v>890788</v>
      </c>
      <c r="G114" s="117"/>
      <c r="H114" s="117"/>
    </row>
    <row r="115" spans="1:8" x14ac:dyDescent="0.2">
      <c r="A115" s="100">
        <v>107</v>
      </c>
      <c r="B115" s="103" t="s">
        <v>215</v>
      </c>
      <c r="C115" s="102" t="s">
        <v>216</v>
      </c>
      <c r="D115" s="117">
        <f t="shared" si="6"/>
        <v>199440267</v>
      </c>
      <c r="E115" s="117">
        <v>130327833</v>
      </c>
      <c r="F115" s="117">
        <v>16281451</v>
      </c>
      <c r="G115" s="117">
        <v>10055500</v>
      </c>
      <c r="H115" s="117">
        <v>42775483</v>
      </c>
    </row>
    <row r="116" spans="1:8" x14ac:dyDescent="0.2">
      <c r="A116" s="100">
        <v>108</v>
      </c>
      <c r="B116" s="25" t="s">
        <v>217</v>
      </c>
      <c r="C116" s="42" t="s">
        <v>218</v>
      </c>
      <c r="D116" s="117">
        <f t="shared" si="6"/>
        <v>29096780</v>
      </c>
      <c r="E116" s="117">
        <v>29025395</v>
      </c>
      <c r="F116" s="117">
        <v>71385</v>
      </c>
      <c r="G116" s="117"/>
      <c r="H116" s="117"/>
    </row>
    <row r="117" spans="1:8" ht="12" customHeight="1" x14ac:dyDescent="0.2">
      <c r="A117" s="100">
        <v>109</v>
      </c>
      <c r="B117" s="25" t="s">
        <v>219</v>
      </c>
      <c r="C117" s="42" t="s">
        <v>220</v>
      </c>
      <c r="D117" s="117">
        <f t="shared" si="6"/>
        <v>45752578</v>
      </c>
      <c r="E117" s="117">
        <v>45713258</v>
      </c>
      <c r="F117" s="117">
        <f>39320</f>
        <v>39320</v>
      </c>
      <c r="G117" s="117"/>
      <c r="H117" s="117"/>
    </row>
    <row r="118" spans="1:8" x14ac:dyDescent="0.2">
      <c r="A118" s="100">
        <v>110</v>
      </c>
      <c r="B118" s="101" t="s">
        <v>221</v>
      </c>
      <c r="C118" s="102" t="s">
        <v>222</v>
      </c>
      <c r="D118" s="117">
        <f t="shared" si="6"/>
        <v>117711770</v>
      </c>
      <c r="E118" s="117">
        <v>117711770</v>
      </c>
      <c r="F118" s="117"/>
      <c r="G118" s="117"/>
      <c r="H118" s="117"/>
    </row>
    <row r="119" spans="1:8" x14ac:dyDescent="0.2">
      <c r="A119" s="100">
        <v>111</v>
      </c>
      <c r="B119" s="103" t="s">
        <v>223</v>
      </c>
      <c r="C119" s="102" t="s">
        <v>224</v>
      </c>
      <c r="D119" s="117">
        <f t="shared" si="6"/>
        <v>31299669</v>
      </c>
      <c r="E119" s="117">
        <v>31299669</v>
      </c>
      <c r="F119" s="117"/>
      <c r="G119" s="117"/>
      <c r="H119" s="117"/>
    </row>
    <row r="120" spans="1:8" x14ac:dyDescent="0.2">
      <c r="A120" s="100">
        <v>112</v>
      </c>
      <c r="B120" s="101" t="s">
        <v>225</v>
      </c>
      <c r="C120" s="42" t="s">
        <v>226</v>
      </c>
      <c r="D120" s="117">
        <f t="shared" si="6"/>
        <v>0</v>
      </c>
      <c r="E120" s="117">
        <v>0</v>
      </c>
      <c r="F120" s="117"/>
      <c r="G120" s="117"/>
      <c r="H120" s="117"/>
    </row>
    <row r="121" spans="1:8" x14ac:dyDescent="0.2">
      <c r="A121" s="100">
        <v>113</v>
      </c>
      <c r="B121" s="101" t="s">
        <v>227</v>
      </c>
      <c r="C121" s="102" t="s">
        <v>228</v>
      </c>
      <c r="D121" s="117">
        <f t="shared" si="6"/>
        <v>0</v>
      </c>
      <c r="E121" s="117">
        <v>0</v>
      </c>
      <c r="F121" s="117"/>
      <c r="G121" s="117"/>
      <c r="H121" s="117"/>
    </row>
    <row r="122" spans="1:8" x14ac:dyDescent="0.2">
      <c r="A122" s="100">
        <v>114</v>
      </c>
      <c r="B122" s="25" t="s">
        <v>229</v>
      </c>
      <c r="C122" s="42" t="s">
        <v>230</v>
      </c>
      <c r="D122" s="117">
        <f t="shared" si="6"/>
        <v>0</v>
      </c>
      <c r="E122" s="117">
        <v>0</v>
      </c>
      <c r="F122" s="117"/>
      <c r="G122" s="117"/>
      <c r="H122" s="117"/>
    </row>
    <row r="123" spans="1:8" ht="13.5" customHeight="1" x14ac:dyDescent="0.2">
      <c r="A123" s="100">
        <v>115</v>
      </c>
      <c r="B123" s="25" t="s">
        <v>231</v>
      </c>
      <c r="C123" s="42" t="s">
        <v>232</v>
      </c>
      <c r="D123" s="117">
        <f t="shared" si="6"/>
        <v>0</v>
      </c>
      <c r="E123" s="117">
        <v>0</v>
      </c>
      <c r="F123" s="117"/>
      <c r="G123" s="117"/>
      <c r="H123" s="117"/>
    </row>
    <row r="124" spans="1:8" x14ac:dyDescent="0.2">
      <c r="A124" s="100">
        <v>116</v>
      </c>
      <c r="B124" s="25" t="s">
        <v>233</v>
      </c>
      <c r="C124" s="42" t="s">
        <v>234</v>
      </c>
      <c r="D124" s="117">
        <f t="shared" si="6"/>
        <v>0</v>
      </c>
      <c r="E124" s="117">
        <v>0</v>
      </c>
      <c r="F124" s="117"/>
      <c r="G124" s="117"/>
      <c r="H124" s="117"/>
    </row>
    <row r="125" spans="1:8" ht="14.25" customHeight="1" x14ac:dyDescent="0.2">
      <c r="A125" s="100">
        <v>117</v>
      </c>
      <c r="B125" s="25" t="s">
        <v>235</v>
      </c>
      <c r="C125" s="42" t="s">
        <v>236</v>
      </c>
      <c r="D125" s="117">
        <f t="shared" si="6"/>
        <v>0</v>
      </c>
      <c r="E125" s="117">
        <v>0</v>
      </c>
      <c r="F125" s="117"/>
      <c r="G125" s="117"/>
      <c r="H125" s="117"/>
    </row>
    <row r="126" spans="1:8" x14ac:dyDescent="0.2">
      <c r="A126" s="100">
        <v>118</v>
      </c>
      <c r="B126" s="25" t="s">
        <v>237</v>
      </c>
      <c r="C126" s="42" t="s">
        <v>238</v>
      </c>
      <c r="D126" s="117">
        <f t="shared" si="6"/>
        <v>0</v>
      </c>
      <c r="E126" s="117">
        <v>0</v>
      </c>
      <c r="F126" s="117"/>
      <c r="G126" s="117"/>
      <c r="H126" s="117"/>
    </row>
    <row r="127" spans="1:8" ht="12.75" customHeight="1" x14ac:dyDescent="0.2">
      <c r="A127" s="100">
        <v>119</v>
      </c>
      <c r="B127" s="25" t="s">
        <v>239</v>
      </c>
      <c r="C127" s="42" t="s">
        <v>240</v>
      </c>
      <c r="D127" s="117">
        <f t="shared" si="6"/>
        <v>0</v>
      </c>
      <c r="E127" s="117">
        <v>0</v>
      </c>
      <c r="F127" s="117"/>
      <c r="G127" s="117"/>
      <c r="H127" s="117"/>
    </row>
    <row r="128" spans="1:8" x14ac:dyDescent="0.2">
      <c r="A128" s="100">
        <v>120</v>
      </c>
      <c r="B128" s="107" t="s">
        <v>241</v>
      </c>
      <c r="C128" s="108" t="s">
        <v>242</v>
      </c>
      <c r="D128" s="117">
        <f t="shared" si="6"/>
        <v>0</v>
      </c>
      <c r="E128" s="117">
        <v>0</v>
      </c>
      <c r="F128" s="117"/>
      <c r="G128" s="117"/>
      <c r="H128" s="117"/>
    </row>
    <row r="129" spans="1:8" x14ac:dyDescent="0.2">
      <c r="A129" s="100">
        <v>121</v>
      </c>
      <c r="B129" s="103" t="s">
        <v>243</v>
      </c>
      <c r="C129" s="102" t="s">
        <v>244</v>
      </c>
      <c r="D129" s="117">
        <f t="shared" si="6"/>
        <v>246446443</v>
      </c>
      <c r="E129" s="117">
        <v>6043501</v>
      </c>
      <c r="F129" s="117">
        <v>201127527</v>
      </c>
      <c r="G129" s="117"/>
      <c r="H129" s="117">
        <v>39275415</v>
      </c>
    </row>
    <row r="130" spans="1:8" x14ac:dyDescent="0.2">
      <c r="A130" s="100">
        <v>122</v>
      </c>
      <c r="B130" s="25" t="s">
        <v>245</v>
      </c>
      <c r="C130" s="42" t="s">
        <v>246</v>
      </c>
      <c r="D130" s="117">
        <f t="shared" si="6"/>
        <v>63801</v>
      </c>
      <c r="E130" s="117">
        <f>63801</f>
        <v>63801</v>
      </c>
      <c r="F130" s="117"/>
      <c r="G130" s="117"/>
      <c r="H130" s="117"/>
    </row>
    <row r="131" spans="1:8" x14ac:dyDescent="0.2">
      <c r="A131" s="100">
        <v>123</v>
      </c>
      <c r="B131" s="101" t="s">
        <v>247</v>
      </c>
      <c r="C131" s="109" t="s">
        <v>248</v>
      </c>
      <c r="D131" s="117">
        <f t="shared" si="6"/>
        <v>0</v>
      </c>
      <c r="E131" s="117">
        <v>0</v>
      </c>
      <c r="F131" s="117"/>
      <c r="G131" s="117"/>
      <c r="H131" s="117"/>
    </row>
    <row r="132" spans="1:8" ht="25.5" x14ac:dyDescent="0.2">
      <c r="A132" s="100">
        <v>124</v>
      </c>
      <c r="B132" s="25" t="s">
        <v>249</v>
      </c>
      <c r="C132" s="42" t="s">
        <v>250</v>
      </c>
      <c r="D132" s="117">
        <f t="shared" si="6"/>
        <v>0</v>
      </c>
      <c r="E132" s="117">
        <v>0</v>
      </c>
      <c r="F132" s="117"/>
      <c r="G132" s="117"/>
      <c r="H132" s="117"/>
    </row>
    <row r="133" spans="1:8" ht="21.75" customHeight="1" x14ac:dyDescent="0.2">
      <c r="A133" s="100">
        <v>125</v>
      </c>
      <c r="B133" s="25" t="s">
        <v>251</v>
      </c>
      <c r="C133" s="42" t="s">
        <v>252</v>
      </c>
      <c r="D133" s="117">
        <f t="shared" si="6"/>
        <v>0</v>
      </c>
      <c r="E133" s="117">
        <v>0</v>
      </c>
      <c r="F133" s="117"/>
      <c r="G133" s="117"/>
      <c r="H133" s="117"/>
    </row>
    <row r="134" spans="1:8" x14ac:dyDescent="0.2">
      <c r="A134" s="100">
        <v>126</v>
      </c>
      <c r="B134" s="103" t="s">
        <v>253</v>
      </c>
      <c r="C134" s="42" t="s">
        <v>395</v>
      </c>
      <c r="D134" s="117">
        <f t="shared" si="6"/>
        <v>0</v>
      </c>
      <c r="E134" s="117">
        <v>0</v>
      </c>
      <c r="F134" s="117"/>
      <c r="G134" s="117"/>
      <c r="H134" s="117"/>
    </row>
    <row r="135" spans="1:8" x14ac:dyDescent="0.2">
      <c r="A135" s="100">
        <v>127</v>
      </c>
      <c r="B135" s="79" t="s">
        <v>255</v>
      </c>
      <c r="C135" s="104" t="s">
        <v>256</v>
      </c>
      <c r="D135" s="117">
        <f t="shared" si="6"/>
        <v>0</v>
      </c>
      <c r="E135" s="117">
        <v>0</v>
      </c>
      <c r="F135" s="117"/>
      <c r="G135" s="117"/>
      <c r="H135" s="117"/>
    </row>
    <row r="136" spans="1:8" x14ac:dyDescent="0.2">
      <c r="A136" s="100">
        <v>128</v>
      </c>
      <c r="B136" s="25" t="s">
        <v>257</v>
      </c>
      <c r="C136" s="42" t="s">
        <v>258</v>
      </c>
      <c r="D136" s="117">
        <f t="shared" si="6"/>
        <v>0</v>
      </c>
      <c r="E136" s="117">
        <v>0</v>
      </c>
      <c r="F136" s="117"/>
      <c r="G136" s="117"/>
      <c r="H136" s="117"/>
    </row>
    <row r="137" spans="1:8" ht="9.75" customHeight="1" x14ac:dyDescent="0.2">
      <c r="A137" s="100">
        <v>129</v>
      </c>
      <c r="B137" s="101" t="s">
        <v>259</v>
      </c>
      <c r="C137" s="102" t="s">
        <v>260</v>
      </c>
      <c r="D137" s="117">
        <f t="shared" ref="D137:D156" si="7">E137+F137+G137+H137</f>
        <v>0</v>
      </c>
      <c r="E137" s="117">
        <v>0</v>
      </c>
      <c r="F137" s="117"/>
      <c r="G137" s="117"/>
      <c r="H137" s="117"/>
    </row>
    <row r="138" spans="1:8" x14ac:dyDescent="0.2">
      <c r="A138" s="100">
        <v>130</v>
      </c>
      <c r="B138" s="103" t="s">
        <v>261</v>
      </c>
      <c r="C138" s="102" t="s">
        <v>262</v>
      </c>
      <c r="D138" s="117">
        <f t="shared" si="7"/>
        <v>0</v>
      </c>
      <c r="E138" s="117">
        <v>0</v>
      </c>
      <c r="F138" s="117"/>
      <c r="G138" s="117"/>
      <c r="H138" s="117"/>
    </row>
    <row r="139" spans="1:8" x14ac:dyDescent="0.2">
      <c r="A139" s="100">
        <v>131</v>
      </c>
      <c r="B139" s="25" t="s">
        <v>263</v>
      </c>
      <c r="C139" s="42" t="s">
        <v>264</v>
      </c>
      <c r="D139" s="117">
        <f t="shared" si="7"/>
        <v>0</v>
      </c>
      <c r="E139" s="117">
        <v>0</v>
      </c>
      <c r="F139" s="117"/>
      <c r="G139" s="117"/>
      <c r="H139" s="117"/>
    </row>
    <row r="140" spans="1:8" x14ac:dyDescent="0.2">
      <c r="A140" s="100">
        <v>132</v>
      </c>
      <c r="B140" s="25" t="s">
        <v>265</v>
      </c>
      <c r="C140" s="42" t="s">
        <v>266</v>
      </c>
      <c r="D140" s="117">
        <f t="shared" si="7"/>
        <v>0</v>
      </c>
      <c r="E140" s="117">
        <v>0</v>
      </c>
      <c r="F140" s="117"/>
      <c r="G140" s="117"/>
      <c r="H140" s="117"/>
    </row>
    <row r="141" spans="1:8" ht="13.5" customHeight="1" x14ac:dyDescent="0.2">
      <c r="A141" s="100">
        <v>133</v>
      </c>
      <c r="B141" s="25" t="s">
        <v>267</v>
      </c>
      <c r="C141" s="42" t="s">
        <v>268</v>
      </c>
      <c r="D141" s="117">
        <f t="shared" si="7"/>
        <v>1594082287</v>
      </c>
      <c r="E141" s="117">
        <f>948657041-231668</f>
        <v>948425373</v>
      </c>
      <c r="F141" s="117">
        <f>168784319-48932</f>
        <v>168735387</v>
      </c>
      <c r="G141" s="117">
        <v>32893832</v>
      </c>
      <c r="H141" s="117">
        <f>452073879-13084-8033100</f>
        <v>444027695</v>
      </c>
    </row>
    <row r="142" spans="1:8" x14ac:dyDescent="0.2">
      <c r="A142" s="100">
        <v>134</v>
      </c>
      <c r="B142" s="25" t="s">
        <v>269</v>
      </c>
      <c r="C142" s="42" t="s">
        <v>270</v>
      </c>
      <c r="D142" s="117">
        <f t="shared" si="7"/>
        <v>2977933794</v>
      </c>
      <c r="E142" s="117">
        <v>86095255</v>
      </c>
      <c r="F142" s="117">
        <f>2688739934-2251216-7527663-81452-233814-131358-1166460-99902-141155</f>
        <v>2677106914</v>
      </c>
      <c r="G142" s="117"/>
      <c r="H142" s="117">
        <v>214731625</v>
      </c>
    </row>
    <row r="143" spans="1:8" x14ac:dyDescent="0.2">
      <c r="A143" s="100">
        <v>135</v>
      </c>
      <c r="B143" s="25" t="s">
        <v>271</v>
      </c>
      <c r="C143" s="42" t="s">
        <v>272</v>
      </c>
      <c r="D143" s="117">
        <f t="shared" si="7"/>
        <v>1034457673</v>
      </c>
      <c r="E143" s="117">
        <f>342370091-232138-9623126+243340</f>
        <v>332758167</v>
      </c>
      <c r="F143" s="117"/>
      <c r="G143" s="117">
        <v>20544541</v>
      </c>
      <c r="H143" s="117">
        <v>681154965</v>
      </c>
    </row>
    <row r="144" spans="1:8" x14ac:dyDescent="0.2">
      <c r="A144" s="100">
        <v>136</v>
      </c>
      <c r="B144" s="101" t="s">
        <v>273</v>
      </c>
      <c r="C144" s="102" t="s">
        <v>274</v>
      </c>
      <c r="D144" s="117">
        <f t="shared" si="7"/>
        <v>850536561</v>
      </c>
      <c r="E144" s="117">
        <f>517270462-1494879+932</f>
        <v>515776515</v>
      </c>
      <c r="F144" s="117">
        <f>108919412-515239</f>
        <v>108404173</v>
      </c>
      <c r="G144" s="117">
        <v>12807444</v>
      </c>
      <c r="H144" s="117">
        <v>213548429</v>
      </c>
    </row>
    <row r="145" spans="1:8" ht="10.5" customHeight="1" x14ac:dyDescent="0.2">
      <c r="A145" s="100">
        <v>137</v>
      </c>
      <c r="B145" s="25" t="s">
        <v>275</v>
      </c>
      <c r="C145" s="42" t="s">
        <v>276</v>
      </c>
      <c r="D145" s="117">
        <f t="shared" si="7"/>
        <v>568848956</v>
      </c>
      <c r="E145" s="117">
        <v>410877896</v>
      </c>
      <c r="F145" s="117"/>
      <c r="G145" s="117"/>
      <c r="H145" s="117">
        <v>157971060</v>
      </c>
    </row>
    <row r="146" spans="1:8" x14ac:dyDescent="0.2">
      <c r="A146" s="100">
        <v>138</v>
      </c>
      <c r="B146" s="101" t="s">
        <v>277</v>
      </c>
      <c r="C146" s="42" t="s">
        <v>278</v>
      </c>
      <c r="D146" s="117">
        <f t="shared" si="7"/>
        <v>167815301</v>
      </c>
      <c r="E146" s="117">
        <v>162123537</v>
      </c>
      <c r="F146" s="117"/>
      <c r="G146" s="117"/>
      <c r="H146" s="117">
        <v>5691764</v>
      </c>
    </row>
    <row r="147" spans="1:8" x14ac:dyDescent="0.2">
      <c r="A147" s="100">
        <v>139</v>
      </c>
      <c r="B147" s="79" t="s">
        <v>279</v>
      </c>
      <c r="C147" s="104" t="s">
        <v>280</v>
      </c>
      <c r="D147" s="117">
        <f t="shared" si="7"/>
        <v>845620069</v>
      </c>
      <c r="E147" s="117">
        <f>583775135-91934</f>
        <v>583683201</v>
      </c>
      <c r="F147" s="117"/>
      <c r="G147" s="117"/>
      <c r="H147" s="117">
        <f>268898888-6962020</f>
        <v>261936868</v>
      </c>
    </row>
    <row r="148" spans="1:8" x14ac:dyDescent="0.2">
      <c r="A148" s="100">
        <v>140</v>
      </c>
      <c r="B148" s="25" t="s">
        <v>281</v>
      </c>
      <c r="C148" s="42" t="s">
        <v>282</v>
      </c>
      <c r="D148" s="117">
        <f t="shared" si="7"/>
        <v>0</v>
      </c>
      <c r="E148" s="117">
        <v>0</v>
      </c>
      <c r="F148" s="117"/>
      <c r="G148" s="117"/>
      <c r="H148" s="117"/>
    </row>
    <row r="149" spans="1:8" x14ac:dyDescent="0.2">
      <c r="A149" s="100">
        <v>141</v>
      </c>
      <c r="B149" s="25" t="s">
        <v>283</v>
      </c>
      <c r="C149" s="42" t="s">
        <v>284</v>
      </c>
      <c r="D149" s="117">
        <f t="shared" si="7"/>
        <v>0</v>
      </c>
      <c r="E149" s="117">
        <v>0</v>
      </c>
      <c r="F149" s="117"/>
      <c r="G149" s="117"/>
      <c r="H149" s="117"/>
    </row>
    <row r="150" spans="1:8" x14ac:dyDescent="0.2">
      <c r="A150" s="100">
        <v>142</v>
      </c>
      <c r="B150" s="25" t="s">
        <v>285</v>
      </c>
      <c r="C150" s="42" t="s">
        <v>286</v>
      </c>
      <c r="D150" s="117">
        <f t="shared" si="7"/>
        <v>232248664</v>
      </c>
      <c r="E150" s="117">
        <v>145990994</v>
      </c>
      <c r="F150" s="117"/>
      <c r="G150" s="117">
        <v>54682840</v>
      </c>
      <c r="H150" s="117">
        <v>31574830</v>
      </c>
    </row>
    <row r="151" spans="1:8" x14ac:dyDescent="0.2">
      <c r="A151" s="100">
        <v>143</v>
      </c>
      <c r="B151" s="79" t="s">
        <v>287</v>
      </c>
      <c r="C151" s="104" t="s">
        <v>288</v>
      </c>
      <c r="D151" s="117">
        <f t="shared" si="7"/>
        <v>868633319</v>
      </c>
      <c r="E151" s="117">
        <f>647805216-1503284</f>
        <v>646301932</v>
      </c>
      <c r="F151" s="117">
        <v>5085587</v>
      </c>
      <c r="G151" s="117">
        <v>44966339</v>
      </c>
      <c r="H151" s="117">
        <f>170847616+1431845</f>
        <v>172279461</v>
      </c>
    </row>
    <row r="152" spans="1:8" x14ac:dyDescent="0.2">
      <c r="A152" s="100">
        <v>144</v>
      </c>
      <c r="B152" s="103" t="s">
        <v>289</v>
      </c>
      <c r="C152" s="104" t="s">
        <v>290</v>
      </c>
      <c r="D152" s="117">
        <f t="shared" si="7"/>
        <v>946041931</v>
      </c>
      <c r="E152" s="117">
        <f>648286588-154483</f>
        <v>648132105</v>
      </c>
      <c r="F152" s="117">
        <f>77265866+1101850</f>
        <v>78367716</v>
      </c>
      <c r="G152" s="117">
        <f>34551510-1136</f>
        <v>34550374</v>
      </c>
      <c r="H152" s="117">
        <f>185007370-15634</f>
        <v>184991736</v>
      </c>
    </row>
    <row r="153" spans="1:8" x14ac:dyDescent="0.2">
      <c r="A153" s="100">
        <v>145</v>
      </c>
      <c r="B153" s="25" t="s">
        <v>291</v>
      </c>
      <c r="C153" s="42" t="s">
        <v>292</v>
      </c>
      <c r="D153" s="117">
        <f t="shared" si="7"/>
        <v>1173455955</v>
      </c>
      <c r="E153" s="117">
        <v>1173455955</v>
      </c>
      <c r="F153" s="117"/>
      <c r="G153" s="117"/>
      <c r="H153" s="117"/>
    </row>
    <row r="154" spans="1:8" x14ac:dyDescent="0.2">
      <c r="A154" s="100">
        <v>146</v>
      </c>
      <c r="B154" s="101" t="s">
        <v>293</v>
      </c>
      <c r="C154" s="102" t="s">
        <v>294</v>
      </c>
      <c r="D154" s="117">
        <f t="shared" si="7"/>
        <v>0</v>
      </c>
      <c r="E154" s="117"/>
      <c r="F154" s="117"/>
      <c r="G154" s="117"/>
      <c r="H154" s="117"/>
    </row>
    <row r="155" spans="1:8" x14ac:dyDescent="0.2">
      <c r="A155" s="100">
        <v>147</v>
      </c>
      <c r="B155" s="101" t="s">
        <v>295</v>
      </c>
      <c r="C155" s="102" t="s">
        <v>296</v>
      </c>
      <c r="D155" s="117">
        <f t="shared" si="7"/>
        <v>0</v>
      </c>
      <c r="E155" s="117"/>
      <c r="F155" s="117"/>
      <c r="G155" s="117"/>
      <c r="H155" s="117"/>
    </row>
    <row r="156" spans="1:8" x14ac:dyDescent="0.2">
      <c r="A156" s="100">
        <v>148</v>
      </c>
      <c r="B156" s="25" t="s">
        <v>297</v>
      </c>
      <c r="C156" s="42" t="s">
        <v>298</v>
      </c>
      <c r="D156" s="117">
        <f t="shared" si="7"/>
        <v>0</v>
      </c>
      <c r="E156" s="117"/>
      <c r="F156" s="117"/>
      <c r="G156" s="117"/>
      <c r="H156" s="117"/>
    </row>
  </sheetData>
  <mergeCells count="8">
    <mergeCell ref="A7:C7"/>
    <mergeCell ref="A8:C8"/>
    <mergeCell ref="A2:H2"/>
    <mergeCell ref="D4:H4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7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8" width="15.7109375" style="72" customWidth="1"/>
    <col min="9" max="9" width="11.5703125" style="3" customWidth="1"/>
    <col min="10" max="10" width="11.140625" style="3" customWidth="1"/>
    <col min="11" max="11" width="11.7109375" style="3" bestFit="1" customWidth="1"/>
    <col min="12" max="12" width="11.28515625" style="3" customWidth="1"/>
    <col min="13" max="14" width="10.85546875" style="3" bestFit="1" customWidth="1"/>
    <col min="15" max="16384" width="9.140625" style="3"/>
  </cols>
  <sheetData>
    <row r="2" spans="1:16" ht="26.25" customHeight="1" x14ac:dyDescent="0.2">
      <c r="A2" s="153" t="s">
        <v>359</v>
      </c>
      <c r="B2" s="153"/>
      <c r="C2" s="153"/>
      <c r="D2" s="153"/>
      <c r="E2" s="153"/>
      <c r="F2" s="153"/>
      <c r="G2" s="153"/>
    </row>
    <row r="3" spans="1:16" x14ac:dyDescent="0.2">
      <c r="C3" s="4"/>
      <c r="H3" s="72" t="s">
        <v>329</v>
      </c>
    </row>
    <row r="4" spans="1:16" s="5" customFormat="1" ht="24.75" customHeight="1" x14ac:dyDescent="0.2">
      <c r="A4" s="176" t="s">
        <v>0</v>
      </c>
      <c r="B4" s="176" t="s">
        <v>1</v>
      </c>
      <c r="C4" s="176" t="s">
        <v>2</v>
      </c>
      <c r="D4" s="183" t="s">
        <v>324</v>
      </c>
      <c r="E4" s="183"/>
      <c r="F4" s="183"/>
      <c r="G4" s="183"/>
      <c r="H4" s="183"/>
    </row>
    <row r="5" spans="1:16" ht="30.75" customHeight="1" x14ac:dyDescent="0.2">
      <c r="A5" s="176"/>
      <c r="B5" s="176"/>
      <c r="C5" s="176"/>
      <c r="D5" s="182" t="s">
        <v>322</v>
      </c>
      <c r="E5" s="182" t="s">
        <v>320</v>
      </c>
      <c r="F5" s="182" t="s">
        <v>321</v>
      </c>
      <c r="G5" s="182"/>
      <c r="H5" s="184" t="s">
        <v>358</v>
      </c>
    </row>
    <row r="6" spans="1:16" ht="46.5" customHeight="1" x14ac:dyDescent="0.2">
      <c r="A6" s="176"/>
      <c r="B6" s="176"/>
      <c r="C6" s="176"/>
      <c r="D6" s="183"/>
      <c r="E6" s="183"/>
      <c r="F6" s="111" t="s">
        <v>322</v>
      </c>
      <c r="G6" s="111" t="s">
        <v>323</v>
      </c>
      <c r="H6" s="185"/>
    </row>
    <row r="7" spans="1:16" ht="11.25" customHeight="1" x14ac:dyDescent="0.2">
      <c r="A7" s="177" t="s">
        <v>300</v>
      </c>
      <c r="B7" s="177"/>
      <c r="C7" s="177"/>
      <c r="D7" s="125">
        <f>D8+D9</f>
        <v>6842498709</v>
      </c>
      <c r="E7" s="125">
        <f t="shared" ref="E7:H7" si="0">E8+E9</f>
        <v>5228684452</v>
      </c>
      <c r="F7" s="125">
        <f t="shared" si="0"/>
        <v>1405654880</v>
      </c>
      <c r="G7" s="125">
        <f t="shared" si="0"/>
        <v>298381659</v>
      </c>
      <c r="H7" s="125">
        <f t="shared" si="0"/>
        <v>208159377</v>
      </c>
      <c r="J7" s="150"/>
      <c r="K7" s="150"/>
      <c r="L7" s="150"/>
      <c r="M7" s="150"/>
      <c r="N7" s="60"/>
      <c r="O7" s="60"/>
      <c r="P7" s="150"/>
    </row>
    <row r="8" spans="1:16" ht="11.25" customHeight="1" x14ac:dyDescent="0.2">
      <c r="A8" s="173" t="s">
        <v>299</v>
      </c>
      <c r="B8" s="174"/>
      <c r="C8" s="175"/>
      <c r="D8" s="87">
        <f>F8</f>
        <v>98166205</v>
      </c>
      <c r="E8" s="87">
        <v>0</v>
      </c>
      <c r="F8" s="87">
        <v>98166205</v>
      </c>
      <c r="G8" s="87">
        <v>0</v>
      </c>
      <c r="H8" s="126">
        <v>0</v>
      </c>
      <c r="J8" s="150"/>
      <c r="K8" s="150"/>
      <c r="L8" s="150"/>
      <c r="M8" s="150"/>
      <c r="N8" s="72"/>
      <c r="O8" s="60"/>
      <c r="P8" s="150"/>
    </row>
    <row r="9" spans="1:16" ht="11.25" customHeight="1" x14ac:dyDescent="0.2">
      <c r="A9" s="173" t="s">
        <v>396</v>
      </c>
      <c r="B9" s="174"/>
      <c r="C9" s="175"/>
      <c r="D9" s="125">
        <f>SUM(D10:D157)</f>
        <v>6744332504</v>
      </c>
      <c r="E9" s="125">
        <f t="shared" ref="E9:H9" si="1">SUM(E10:E157)</f>
        <v>5228684452</v>
      </c>
      <c r="F9" s="125">
        <f t="shared" si="1"/>
        <v>1307488675</v>
      </c>
      <c r="G9" s="125">
        <f t="shared" si="1"/>
        <v>298381659</v>
      </c>
      <c r="H9" s="125">
        <f t="shared" si="1"/>
        <v>208159377</v>
      </c>
      <c r="J9" s="150"/>
      <c r="K9" s="150"/>
      <c r="L9" s="150"/>
      <c r="M9" s="150"/>
      <c r="N9" s="72"/>
      <c r="O9" s="60"/>
      <c r="P9" s="150"/>
    </row>
    <row r="10" spans="1:16" ht="12" customHeight="1" x14ac:dyDescent="0.2">
      <c r="A10" s="7">
        <v>1</v>
      </c>
      <c r="B10" s="8" t="s">
        <v>3</v>
      </c>
      <c r="C10" s="30" t="s">
        <v>4</v>
      </c>
      <c r="D10" s="47">
        <f>E10+F10+H10</f>
        <v>28537265</v>
      </c>
      <c r="E10" s="47">
        <v>23795547</v>
      </c>
      <c r="F10" s="87">
        <v>3347520</v>
      </c>
      <c r="G10" s="87">
        <v>1460050</v>
      </c>
      <c r="H10" s="87">
        <v>1394198</v>
      </c>
      <c r="I10" s="60"/>
      <c r="J10" s="150"/>
      <c r="K10" s="150"/>
      <c r="L10" s="150"/>
      <c r="M10" s="150"/>
      <c r="N10" s="72"/>
      <c r="O10" s="60"/>
      <c r="P10" s="150"/>
    </row>
    <row r="11" spans="1:16" x14ac:dyDescent="0.2">
      <c r="A11" s="7">
        <v>2</v>
      </c>
      <c r="B11" s="11" t="s">
        <v>5</v>
      </c>
      <c r="C11" s="30" t="s">
        <v>6</v>
      </c>
      <c r="D11" s="47">
        <f t="shared" ref="D11:D74" si="2">E11+F11+H11</f>
        <v>28546016</v>
      </c>
      <c r="E11" s="10">
        <v>24360080</v>
      </c>
      <c r="F11" s="10">
        <v>4185936</v>
      </c>
      <c r="G11" s="10">
        <v>2912581</v>
      </c>
      <c r="H11" s="10">
        <v>0</v>
      </c>
      <c r="I11" s="60"/>
      <c r="J11" s="150"/>
      <c r="K11" s="150"/>
      <c r="L11" s="150"/>
      <c r="M11" s="150"/>
      <c r="N11" s="72"/>
      <c r="O11" s="60"/>
      <c r="P11" s="150"/>
    </row>
    <row r="12" spans="1:16" x14ac:dyDescent="0.2">
      <c r="A12" s="7">
        <v>3</v>
      </c>
      <c r="B12" s="12" t="s">
        <v>7</v>
      </c>
      <c r="C12" s="29" t="s">
        <v>8</v>
      </c>
      <c r="D12" s="47">
        <f t="shared" si="2"/>
        <v>91962920</v>
      </c>
      <c r="E12" s="10">
        <v>75401829</v>
      </c>
      <c r="F12" s="10">
        <v>16561091</v>
      </c>
      <c r="G12" s="10">
        <v>3973404</v>
      </c>
      <c r="H12" s="10">
        <v>0</v>
      </c>
      <c r="I12" s="60"/>
      <c r="J12" s="150"/>
      <c r="K12" s="150"/>
      <c r="L12" s="150"/>
      <c r="M12" s="150"/>
      <c r="N12" s="72"/>
      <c r="O12" s="60"/>
      <c r="P12" s="150"/>
    </row>
    <row r="13" spans="1:16" ht="14.25" customHeight="1" x14ac:dyDescent="0.2">
      <c r="A13" s="7">
        <v>4</v>
      </c>
      <c r="B13" s="8" t="s">
        <v>9</v>
      </c>
      <c r="C13" s="30" t="s">
        <v>10</v>
      </c>
      <c r="D13" s="47">
        <f t="shared" si="2"/>
        <v>28718018</v>
      </c>
      <c r="E13" s="10">
        <v>25702803</v>
      </c>
      <c r="F13" s="10">
        <v>3015215</v>
      </c>
      <c r="G13" s="10">
        <v>1403640</v>
      </c>
      <c r="H13" s="10">
        <v>0</v>
      </c>
      <c r="I13" s="60"/>
      <c r="J13" s="150"/>
      <c r="K13" s="150"/>
      <c r="L13" s="150"/>
      <c r="M13" s="150"/>
      <c r="N13" s="72"/>
      <c r="O13" s="60"/>
      <c r="P13" s="150"/>
    </row>
    <row r="14" spans="1:16" x14ac:dyDescent="0.2">
      <c r="A14" s="7">
        <v>5</v>
      </c>
      <c r="B14" s="8" t="s">
        <v>11</v>
      </c>
      <c r="C14" s="30" t="s">
        <v>12</v>
      </c>
      <c r="D14" s="47">
        <f t="shared" si="2"/>
        <v>33481342</v>
      </c>
      <c r="E14" s="10">
        <v>28817715</v>
      </c>
      <c r="F14" s="10">
        <v>4663627</v>
      </c>
      <c r="G14" s="10">
        <v>3323279</v>
      </c>
      <c r="H14" s="10">
        <v>0</v>
      </c>
      <c r="I14" s="60"/>
      <c r="J14" s="150"/>
      <c r="K14" s="150"/>
      <c r="L14" s="150"/>
      <c r="M14" s="150"/>
      <c r="N14" s="72"/>
      <c r="O14" s="60"/>
      <c r="P14" s="150"/>
    </row>
    <row r="15" spans="1:16" x14ac:dyDescent="0.2">
      <c r="A15" s="7">
        <v>6</v>
      </c>
      <c r="B15" s="12" t="s">
        <v>13</v>
      </c>
      <c r="C15" s="29" t="s">
        <v>14</v>
      </c>
      <c r="D15" s="47">
        <f t="shared" si="2"/>
        <v>247245133</v>
      </c>
      <c r="E15" s="10">
        <v>204067653</v>
      </c>
      <c r="F15" s="10">
        <v>43177480</v>
      </c>
      <c r="G15" s="10">
        <v>13910374</v>
      </c>
      <c r="H15" s="10">
        <v>0</v>
      </c>
      <c r="I15" s="60"/>
      <c r="J15" s="150"/>
      <c r="K15" s="150"/>
      <c r="L15" s="150"/>
      <c r="M15" s="150"/>
      <c r="N15" s="72"/>
      <c r="O15" s="60"/>
      <c r="P15" s="150"/>
    </row>
    <row r="16" spans="1:16" x14ac:dyDescent="0.2">
      <c r="A16" s="7">
        <v>7</v>
      </c>
      <c r="B16" s="14" t="s">
        <v>15</v>
      </c>
      <c r="C16" s="31" t="s">
        <v>16</v>
      </c>
      <c r="D16" s="47">
        <f t="shared" si="2"/>
        <v>90140432</v>
      </c>
      <c r="E16" s="10">
        <v>72364696</v>
      </c>
      <c r="F16" s="10">
        <v>17775736</v>
      </c>
      <c r="G16" s="10">
        <v>5448603</v>
      </c>
      <c r="H16" s="10">
        <v>0</v>
      </c>
      <c r="I16" s="60"/>
      <c r="J16" s="150"/>
      <c r="K16" s="150"/>
      <c r="L16" s="150"/>
      <c r="M16" s="150"/>
      <c r="N16" s="72"/>
      <c r="O16" s="60"/>
      <c r="P16" s="150"/>
    </row>
    <row r="17" spans="1:16" x14ac:dyDescent="0.2">
      <c r="A17" s="7">
        <v>8</v>
      </c>
      <c r="B17" s="12" t="s">
        <v>17</v>
      </c>
      <c r="C17" s="29" t="s">
        <v>18</v>
      </c>
      <c r="D17" s="47">
        <f t="shared" si="2"/>
        <v>35870773</v>
      </c>
      <c r="E17" s="10">
        <v>30515671</v>
      </c>
      <c r="F17" s="10">
        <v>5355102</v>
      </c>
      <c r="G17" s="10">
        <v>4393713</v>
      </c>
      <c r="H17" s="10">
        <v>0</v>
      </c>
      <c r="I17" s="60"/>
      <c r="J17" s="150"/>
      <c r="K17" s="150"/>
      <c r="L17" s="150"/>
      <c r="M17" s="150"/>
      <c r="N17" s="72"/>
      <c r="O17" s="60"/>
      <c r="P17" s="150"/>
    </row>
    <row r="18" spans="1:16" x14ac:dyDescent="0.2">
      <c r="A18" s="7">
        <v>9</v>
      </c>
      <c r="B18" s="12" t="s">
        <v>19</v>
      </c>
      <c r="C18" s="29" t="s">
        <v>20</v>
      </c>
      <c r="D18" s="47">
        <f t="shared" si="2"/>
        <v>31577900</v>
      </c>
      <c r="E18" s="10">
        <v>27668796</v>
      </c>
      <c r="F18" s="10">
        <v>3909104</v>
      </c>
      <c r="G18" s="10">
        <v>1435753</v>
      </c>
      <c r="H18" s="10">
        <v>0</v>
      </c>
      <c r="I18" s="60"/>
      <c r="J18" s="150"/>
      <c r="K18" s="150"/>
      <c r="L18" s="150"/>
      <c r="M18" s="150"/>
      <c r="N18" s="72"/>
      <c r="O18" s="60"/>
      <c r="P18" s="150"/>
    </row>
    <row r="19" spans="1:16" x14ac:dyDescent="0.2">
      <c r="A19" s="7">
        <v>10</v>
      </c>
      <c r="B19" s="12" t="s">
        <v>21</v>
      </c>
      <c r="C19" s="29" t="s">
        <v>22</v>
      </c>
      <c r="D19" s="47">
        <f t="shared" si="2"/>
        <v>38633526</v>
      </c>
      <c r="E19" s="10">
        <v>33311711</v>
      </c>
      <c r="F19" s="10">
        <v>5321815</v>
      </c>
      <c r="G19" s="10">
        <v>2819939</v>
      </c>
      <c r="H19" s="10">
        <v>0</v>
      </c>
      <c r="I19" s="60"/>
      <c r="J19" s="150"/>
      <c r="K19" s="150"/>
      <c r="L19" s="150"/>
      <c r="M19" s="150"/>
      <c r="N19" s="72"/>
      <c r="O19" s="60"/>
      <c r="P19" s="150"/>
    </row>
    <row r="20" spans="1:16" x14ac:dyDescent="0.2">
      <c r="A20" s="7">
        <v>11</v>
      </c>
      <c r="B20" s="12" t="s">
        <v>23</v>
      </c>
      <c r="C20" s="29" t="s">
        <v>24</v>
      </c>
      <c r="D20" s="47">
        <f t="shared" si="2"/>
        <v>31720612</v>
      </c>
      <c r="E20" s="10">
        <v>29047711</v>
      </c>
      <c r="F20" s="10">
        <v>2672901</v>
      </c>
      <c r="G20" s="10">
        <v>1896912</v>
      </c>
      <c r="H20" s="10">
        <v>0</v>
      </c>
      <c r="I20" s="60"/>
      <c r="J20" s="150"/>
      <c r="K20" s="150"/>
      <c r="L20" s="150"/>
      <c r="M20" s="150"/>
      <c r="N20" s="72"/>
      <c r="O20" s="60"/>
      <c r="P20" s="150"/>
    </row>
    <row r="21" spans="1:16" x14ac:dyDescent="0.2">
      <c r="A21" s="7">
        <v>12</v>
      </c>
      <c r="B21" s="12" t="s">
        <v>25</v>
      </c>
      <c r="C21" s="29" t="s">
        <v>26</v>
      </c>
      <c r="D21" s="47">
        <f t="shared" si="2"/>
        <v>60941211</v>
      </c>
      <c r="E21" s="10">
        <v>55736131</v>
      </c>
      <c r="F21" s="10">
        <v>5205080</v>
      </c>
      <c r="G21" s="10">
        <v>902402</v>
      </c>
      <c r="H21" s="10">
        <v>0</v>
      </c>
      <c r="I21" s="60"/>
      <c r="J21" s="150"/>
      <c r="K21" s="150"/>
      <c r="L21" s="150"/>
      <c r="M21" s="150"/>
      <c r="N21" s="72"/>
      <c r="O21" s="60"/>
      <c r="P21" s="150"/>
    </row>
    <row r="22" spans="1:16" x14ac:dyDescent="0.2">
      <c r="A22" s="7">
        <v>13</v>
      </c>
      <c r="B22" s="8" t="s">
        <v>27</v>
      </c>
      <c r="C22" s="29" t="s">
        <v>28</v>
      </c>
      <c r="D22" s="47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60"/>
      <c r="J22" s="150"/>
      <c r="K22" s="150"/>
      <c r="L22" s="150"/>
      <c r="M22" s="150"/>
      <c r="N22" s="72"/>
      <c r="O22" s="60"/>
      <c r="P22" s="150"/>
    </row>
    <row r="23" spans="1:16" x14ac:dyDescent="0.2">
      <c r="A23" s="7">
        <v>14</v>
      </c>
      <c r="B23" s="8" t="s">
        <v>29</v>
      </c>
      <c r="C23" s="30" t="s">
        <v>30</v>
      </c>
      <c r="D23" s="47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60"/>
      <c r="J23" s="150"/>
      <c r="K23" s="150"/>
      <c r="L23" s="150"/>
      <c r="M23" s="150"/>
      <c r="N23" s="72"/>
      <c r="O23" s="60"/>
      <c r="P23" s="150"/>
    </row>
    <row r="24" spans="1:16" x14ac:dyDescent="0.2">
      <c r="A24" s="7">
        <v>15</v>
      </c>
      <c r="B24" s="12" t="s">
        <v>31</v>
      </c>
      <c r="C24" s="29" t="s">
        <v>32</v>
      </c>
      <c r="D24" s="47">
        <f t="shared" si="2"/>
        <v>39517146</v>
      </c>
      <c r="E24" s="10">
        <v>37868865</v>
      </c>
      <c r="F24" s="10">
        <v>1648281</v>
      </c>
      <c r="G24" s="10">
        <v>52639</v>
      </c>
      <c r="H24" s="10">
        <v>0</v>
      </c>
      <c r="I24" s="60"/>
      <c r="J24" s="150"/>
      <c r="K24" s="150"/>
      <c r="L24" s="150"/>
      <c r="M24" s="150"/>
      <c r="N24" s="72"/>
      <c r="O24" s="60"/>
      <c r="P24" s="150"/>
    </row>
    <row r="25" spans="1:16" x14ac:dyDescent="0.2">
      <c r="A25" s="7">
        <v>16</v>
      </c>
      <c r="B25" s="12" t="s">
        <v>33</v>
      </c>
      <c r="C25" s="29" t="s">
        <v>34</v>
      </c>
      <c r="D25" s="47">
        <f t="shared" si="2"/>
        <v>61758854</v>
      </c>
      <c r="E25" s="10">
        <v>56127992</v>
      </c>
      <c r="F25" s="10">
        <v>5630862</v>
      </c>
      <c r="G25" s="10">
        <v>3375362</v>
      </c>
      <c r="H25" s="10">
        <v>0</v>
      </c>
      <c r="I25" s="60"/>
      <c r="J25" s="150"/>
      <c r="K25" s="150"/>
      <c r="L25" s="150"/>
      <c r="M25" s="150"/>
      <c r="N25" s="72"/>
      <c r="O25" s="60"/>
      <c r="P25" s="150"/>
    </row>
    <row r="26" spans="1:16" x14ac:dyDescent="0.2">
      <c r="A26" s="7">
        <v>17</v>
      </c>
      <c r="B26" s="12" t="s">
        <v>35</v>
      </c>
      <c r="C26" s="29" t="s">
        <v>36</v>
      </c>
      <c r="D26" s="47">
        <f t="shared" si="2"/>
        <v>82934292</v>
      </c>
      <c r="E26" s="10">
        <v>72839709</v>
      </c>
      <c r="F26" s="10">
        <v>10094583</v>
      </c>
      <c r="G26" s="10">
        <v>7000592</v>
      </c>
      <c r="H26" s="10">
        <v>0</v>
      </c>
      <c r="I26" s="60"/>
      <c r="J26" s="150"/>
      <c r="K26" s="150"/>
      <c r="L26" s="150"/>
      <c r="M26" s="150"/>
      <c r="N26" s="72"/>
      <c r="O26" s="60"/>
      <c r="P26" s="150"/>
    </row>
    <row r="27" spans="1:16" x14ac:dyDescent="0.2">
      <c r="A27" s="7">
        <v>18</v>
      </c>
      <c r="B27" s="12" t="s">
        <v>37</v>
      </c>
      <c r="C27" s="29" t="s">
        <v>38</v>
      </c>
      <c r="D27" s="47">
        <f t="shared" si="2"/>
        <v>168444155</v>
      </c>
      <c r="E27" s="10">
        <v>128807958</v>
      </c>
      <c r="F27" s="10">
        <v>29578578</v>
      </c>
      <c r="G27" s="10">
        <v>4977120</v>
      </c>
      <c r="H27" s="10">
        <v>10057619</v>
      </c>
      <c r="I27" s="60"/>
      <c r="J27" s="150"/>
      <c r="K27" s="150"/>
      <c r="L27" s="150"/>
      <c r="M27" s="150"/>
      <c r="N27" s="72"/>
      <c r="O27" s="60"/>
      <c r="P27" s="150"/>
    </row>
    <row r="28" spans="1:16" x14ac:dyDescent="0.2">
      <c r="A28" s="7">
        <v>19</v>
      </c>
      <c r="B28" s="8" t="s">
        <v>39</v>
      </c>
      <c r="C28" s="30" t="s">
        <v>40</v>
      </c>
      <c r="D28" s="47">
        <f t="shared" si="2"/>
        <v>26480045</v>
      </c>
      <c r="E28" s="10">
        <v>24247951</v>
      </c>
      <c r="F28" s="10">
        <v>2232094</v>
      </c>
      <c r="G28" s="10">
        <v>366169</v>
      </c>
      <c r="H28" s="10">
        <v>0</v>
      </c>
      <c r="I28" s="60"/>
      <c r="J28" s="150"/>
      <c r="K28" s="150"/>
      <c r="L28" s="150"/>
      <c r="M28" s="150"/>
      <c r="N28" s="72"/>
      <c r="O28" s="60"/>
      <c r="P28" s="150"/>
    </row>
    <row r="29" spans="1:16" x14ac:dyDescent="0.2">
      <c r="A29" s="7">
        <v>20</v>
      </c>
      <c r="B29" s="8" t="s">
        <v>41</v>
      </c>
      <c r="C29" s="30" t="s">
        <v>42</v>
      </c>
      <c r="D29" s="47">
        <f t="shared" si="2"/>
        <v>19524442</v>
      </c>
      <c r="E29" s="10">
        <v>18199623</v>
      </c>
      <c r="F29" s="10">
        <v>1324819</v>
      </c>
      <c r="G29" s="10">
        <v>19089</v>
      </c>
      <c r="H29" s="10">
        <v>0</v>
      </c>
      <c r="I29" s="60"/>
      <c r="J29" s="150"/>
      <c r="K29" s="150"/>
      <c r="L29" s="150"/>
      <c r="M29" s="150"/>
      <c r="N29" s="72"/>
      <c r="O29" s="60"/>
      <c r="P29" s="150"/>
    </row>
    <row r="30" spans="1:16" x14ac:dyDescent="0.2">
      <c r="A30" s="7">
        <v>21</v>
      </c>
      <c r="B30" s="8" t="s">
        <v>43</v>
      </c>
      <c r="C30" s="30" t="s">
        <v>44</v>
      </c>
      <c r="D30" s="47">
        <f t="shared" si="2"/>
        <v>103858397</v>
      </c>
      <c r="E30" s="10">
        <v>91471047</v>
      </c>
      <c r="F30" s="10">
        <v>12387350</v>
      </c>
      <c r="G30" s="10">
        <v>6809552</v>
      </c>
      <c r="H30" s="10">
        <v>0</v>
      </c>
      <c r="I30" s="60"/>
      <c r="J30" s="150"/>
      <c r="K30" s="150"/>
      <c r="L30" s="150"/>
      <c r="M30" s="150"/>
      <c r="N30" s="72"/>
      <c r="O30" s="60"/>
      <c r="P30" s="150"/>
    </row>
    <row r="31" spans="1:16" x14ac:dyDescent="0.2">
      <c r="A31" s="7">
        <v>22</v>
      </c>
      <c r="B31" s="8" t="s">
        <v>45</v>
      </c>
      <c r="C31" s="30" t="s">
        <v>46</v>
      </c>
      <c r="D31" s="47">
        <f t="shared" si="2"/>
        <v>102064478</v>
      </c>
      <c r="E31" s="10">
        <v>81920832</v>
      </c>
      <c r="F31" s="10">
        <v>20143646</v>
      </c>
      <c r="G31" s="10">
        <v>6336403</v>
      </c>
      <c r="H31" s="10">
        <v>0</v>
      </c>
      <c r="I31" s="60"/>
      <c r="J31" s="150"/>
      <c r="K31" s="150"/>
      <c r="L31" s="150"/>
      <c r="M31" s="150"/>
      <c r="N31" s="72"/>
      <c r="O31" s="60"/>
      <c r="P31" s="150"/>
    </row>
    <row r="32" spans="1:16" x14ac:dyDescent="0.2">
      <c r="A32" s="7">
        <v>23</v>
      </c>
      <c r="B32" s="12" t="s">
        <v>47</v>
      </c>
      <c r="C32" s="29" t="s">
        <v>48</v>
      </c>
      <c r="D32" s="47">
        <f t="shared" si="2"/>
        <v>42794127</v>
      </c>
      <c r="E32" s="10">
        <v>33939157</v>
      </c>
      <c r="F32" s="10">
        <v>8854970</v>
      </c>
      <c r="G32" s="10">
        <v>6608767</v>
      </c>
      <c r="H32" s="10">
        <v>0</v>
      </c>
      <c r="I32" s="60"/>
      <c r="J32" s="150"/>
      <c r="K32" s="150"/>
      <c r="L32" s="150"/>
      <c r="M32" s="150"/>
      <c r="N32" s="72"/>
      <c r="O32" s="60"/>
      <c r="P32" s="150"/>
    </row>
    <row r="33" spans="1:16" ht="12" customHeight="1" x14ac:dyDescent="0.2">
      <c r="A33" s="7">
        <v>24</v>
      </c>
      <c r="B33" s="12" t="s">
        <v>49</v>
      </c>
      <c r="C33" s="29" t="s">
        <v>50</v>
      </c>
      <c r="D33" s="47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60"/>
      <c r="J33" s="150"/>
      <c r="K33" s="150"/>
      <c r="L33" s="150"/>
      <c r="M33" s="150"/>
      <c r="N33" s="72"/>
      <c r="O33" s="60"/>
      <c r="P33" s="150"/>
    </row>
    <row r="34" spans="1:16" ht="24" x14ac:dyDescent="0.2">
      <c r="A34" s="7">
        <v>25</v>
      </c>
      <c r="B34" s="12" t="s">
        <v>51</v>
      </c>
      <c r="C34" s="29" t="s">
        <v>52</v>
      </c>
      <c r="D34" s="47">
        <f t="shared" si="2"/>
        <v>0</v>
      </c>
      <c r="E34" s="10">
        <v>0</v>
      </c>
      <c r="F34" s="10">
        <v>0</v>
      </c>
      <c r="G34" s="10">
        <v>0</v>
      </c>
      <c r="H34" s="10">
        <v>0</v>
      </c>
      <c r="I34" s="60"/>
      <c r="J34" s="150"/>
      <c r="K34" s="150"/>
      <c r="L34" s="150"/>
      <c r="M34" s="150"/>
      <c r="N34" s="72"/>
      <c r="O34" s="60"/>
      <c r="P34" s="150"/>
    </row>
    <row r="35" spans="1:16" x14ac:dyDescent="0.2">
      <c r="A35" s="7">
        <v>26</v>
      </c>
      <c r="B35" s="8" t="s">
        <v>53</v>
      </c>
      <c r="C35" s="31" t="s">
        <v>54</v>
      </c>
      <c r="D35" s="47">
        <f t="shared" si="2"/>
        <v>175083902</v>
      </c>
      <c r="E35" s="10">
        <v>106739526</v>
      </c>
      <c r="F35" s="10">
        <v>36637834</v>
      </c>
      <c r="G35" s="10">
        <v>1537563</v>
      </c>
      <c r="H35" s="10">
        <v>31706542</v>
      </c>
      <c r="I35" s="60"/>
      <c r="J35" s="150"/>
      <c r="K35" s="150"/>
      <c r="L35" s="150"/>
      <c r="M35" s="150"/>
      <c r="N35" s="72"/>
      <c r="O35" s="60"/>
      <c r="P35" s="150"/>
    </row>
    <row r="36" spans="1:16" x14ac:dyDescent="0.2">
      <c r="A36" s="7">
        <v>27</v>
      </c>
      <c r="B36" s="12" t="s">
        <v>55</v>
      </c>
      <c r="C36" s="29" t="s">
        <v>56</v>
      </c>
      <c r="D36" s="47">
        <f t="shared" si="2"/>
        <v>187817962</v>
      </c>
      <c r="E36" s="10">
        <v>175131075</v>
      </c>
      <c r="F36" s="10">
        <v>12686887</v>
      </c>
      <c r="G36" s="10">
        <v>1309699</v>
      </c>
      <c r="H36" s="10">
        <v>0</v>
      </c>
      <c r="I36" s="60"/>
      <c r="J36" s="150"/>
      <c r="K36" s="150"/>
      <c r="L36" s="150"/>
      <c r="M36" s="150"/>
      <c r="N36" s="72"/>
      <c r="O36" s="60"/>
      <c r="P36" s="150"/>
    </row>
    <row r="37" spans="1:16" ht="24" customHeight="1" x14ac:dyDescent="0.2">
      <c r="A37" s="7">
        <v>28</v>
      </c>
      <c r="B37" s="12" t="s">
        <v>57</v>
      </c>
      <c r="C37" s="29" t="s">
        <v>58</v>
      </c>
      <c r="D37" s="47">
        <f t="shared" si="2"/>
        <v>134995531</v>
      </c>
      <c r="E37" s="10">
        <v>125257268</v>
      </c>
      <c r="F37" s="10">
        <v>9738263</v>
      </c>
      <c r="G37" s="10">
        <v>254520</v>
      </c>
      <c r="H37" s="10">
        <v>0</v>
      </c>
      <c r="I37" s="60"/>
      <c r="J37" s="150"/>
      <c r="K37" s="150"/>
      <c r="L37" s="150"/>
      <c r="M37" s="150"/>
      <c r="N37" s="72"/>
      <c r="O37" s="60"/>
      <c r="P37" s="150"/>
    </row>
    <row r="38" spans="1:16" ht="12" customHeight="1" x14ac:dyDescent="0.2">
      <c r="A38" s="7">
        <v>29</v>
      </c>
      <c r="B38" s="8" t="s">
        <v>59</v>
      </c>
      <c r="C38" s="30" t="s">
        <v>60</v>
      </c>
      <c r="D38" s="47">
        <f t="shared" si="2"/>
        <v>1634822</v>
      </c>
      <c r="E38" s="10">
        <v>0</v>
      </c>
      <c r="F38" s="10">
        <v>1634822</v>
      </c>
      <c r="G38" s="10">
        <v>0</v>
      </c>
      <c r="H38" s="10">
        <v>0</v>
      </c>
      <c r="I38" s="60"/>
      <c r="J38" s="150"/>
      <c r="K38" s="150"/>
      <c r="L38" s="150"/>
      <c r="M38" s="150"/>
      <c r="N38" s="72"/>
      <c r="O38" s="60"/>
      <c r="P38" s="150"/>
    </row>
    <row r="39" spans="1:16" x14ac:dyDescent="0.2">
      <c r="A39" s="7">
        <v>30</v>
      </c>
      <c r="B39" s="11" t="s">
        <v>61</v>
      </c>
      <c r="C39" s="31" t="s">
        <v>62</v>
      </c>
      <c r="D39" s="47">
        <f t="shared" si="2"/>
        <v>8299713</v>
      </c>
      <c r="E39" s="10">
        <v>0</v>
      </c>
      <c r="F39" s="10">
        <v>8299713</v>
      </c>
      <c r="G39" s="10">
        <v>8299713</v>
      </c>
      <c r="H39" s="10">
        <v>0</v>
      </c>
      <c r="I39" s="60"/>
      <c r="J39" s="150"/>
      <c r="K39" s="150"/>
      <c r="L39" s="150"/>
      <c r="M39" s="150"/>
      <c r="N39" s="72"/>
      <c r="O39" s="60"/>
      <c r="P39" s="150"/>
    </row>
    <row r="40" spans="1:16" ht="24" x14ac:dyDescent="0.2">
      <c r="A40" s="7">
        <v>31</v>
      </c>
      <c r="B40" s="8" t="s">
        <v>63</v>
      </c>
      <c r="C40" s="30" t="s">
        <v>64</v>
      </c>
      <c r="D40" s="47">
        <f t="shared" si="2"/>
        <v>0</v>
      </c>
      <c r="E40" s="10">
        <v>0</v>
      </c>
      <c r="F40" s="10">
        <v>0</v>
      </c>
      <c r="G40" s="10">
        <v>0</v>
      </c>
      <c r="H40" s="10">
        <v>0</v>
      </c>
      <c r="I40" s="60"/>
      <c r="J40" s="150"/>
      <c r="K40" s="150"/>
      <c r="L40" s="150"/>
      <c r="M40" s="150"/>
      <c r="N40" s="72"/>
      <c r="O40" s="60"/>
      <c r="P40" s="150"/>
    </row>
    <row r="41" spans="1:16" x14ac:dyDescent="0.2">
      <c r="A41" s="7">
        <v>32</v>
      </c>
      <c r="B41" s="12" t="s">
        <v>65</v>
      </c>
      <c r="C41" s="29" t="s">
        <v>66</v>
      </c>
      <c r="D41" s="47">
        <f t="shared" si="2"/>
        <v>7560864</v>
      </c>
      <c r="E41" s="10">
        <v>7241622</v>
      </c>
      <c r="F41" s="10">
        <v>319242</v>
      </c>
      <c r="G41" s="10">
        <v>111066</v>
      </c>
      <c r="H41" s="10">
        <v>0</v>
      </c>
      <c r="I41" s="60"/>
      <c r="J41" s="150"/>
      <c r="K41" s="150"/>
      <c r="L41" s="150"/>
      <c r="M41" s="150"/>
      <c r="N41" s="72"/>
      <c r="O41" s="60"/>
      <c r="P41" s="150"/>
    </row>
    <row r="42" spans="1:16" x14ac:dyDescent="0.2">
      <c r="A42" s="7">
        <v>33</v>
      </c>
      <c r="B42" s="11" t="s">
        <v>67</v>
      </c>
      <c r="C42" s="30" t="s">
        <v>68</v>
      </c>
      <c r="D42" s="47">
        <f t="shared" si="2"/>
        <v>127146230</v>
      </c>
      <c r="E42" s="10">
        <v>107722808</v>
      </c>
      <c r="F42" s="10">
        <v>19423422</v>
      </c>
      <c r="G42" s="10">
        <v>4161716</v>
      </c>
      <c r="H42" s="10">
        <v>0</v>
      </c>
      <c r="I42" s="60"/>
      <c r="J42" s="150"/>
      <c r="K42" s="150"/>
      <c r="L42" s="150"/>
      <c r="M42" s="150"/>
      <c r="N42" s="72"/>
      <c r="O42" s="60"/>
      <c r="P42" s="150"/>
    </row>
    <row r="43" spans="1:16" x14ac:dyDescent="0.2">
      <c r="A43" s="7">
        <v>34</v>
      </c>
      <c r="B43" s="14" t="s">
        <v>69</v>
      </c>
      <c r="C43" s="31" t="s">
        <v>70</v>
      </c>
      <c r="D43" s="47">
        <f t="shared" si="2"/>
        <v>198150319</v>
      </c>
      <c r="E43" s="10">
        <v>159989239</v>
      </c>
      <c r="F43" s="10">
        <v>38161080</v>
      </c>
      <c r="G43" s="10">
        <v>12504859</v>
      </c>
      <c r="H43" s="10">
        <v>0</v>
      </c>
      <c r="I43" s="60"/>
      <c r="J43" s="150"/>
      <c r="K43" s="150"/>
      <c r="L43" s="150"/>
      <c r="M43" s="150"/>
      <c r="N43" s="72"/>
      <c r="O43" s="60"/>
      <c r="P43" s="150"/>
    </row>
    <row r="44" spans="1:16" x14ac:dyDescent="0.2">
      <c r="A44" s="7">
        <v>35</v>
      </c>
      <c r="B44" s="8" t="s">
        <v>71</v>
      </c>
      <c r="C44" s="30" t="s">
        <v>72</v>
      </c>
      <c r="D44" s="47">
        <f t="shared" si="2"/>
        <v>1952912</v>
      </c>
      <c r="E44" s="10">
        <v>0</v>
      </c>
      <c r="F44" s="10">
        <v>1952912</v>
      </c>
      <c r="G44" s="10">
        <v>0</v>
      </c>
      <c r="H44" s="10">
        <v>0</v>
      </c>
      <c r="I44" s="60"/>
      <c r="J44" s="150"/>
      <c r="K44" s="150"/>
      <c r="L44" s="150"/>
      <c r="M44" s="150"/>
      <c r="N44" s="72"/>
      <c r="O44" s="60"/>
      <c r="P44" s="150"/>
    </row>
    <row r="45" spans="1:16" x14ac:dyDescent="0.2">
      <c r="A45" s="7">
        <v>36</v>
      </c>
      <c r="B45" s="11" t="s">
        <v>73</v>
      </c>
      <c r="C45" s="30" t="s">
        <v>74</v>
      </c>
      <c r="D45" s="47">
        <f t="shared" si="2"/>
        <v>38001765</v>
      </c>
      <c r="E45" s="10">
        <v>32303987</v>
      </c>
      <c r="F45" s="10">
        <v>5697778</v>
      </c>
      <c r="G45" s="10">
        <v>5001428</v>
      </c>
      <c r="H45" s="10">
        <v>0</v>
      </c>
      <c r="I45" s="60"/>
      <c r="J45" s="150"/>
      <c r="K45" s="150"/>
      <c r="L45" s="150"/>
      <c r="M45" s="150"/>
      <c r="N45" s="72"/>
      <c r="O45" s="60"/>
      <c r="P45" s="150"/>
    </row>
    <row r="46" spans="1:16" x14ac:dyDescent="0.2">
      <c r="A46" s="7">
        <v>37</v>
      </c>
      <c r="B46" s="12" t="s">
        <v>75</v>
      </c>
      <c r="C46" s="29" t="s">
        <v>76</v>
      </c>
      <c r="D46" s="47">
        <f t="shared" si="2"/>
        <v>126425389</v>
      </c>
      <c r="E46" s="10">
        <v>106559851</v>
      </c>
      <c r="F46" s="10">
        <v>19865538</v>
      </c>
      <c r="G46" s="10">
        <v>8743827</v>
      </c>
      <c r="H46" s="10">
        <v>0</v>
      </c>
      <c r="I46" s="60"/>
      <c r="J46" s="150"/>
      <c r="K46" s="150"/>
      <c r="L46" s="150"/>
      <c r="M46" s="150"/>
      <c r="N46" s="72"/>
      <c r="O46" s="60"/>
      <c r="P46" s="150"/>
    </row>
    <row r="47" spans="1:16" x14ac:dyDescent="0.2">
      <c r="A47" s="7">
        <v>38</v>
      </c>
      <c r="B47" s="11" t="s">
        <v>77</v>
      </c>
      <c r="C47" s="30" t="s">
        <v>78</v>
      </c>
      <c r="D47" s="47">
        <f t="shared" si="2"/>
        <v>45254452</v>
      </c>
      <c r="E47" s="10">
        <v>41648113</v>
      </c>
      <c r="F47" s="10">
        <v>3606339</v>
      </c>
      <c r="G47" s="10">
        <v>1817071</v>
      </c>
      <c r="H47" s="10">
        <v>0</v>
      </c>
      <c r="I47" s="60"/>
      <c r="J47" s="150"/>
      <c r="K47" s="150"/>
      <c r="L47" s="150"/>
      <c r="M47" s="150"/>
      <c r="N47" s="72"/>
      <c r="O47" s="60"/>
      <c r="P47" s="150"/>
    </row>
    <row r="48" spans="1:16" x14ac:dyDescent="0.2">
      <c r="A48" s="7">
        <v>39</v>
      </c>
      <c r="B48" s="8" t="s">
        <v>79</v>
      </c>
      <c r="C48" s="30" t="s">
        <v>80</v>
      </c>
      <c r="D48" s="47">
        <f t="shared" si="2"/>
        <v>114817595</v>
      </c>
      <c r="E48" s="10">
        <v>104745733</v>
      </c>
      <c r="F48" s="10">
        <v>10071862</v>
      </c>
      <c r="G48" s="10">
        <v>5505283</v>
      </c>
      <c r="H48" s="10">
        <v>0</v>
      </c>
      <c r="I48" s="60"/>
      <c r="J48" s="150"/>
      <c r="K48" s="150"/>
      <c r="L48" s="150"/>
      <c r="M48" s="150"/>
      <c r="N48" s="72"/>
      <c r="O48" s="60"/>
      <c r="P48" s="150"/>
    </row>
    <row r="49" spans="1:16" x14ac:dyDescent="0.2">
      <c r="A49" s="7">
        <v>40</v>
      </c>
      <c r="B49" s="16" t="s">
        <v>81</v>
      </c>
      <c r="C49" s="32" t="s">
        <v>82</v>
      </c>
      <c r="D49" s="47">
        <f t="shared" si="2"/>
        <v>41950693</v>
      </c>
      <c r="E49" s="10">
        <v>38326771</v>
      </c>
      <c r="F49" s="10">
        <v>3623922</v>
      </c>
      <c r="G49" s="10">
        <v>2641210</v>
      </c>
      <c r="H49" s="10">
        <v>0</v>
      </c>
      <c r="I49" s="60"/>
      <c r="J49" s="150"/>
      <c r="K49" s="150"/>
      <c r="L49" s="150"/>
      <c r="M49" s="150"/>
      <c r="N49" s="72"/>
      <c r="O49" s="60"/>
      <c r="P49" s="150"/>
    </row>
    <row r="50" spans="1:16" x14ac:dyDescent="0.2">
      <c r="A50" s="7">
        <v>41</v>
      </c>
      <c r="B50" s="8" t="s">
        <v>83</v>
      </c>
      <c r="C50" s="30" t="s">
        <v>84</v>
      </c>
      <c r="D50" s="47">
        <f t="shared" si="2"/>
        <v>26766103</v>
      </c>
      <c r="E50" s="10">
        <v>23479445</v>
      </c>
      <c r="F50" s="10">
        <v>3286658</v>
      </c>
      <c r="G50" s="10">
        <v>3096375</v>
      </c>
      <c r="H50" s="10">
        <v>0</v>
      </c>
      <c r="I50" s="60"/>
      <c r="J50" s="150"/>
      <c r="K50" s="150"/>
      <c r="L50" s="150"/>
      <c r="M50" s="150"/>
      <c r="N50" s="72"/>
      <c r="O50" s="60"/>
      <c r="P50" s="150"/>
    </row>
    <row r="51" spans="1:16" x14ac:dyDescent="0.2">
      <c r="A51" s="7">
        <v>42</v>
      </c>
      <c r="B51" s="14" t="s">
        <v>85</v>
      </c>
      <c r="C51" s="31" t="s">
        <v>86</v>
      </c>
      <c r="D51" s="47">
        <f t="shared" si="2"/>
        <v>42094736</v>
      </c>
      <c r="E51" s="10">
        <v>39566692</v>
      </c>
      <c r="F51" s="10">
        <v>2528044</v>
      </c>
      <c r="G51" s="10">
        <v>1379873</v>
      </c>
      <c r="H51" s="10">
        <v>0</v>
      </c>
      <c r="I51" s="60"/>
      <c r="J51" s="150"/>
      <c r="K51" s="150"/>
      <c r="L51" s="150"/>
      <c r="M51" s="150"/>
      <c r="N51" s="72"/>
      <c r="O51" s="60"/>
      <c r="P51" s="150"/>
    </row>
    <row r="52" spans="1:16" x14ac:dyDescent="0.2">
      <c r="A52" s="7">
        <v>43</v>
      </c>
      <c r="B52" s="12" t="s">
        <v>87</v>
      </c>
      <c r="C52" s="29" t="s">
        <v>88</v>
      </c>
      <c r="D52" s="47">
        <f t="shared" si="2"/>
        <v>20509464</v>
      </c>
      <c r="E52" s="10">
        <v>18668640</v>
      </c>
      <c r="F52" s="10">
        <v>1840824</v>
      </c>
      <c r="G52" s="10">
        <v>878111</v>
      </c>
      <c r="H52" s="10">
        <v>0</v>
      </c>
      <c r="I52" s="60"/>
      <c r="J52" s="150"/>
      <c r="K52" s="150"/>
      <c r="L52" s="150"/>
      <c r="M52" s="150"/>
      <c r="N52" s="72"/>
      <c r="O52" s="60"/>
      <c r="P52" s="150"/>
    </row>
    <row r="53" spans="1:16" x14ac:dyDescent="0.2">
      <c r="A53" s="7">
        <v>44</v>
      </c>
      <c r="B53" s="11" t="s">
        <v>89</v>
      </c>
      <c r="C53" s="30" t="s">
        <v>90</v>
      </c>
      <c r="D53" s="47">
        <f t="shared" si="2"/>
        <v>16521243</v>
      </c>
      <c r="E53" s="10">
        <v>15135582</v>
      </c>
      <c r="F53" s="10">
        <v>1385661</v>
      </c>
      <c r="G53" s="10">
        <v>675653</v>
      </c>
      <c r="H53" s="10">
        <v>0</v>
      </c>
      <c r="I53" s="60"/>
      <c r="J53" s="150"/>
      <c r="K53" s="150"/>
      <c r="L53" s="150"/>
      <c r="M53" s="150"/>
      <c r="N53" s="72"/>
      <c r="O53" s="60"/>
      <c r="P53" s="150"/>
    </row>
    <row r="54" spans="1:16" x14ac:dyDescent="0.2">
      <c r="A54" s="7">
        <v>45</v>
      </c>
      <c r="B54" s="12" t="s">
        <v>91</v>
      </c>
      <c r="C54" s="29" t="s">
        <v>92</v>
      </c>
      <c r="D54" s="47">
        <f t="shared" si="2"/>
        <v>193445530</v>
      </c>
      <c r="E54" s="10">
        <v>139297854</v>
      </c>
      <c r="F54" s="10">
        <v>39904807</v>
      </c>
      <c r="G54" s="10">
        <v>7133502</v>
      </c>
      <c r="H54" s="10">
        <v>14242869</v>
      </c>
      <c r="I54" s="60"/>
      <c r="J54" s="150"/>
      <c r="K54" s="150"/>
      <c r="L54" s="150"/>
      <c r="M54" s="150"/>
      <c r="N54" s="72"/>
      <c r="O54" s="60"/>
      <c r="P54" s="150"/>
    </row>
    <row r="55" spans="1:16" x14ac:dyDescent="0.2">
      <c r="A55" s="7">
        <v>46</v>
      </c>
      <c r="B55" s="8" t="s">
        <v>93</v>
      </c>
      <c r="C55" s="30" t="s">
        <v>94</v>
      </c>
      <c r="D55" s="47">
        <f t="shared" si="2"/>
        <v>35868148</v>
      </c>
      <c r="E55" s="10">
        <v>33144255</v>
      </c>
      <c r="F55" s="10">
        <v>2723893</v>
      </c>
      <c r="G55" s="10">
        <v>1072766</v>
      </c>
      <c r="H55" s="10">
        <v>0</v>
      </c>
      <c r="I55" s="60"/>
      <c r="J55" s="150"/>
      <c r="K55" s="150"/>
      <c r="L55" s="150"/>
      <c r="M55" s="150"/>
      <c r="N55" s="72"/>
      <c r="O55" s="60"/>
      <c r="P55" s="150"/>
    </row>
    <row r="56" spans="1:16" ht="10.5" customHeight="1" x14ac:dyDescent="0.2">
      <c r="A56" s="7">
        <v>47</v>
      </c>
      <c r="B56" s="8" t="s">
        <v>95</v>
      </c>
      <c r="C56" s="30" t="s">
        <v>96</v>
      </c>
      <c r="D56" s="47">
        <f t="shared" si="2"/>
        <v>120843927</v>
      </c>
      <c r="E56" s="10">
        <v>112408122</v>
      </c>
      <c r="F56" s="10">
        <v>8435805</v>
      </c>
      <c r="G56" s="10">
        <v>1519042</v>
      </c>
      <c r="H56" s="10">
        <v>0</v>
      </c>
      <c r="I56" s="60"/>
      <c r="J56" s="150"/>
      <c r="K56" s="150"/>
      <c r="L56" s="150"/>
      <c r="M56" s="150"/>
      <c r="N56" s="72"/>
      <c r="O56" s="60"/>
      <c r="P56" s="150"/>
    </row>
    <row r="57" spans="1:16" x14ac:dyDescent="0.2">
      <c r="A57" s="7">
        <v>48</v>
      </c>
      <c r="B57" s="18" t="s">
        <v>97</v>
      </c>
      <c r="C57" s="33" t="s">
        <v>98</v>
      </c>
      <c r="D57" s="47">
        <f t="shared" si="2"/>
        <v>28426527</v>
      </c>
      <c r="E57" s="10">
        <v>26004810</v>
      </c>
      <c r="F57" s="10">
        <v>2421717</v>
      </c>
      <c r="G57" s="10">
        <v>742171</v>
      </c>
      <c r="H57" s="10">
        <v>0</v>
      </c>
      <c r="I57" s="60"/>
      <c r="J57" s="150"/>
      <c r="K57" s="150"/>
      <c r="L57" s="150"/>
      <c r="M57" s="150"/>
      <c r="N57" s="72"/>
      <c r="O57" s="60"/>
      <c r="P57" s="150"/>
    </row>
    <row r="58" spans="1:16" x14ac:dyDescent="0.2">
      <c r="A58" s="7">
        <v>49</v>
      </c>
      <c r="B58" s="12" t="s">
        <v>99</v>
      </c>
      <c r="C58" s="29" t="s">
        <v>100</v>
      </c>
      <c r="D58" s="47">
        <f t="shared" si="2"/>
        <v>44115743</v>
      </c>
      <c r="E58" s="10">
        <v>39336821</v>
      </c>
      <c r="F58" s="10">
        <v>4778922</v>
      </c>
      <c r="G58" s="10">
        <v>2585143</v>
      </c>
      <c r="H58" s="10">
        <v>0</v>
      </c>
      <c r="I58" s="60"/>
      <c r="J58" s="150"/>
      <c r="K58" s="150"/>
      <c r="L58" s="150"/>
      <c r="M58" s="150"/>
      <c r="N58" s="72"/>
      <c r="O58" s="60"/>
      <c r="P58" s="150"/>
    </row>
    <row r="59" spans="1:16" x14ac:dyDescent="0.2">
      <c r="A59" s="7">
        <v>50</v>
      </c>
      <c r="B59" s="11" t="s">
        <v>101</v>
      </c>
      <c r="C59" s="30" t="s">
        <v>102</v>
      </c>
      <c r="D59" s="47">
        <f t="shared" si="2"/>
        <v>52019706</v>
      </c>
      <c r="E59" s="10">
        <v>47280420</v>
      </c>
      <c r="F59" s="10">
        <v>4739286</v>
      </c>
      <c r="G59" s="10">
        <v>2157317</v>
      </c>
      <c r="H59" s="10">
        <v>0</v>
      </c>
      <c r="I59" s="60"/>
      <c r="J59" s="150"/>
      <c r="K59" s="150"/>
      <c r="L59" s="150"/>
      <c r="M59" s="150"/>
      <c r="N59" s="72"/>
      <c r="O59" s="60"/>
      <c r="P59" s="150"/>
    </row>
    <row r="60" spans="1:16" ht="10.5" customHeight="1" x14ac:dyDescent="0.2">
      <c r="A60" s="7">
        <v>51</v>
      </c>
      <c r="B60" s="12" t="s">
        <v>103</v>
      </c>
      <c r="C60" s="29" t="s">
        <v>104</v>
      </c>
      <c r="D60" s="47">
        <f t="shared" si="2"/>
        <v>16652833</v>
      </c>
      <c r="E60" s="10">
        <v>15414053</v>
      </c>
      <c r="F60" s="10">
        <v>1238780</v>
      </c>
      <c r="G60" s="10">
        <v>488399</v>
      </c>
      <c r="H60" s="10">
        <v>0</v>
      </c>
      <c r="I60" s="60"/>
      <c r="J60" s="150"/>
      <c r="K60" s="150"/>
      <c r="L60" s="150"/>
      <c r="M60" s="150"/>
      <c r="N60" s="72"/>
      <c r="O60" s="60"/>
      <c r="P60" s="150"/>
    </row>
    <row r="61" spans="1:16" x14ac:dyDescent="0.2">
      <c r="A61" s="7">
        <v>52</v>
      </c>
      <c r="B61" s="11" t="s">
        <v>105</v>
      </c>
      <c r="C61" s="30" t="s">
        <v>106</v>
      </c>
      <c r="D61" s="47">
        <f t="shared" si="2"/>
        <v>34161826</v>
      </c>
      <c r="E61" s="10">
        <v>31264699</v>
      </c>
      <c r="F61" s="10">
        <v>2897127</v>
      </c>
      <c r="G61" s="10">
        <v>480124</v>
      </c>
      <c r="H61" s="10">
        <v>0</v>
      </c>
      <c r="I61" s="60"/>
      <c r="J61" s="150"/>
      <c r="K61" s="150"/>
      <c r="L61" s="150"/>
      <c r="M61" s="150"/>
      <c r="N61" s="72"/>
      <c r="O61" s="60"/>
      <c r="P61" s="150"/>
    </row>
    <row r="62" spans="1:16" x14ac:dyDescent="0.2">
      <c r="A62" s="7">
        <v>53</v>
      </c>
      <c r="B62" s="12" t="s">
        <v>107</v>
      </c>
      <c r="C62" s="29" t="s">
        <v>108</v>
      </c>
      <c r="D62" s="47">
        <f t="shared" si="2"/>
        <v>51368066</v>
      </c>
      <c r="E62" s="10">
        <v>47787764</v>
      </c>
      <c r="F62" s="10">
        <v>3580302</v>
      </c>
      <c r="G62" s="10">
        <v>1190024</v>
      </c>
      <c r="H62" s="10">
        <v>0</v>
      </c>
      <c r="I62" s="60"/>
      <c r="J62" s="150"/>
      <c r="K62" s="150"/>
      <c r="L62" s="150"/>
      <c r="M62" s="150"/>
      <c r="N62" s="72"/>
      <c r="O62" s="60"/>
      <c r="P62" s="150"/>
    </row>
    <row r="63" spans="1:16" x14ac:dyDescent="0.2">
      <c r="A63" s="7">
        <v>54</v>
      </c>
      <c r="B63" s="12" t="s">
        <v>109</v>
      </c>
      <c r="C63" s="29" t="s">
        <v>110</v>
      </c>
      <c r="D63" s="47">
        <f t="shared" si="2"/>
        <v>185684035</v>
      </c>
      <c r="E63" s="10">
        <v>165987077</v>
      </c>
      <c r="F63" s="10">
        <v>19696958</v>
      </c>
      <c r="G63" s="10">
        <v>6848266</v>
      </c>
      <c r="H63" s="10">
        <v>0</v>
      </c>
      <c r="I63" s="60"/>
      <c r="J63" s="150"/>
      <c r="K63" s="150"/>
      <c r="L63" s="150"/>
      <c r="M63" s="150"/>
      <c r="N63" s="72"/>
      <c r="O63" s="60"/>
      <c r="P63" s="150"/>
    </row>
    <row r="64" spans="1:16" x14ac:dyDescent="0.2">
      <c r="A64" s="7">
        <v>55</v>
      </c>
      <c r="B64" s="12" t="s">
        <v>111</v>
      </c>
      <c r="C64" s="29" t="s">
        <v>112</v>
      </c>
      <c r="D64" s="47">
        <f t="shared" si="2"/>
        <v>30266513</v>
      </c>
      <c r="E64" s="10">
        <v>26283660</v>
      </c>
      <c r="F64" s="10">
        <v>3982853</v>
      </c>
      <c r="G64" s="10">
        <v>2858433</v>
      </c>
      <c r="H64" s="10">
        <v>0</v>
      </c>
      <c r="I64" s="60"/>
      <c r="J64" s="150"/>
      <c r="K64" s="150"/>
      <c r="L64" s="150"/>
      <c r="M64" s="150"/>
      <c r="N64" s="72"/>
      <c r="O64" s="60"/>
      <c r="P64" s="150"/>
    </row>
    <row r="65" spans="1:16" x14ac:dyDescent="0.2">
      <c r="A65" s="7">
        <v>56</v>
      </c>
      <c r="B65" s="12" t="s">
        <v>113</v>
      </c>
      <c r="C65" s="29" t="s">
        <v>114</v>
      </c>
      <c r="D65" s="47">
        <f t="shared" si="2"/>
        <v>0</v>
      </c>
      <c r="E65" s="10">
        <v>0</v>
      </c>
      <c r="F65" s="10">
        <v>0</v>
      </c>
      <c r="G65" s="10">
        <v>0</v>
      </c>
      <c r="H65" s="10">
        <v>0</v>
      </c>
      <c r="I65" s="60"/>
      <c r="J65" s="150"/>
      <c r="K65" s="150"/>
      <c r="L65" s="150"/>
      <c r="M65" s="150"/>
      <c r="N65" s="72"/>
      <c r="O65" s="60"/>
      <c r="P65" s="150"/>
    </row>
    <row r="66" spans="1:16" x14ac:dyDescent="0.2">
      <c r="A66" s="7">
        <v>57</v>
      </c>
      <c r="B66" s="12" t="s">
        <v>115</v>
      </c>
      <c r="C66" s="29" t="s">
        <v>116</v>
      </c>
      <c r="D66" s="47">
        <f t="shared" si="2"/>
        <v>0</v>
      </c>
      <c r="E66" s="10">
        <v>0</v>
      </c>
      <c r="F66" s="10">
        <v>0</v>
      </c>
      <c r="G66" s="10">
        <v>0</v>
      </c>
      <c r="H66" s="10">
        <v>0</v>
      </c>
      <c r="I66" s="60"/>
      <c r="J66" s="150"/>
      <c r="K66" s="150"/>
      <c r="L66" s="150"/>
      <c r="M66" s="150"/>
      <c r="N66" s="72"/>
      <c r="O66" s="60"/>
      <c r="P66" s="150"/>
    </row>
    <row r="67" spans="1:16" ht="17.25" customHeight="1" x14ac:dyDescent="0.2">
      <c r="A67" s="7">
        <v>58</v>
      </c>
      <c r="B67" s="12" t="s">
        <v>117</v>
      </c>
      <c r="C67" s="29" t="s">
        <v>118</v>
      </c>
      <c r="D67" s="47">
        <f t="shared" si="2"/>
        <v>110008051</v>
      </c>
      <c r="E67" s="10">
        <v>107623796</v>
      </c>
      <c r="F67" s="10">
        <v>2384255</v>
      </c>
      <c r="G67" s="10">
        <v>0</v>
      </c>
      <c r="H67" s="10">
        <v>0</v>
      </c>
      <c r="I67" s="60"/>
      <c r="J67" s="150"/>
      <c r="K67" s="150"/>
      <c r="L67" s="150"/>
      <c r="M67" s="150"/>
      <c r="N67" s="72"/>
      <c r="O67" s="60"/>
      <c r="P67" s="150"/>
    </row>
    <row r="68" spans="1:16" ht="15" customHeight="1" x14ac:dyDescent="0.2">
      <c r="A68" s="7">
        <v>59</v>
      </c>
      <c r="B68" s="11" t="s">
        <v>119</v>
      </c>
      <c r="C68" s="29" t="s">
        <v>120</v>
      </c>
      <c r="D68" s="47">
        <f t="shared" si="2"/>
        <v>92060609</v>
      </c>
      <c r="E68" s="10">
        <v>90877005</v>
      </c>
      <c r="F68" s="10">
        <v>1183604</v>
      </c>
      <c r="G68" s="10">
        <v>0</v>
      </c>
      <c r="H68" s="10">
        <v>0</v>
      </c>
      <c r="I68" s="60"/>
      <c r="J68" s="150"/>
      <c r="K68" s="150"/>
      <c r="L68" s="150"/>
      <c r="M68" s="150"/>
      <c r="N68" s="72"/>
      <c r="O68" s="60"/>
      <c r="P68" s="150"/>
    </row>
    <row r="69" spans="1:16" ht="16.5" customHeight="1" x14ac:dyDescent="0.2">
      <c r="A69" s="7">
        <v>60</v>
      </c>
      <c r="B69" s="14" t="s">
        <v>121</v>
      </c>
      <c r="C69" s="31" t="s">
        <v>122</v>
      </c>
      <c r="D69" s="47">
        <f t="shared" si="2"/>
        <v>130780922</v>
      </c>
      <c r="E69" s="10">
        <v>125269879</v>
      </c>
      <c r="F69" s="10">
        <v>5511043</v>
      </c>
      <c r="G69" s="10">
        <v>4644990</v>
      </c>
      <c r="H69" s="10">
        <v>0</v>
      </c>
      <c r="I69" s="60"/>
      <c r="J69" s="150"/>
      <c r="K69" s="150"/>
      <c r="L69" s="150"/>
      <c r="M69" s="150"/>
      <c r="N69" s="72"/>
      <c r="O69" s="60"/>
      <c r="P69" s="150"/>
    </row>
    <row r="70" spans="1:16" ht="17.25" customHeight="1" x14ac:dyDescent="0.2">
      <c r="A70" s="7">
        <v>61</v>
      </c>
      <c r="B70" s="11" t="s">
        <v>123</v>
      </c>
      <c r="C70" s="29" t="s">
        <v>124</v>
      </c>
      <c r="D70" s="47">
        <f t="shared" si="2"/>
        <v>163858191</v>
      </c>
      <c r="E70" s="10">
        <v>146628528</v>
      </c>
      <c r="F70" s="10">
        <v>17229663</v>
      </c>
      <c r="G70" s="10">
        <v>0</v>
      </c>
      <c r="H70" s="10">
        <v>0</v>
      </c>
      <c r="I70" s="60"/>
      <c r="J70" s="150"/>
      <c r="K70" s="150"/>
      <c r="L70" s="150"/>
      <c r="M70" s="150"/>
      <c r="N70" s="72"/>
      <c r="O70" s="60"/>
      <c r="P70" s="150"/>
    </row>
    <row r="71" spans="1:16" ht="12.75" customHeight="1" x14ac:dyDescent="0.2">
      <c r="A71" s="7">
        <v>62</v>
      </c>
      <c r="B71" s="12" t="s">
        <v>125</v>
      </c>
      <c r="C71" s="29" t="s">
        <v>126</v>
      </c>
      <c r="D71" s="47">
        <f t="shared" si="2"/>
        <v>60921725</v>
      </c>
      <c r="E71" s="10">
        <v>58081024</v>
      </c>
      <c r="F71" s="10">
        <v>2840701</v>
      </c>
      <c r="G71" s="10">
        <v>2290680</v>
      </c>
      <c r="H71" s="10">
        <v>0</v>
      </c>
      <c r="I71" s="60"/>
      <c r="J71" s="150"/>
      <c r="K71" s="150"/>
      <c r="L71" s="150"/>
      <c r="M71" s="150"/>
      <c r="N71" s="72"/>
      <c r="O71" s="60"/>
      <c r="P71" s="150"/>
    </row>
    <row r="72" spans="1:16" ht="27.75" customHeight="1" x14ac:dyDescent="0.2">
      <c r="A72" s="7">
        <v>63</v>
      </c>
      <c r="B72" s="8" t="s">
        <v>127</v>
      </c>
      <c r="C72" s="29" t="s">
        <v>128</v>
      </c>
      <c r="D72" s="47">
        <f t="shared" si="2"/>
        <v>19244894</v>
      </c>
      <c r="E72" s="10">
        <v>0</v>
      </c>
      <c r="F72" s="10">
        <v>19244894</v>
      </c>
      <c r="G72" s="10">
        <v>19244894</v>
      </c>
      <c r="H72" s="10">
        <v>0</v>
      </c>
      <c r="I72" s="60"/>
      <c r="J72" s="150"/>
      <c r="K72" s="150"/>
      <c r="L72" s="150"/>
      <c r="M72" s="150"/>
      <c r="N72" s="72"/>
      <c r="O72" s="60"/>
      <c r="P72" s="150"/>
    </row>
    <row r="73" spans="1:16" ht="24" x14ac:dyDescent="0.2">
      <c r="A73" s="7">
        <v>64</v>
      </c>
      <c r="B73" s="8" t="s">
        <v>129</v>
      </c>
      <c r="C73" s="29" t="s">
        <v>130</v>
      </c>
      <c r="D73" s="47">
        <f t="shared" si="2"/>
        <v>20377508</v>
      </c>
      <c r="E73" s="10">
        <v>0</v>
      </c>
      <c r="F73" s="10">
        <v>20377508</v>
      </c>
      <c r="G73" s="10">
        <v>20377508</v>
      </c>
      <c r="H73" s="10">
        <v>0</v>
      </c>
      <c r="I73" s="60"/>
      <c r="J73" s="150"/>
      <c r="K73" s="150"/>
      <c r="L73" s="150"/>
      <c r="M73" s="150"/>
      <c r="N73" s="72"/>
      <c r="O73" s="60"/>
      <c r="P73" s="150"/>
    </row>
    <row r="74" spans="1:16" x14ac:dyDescent="0.2">
      <c r="A74" s="7">
        <v>65</v>
      </c>
      <c r="B74" s="11" t="s">
        <v>131</v>
      </c>
      <c r="C74" s="29" t="s">
        <v>132</v>
      </c>
      <c r="D74" s="47">
        <f t="shared" si="2"/>
        <v>83372889</v>
      </c>
      <c r="E74" s="10">
        <v>81519142</v>
      </c>
      <c r="F74" s="10">
        <v>1853747</v>
      </c>
      <c r="G74" s="10">
        <v>0</v>
      </c>
      <c r="H74" s="10">
        <v>0</v>
      </c>
      <c r="I74" s="60"/>
      <c r="J74" s="150"/>
      <c r="K74" s="150"/>
      <c r="L74" s="150"/>
      <c r="M74" s="150"/>
      <c r="N74" s="72"/>
      <c r="O74" s="60"/>
      <c r="P74" s="150"/>
    </row>
    <row r="75" spans="1:16" x14ac:dyDescent="0.2">
      <c r="A75" s="7">
        <v>66</v>
      </c>
      <c r="B75" s="8" t="s">
        <v>133</v>
      </c>
      <c r="C75" s="29" t="s">
        <v>134</v>
      </c>
      <c r="D75" s="47">
        <f t="shared" ref="D75:D138" si="3">E75+F75+H75</f>
        <v>53534199</v>
      </c>
      <c r="E75" s="10">
        <v>39285109</v>
      </c>
      <c r="F75" s="10">
        <v>14249090</v>
      </c>
      <c r="G75" s="10">
        <v>422283</v>
      </c>
      <c r="H75" s="10">
        <v>0</v>
      </c>
      <c r="I75" s="60"/>
      <c r="J75" s="150"/>
      <c r="K75" s="150"/>
      <c r="L75" s="150"/>
      <c r="M75" s="150"/>
      <c r="N75" s="72"/>
      <c r="O75" s="60"/>
      <c r="P75" s="150"/>
    </row>
    <row r="76" spans="1:16" x14ac:dyDescent="0.2">
      <c r="A76" s="7">
        <v>67</v>
      </c>
      <c r="B76" s="11" t="s">
        <v>135</v>
      </c>
      <c r="C76" s="29" t="s">
        <v>136</v>
      </c>
      <c r="D76" s="47">
        <f t="shared" si="3"/>
        <v>42414892</v>
      </c>
      <c r="E76" s="10">
        <v>37741727</v>
      </c>
      <c r="F76" s="10">
        <v>4673165</v>
      </c>
      <c r="G76" s="10">
        <v>2122984</v>
      </c>
      <c r="H76" s="10">
        <v>0</v>
      </c>
      <c r="I76" s="60"/>
      <c r="J76" s="150"/>
      <c r="K76" s="150"/>
      <c r="L76" s="150"/>
      <c r="M76" s="150"/>
      <c r="N76" s="72"/>
      <c r="O76" s="60"/>
      <c r="P76" s="150"/>
    </row>
    <row r="77" spans="1:16" x14ac:dyDescent="0.2">
      <c r="A77" s="7">
        <v>68</v>
      </c>
      <c r="B77" s="11" t="s">
        <v>137</v>
      </c>
      <c r="C77" s="29" t="s">
        <v>138</v>
      </c>
      <c r="D77" s="47">
        <f t="shared" si="3"/>
        <v>48589416</v>
      </c>
      <c r="E77" s="10">
        <v>28691702</v>
      </c>
      <c r="F77" s="10">
        <v>19897714</v>
      </c>
      <c r="G77" s="10">
        <v>0</v>
      </c>
      <c r="H77" s="10">
        <v>0</v>
      </c>
      <c r="I77" s="60"/>
      <c r="J77" s="150"/>
      <c r="K77" s="150"/>
      <c r="L77" s="150"/>
      <c r="M77" s="150"/>
      <c r="N77" s="72"/>
      <c r="O77" s="60"/>
      <c r="P77" s="150"/>
    </row>
    <row r="78" spans="1:16" x14ac:dyDescent="0.2">
      <c r="A78" s="7">
        <v>69</v>
      </c>
      <c r="B78" s="11" t="s">
        <v>139</v>
      </c>
      <c r="C78" s="29" t="s">
        <v>140</v>
      </c>
      <c r="D78" s="47">
        <f t="shared" si="3"/>
        <v>85676617</v>
      </c>
      <c r="E78" s="10">
        <v>74977224</v>
      </c>
      <c r="F78" s="10">
        <v>10699393</v>
      </c>
      <c r="G78" s="10">
        <v>0</v>
      </c>
      <c r="H78" s="10">
        <v>0</v>
      </c>
      <c r="I78" s="60"/>
      <c r="J78" s="150"/>
      <c r="K78" s="150"/>
      <c r="L78" s="150"/>
      <c r="M78" s="150"/>
      <c r="N78" s="72"/>
      <c r="O78" s="60"/>
      <c r="P78" s="150"/>
    </row>
    <row r="79" spans="1:16" x14ac:dyDescent="0.2">
      <c r="A79" s="7">
        <v>70</v>
      </c>
      <c r="B79" s="12" t="s">
        <v>141</v>
      </c>
      <c r="C79" s="29" t="s">
        <v>142</v>
      </c>
      <c r="D79" s="47">
        <f t="shared" si="3"/>
        <v>42811190</v>
      </c>
      <c r="E79" s="10">
        <v>37388368</v>
      </c>
      <c r="F79" s="10">
        <v>5422822</v>
      </c>
      <c r="G79" s="10">
        <v>0</v>
      </c>
      <c r="H79" s="10">
        <v>0</v>
      </c>
      <c r="I79" s="60"/>
      <c r="J79" s="150"/>
      <c r="K79" s="150"/>
      <c r="L79" s="150"/>
      <c r="M79" s="150"/>
      <c r="N79" s="72"/>
      <c r="O79" s="60"/>
      <c r="P79" s="150"/>
    </row>
    <row r="80" spans="1:16" x14ac:dyDescent="0.2">
      <c r="A80" s="7">
        <v>71</v>
      </c>
      <c r="B80" s="11" t="s">
        <v>143</v>
      </c>
      <c r="C80" s="30" t="s">
        <v>144</v>
      </c>
      <c r="D80" s="47">
        <f t="shared" si="3"/>
        <v>60847255</v>
      </c>
      <c r="E80" s="10">
        <v>44790410</v>
      </c>
      <c r="F80" s="10">
        <v>16056845</v>
      </c>
      <c r="G80" s="10">
        <v>0</v>
      </c>
      <c r="H80" s="10">
        <v>0</v>
      </c>
      <c r="I80" s="60"/>
      <c r="J80" s="150"/>
      <c r="K80" s="150"/>
      <c r="L80" s="150"/>
      <c r="M80" s="150"/>
      <c r="N80" s="72"/>
      <c r="O80" s="60"/>
      <c r="P80" s="150"/>
    </row>
    <row r="81" spans="1:16" x14ac:dyDescent="0.2">
      <c r="A81" s="7">
        <v>72</v>
      </c>
      <c r="B81" s="12" t="s">
        <v>145</v>
      </c>
      <c r="C81" s="29" t="s">
        <v>146</v>
      </c>
      <c r="D81" s="47">
        <f t="shared" si="3"/>
        <v>26657026</v>
      </c>
      <c r="E81" s="10">
        <v>25682078</v>
      </c>
      <c r="F81" s="10">
        <v>974948</v>
      </c>
      <c r="G81" s="10">
        <v>0</v>
      </c>
      <c r="H81" s="10">
        <v>0</v>
      </c>
      <c r="I81" s="60"/>
      <c r="J81" s="150"/>
      <c r="K81" s="150"/>
      <c r="L81" s="150"/>
      <c r="M81" s="150"/>
      <c r="N81" s="72"/>
      <c r="O81" s="60"/>
      <c r="P81" s="150"/>
    </row>
    <row r="82" spans="1:16" x14ac:dyDescent="0.2">
      <c r="A82" s="7">
        <v>73</v>
      </c>
      <c r="B82" s="11" t="s">
        <v>147</v>
      </c>
      <c r="C82" s="29" t="s">
        <v>148</v>
      </c>
      <c r="D82" s="47">
        <f t="shared" si="3"/>
        <v>81085215</v>
      </c>
      <c r="E82" s="10">
        <v>72813074</v>
      </c>
      <c r="F82" s="10">
        <v>8272141</v>
      </c>
      <c r="G82" s="10">
        <v>867705</v>
      </c>
      <c r="H82" s="10">
        <v>0</v>
      </c>
      <c r="I82" s="60"/>
      <c r="J82" s="150"/>
      <c r="K82" s="150"/>
      <c r="L82" s="150"/>
      <c r="M82" s="150"/>
      <c r="N82" s="72"/>
      <c r="O82" s="60"/>
      <c r="P82" s="150"/>
    </row>
    <row r="83" spans="1:16" x14ac:dyDescent="0.2">
      <c r="A83" s="7">
        <v>74</v>
      </c>
      <c r="B83" s="12" t="s">
        <v>149</v>
      </c>
      <c r="C83" s="29" t="s">
        <v>150</v>
      </c>
      <c r="D83" s="47">
        <f t="shared" si="3"/>
        <v>33963983</v>
      </c>
      <c r="E83" s="10">
        <v>32312639</v>
      </c>
      <c r="F83" s="10">
        <v>1651344</v>
      </c>
      <c r="G83" s="10">
        <v>0</v>
      </c>
      <c r="H83" s="10">
        <v>0</v>
      </c>
      <c r="I83" s="60"/>
      <c r="J83" s="150"/>
      <c r="K83" s="150"/>
      <c r="L83" s="150"/>
      <c r="M83" s="150"/>
      <c r="N83" s="72"/>
      <c r="O83" s="60"/>
      <c r="P83" s="150"/>
    </row>
    <row r="84" spans="1:16" x14ac:dyDescent="0.2">
      <c r="A84" s="7">
        <v>75</v>
      </c>
      <c r="B84" s="12" t="s">
        <v>151</v>
      </c>
      <c r="C84" s="29" t="s">
        <v>152</v>
      </c>
      <c r="D84" s="47">
        <f t="shared" si="3"/>
        <v>34975332</v>
      </c>
      <c r="E84" s="10">
        <v>32104193</v>
      </c>
      <c r="F84" s="10">
        <v>2871139</v>
      </c>
      <c r="G84" s="10">
        <v>0</v>
      </c>
      <c r="H84" s="10">
        <v>0</v>
      </c>
      <c r="I84" s="60"/>
      <c r="J84" s="150"/>
      <c r="K84" s="150"/>
      <c r="L84" s="150"/>
      <c r="M84" s="150"/>
      <c r="N84" s="72"/>
      <c r="O84" s="60"/>
      <c r="P84" s="150"/>
    </row>
    <row r="85" spans="1:16" ht="24" x14ac:dyDescent="0.2">
      <c r="A85" s="7">
        <v>76</v>
      </c>
      <c r="B85" s="20" t="s">
        <v>153</v>
      </c>
      <c r="C85" s="33" t="s">
        <v>154</v>
      </c>
      <c r="D85" s="47">
        <f t="shared" si="3"/>
        <v>1677564</v>
      </c>
      <c r="E85" s="10">
        <v>0</v>
      </c>
      <c r="F85" s="10">
        <v>1677564</v>
      </c>
      <c r="G85" s="10">
        <v>1677564</v>
      </c>
      <c r="H85" s="10">
        <v>0</v>
      </c>
      <c r="I85" s="60"/>
      <c r="J85" s="150"/>
      <c r="K85" s="150"/>
      <c r="L85" s="150"/>
      <c r="M85" s="150"/>
      <c r="N85" s="72"/>
      <c r="O85" s="60"/>
      <c r="P85" s="150"/>
    </row>
    <row r="86" spans="1:16" ht="24" x14ac:dyDescent="0.2">
      <c r="A86" s="7">
        <v>77</v>
      </c>
      <c r="B86" s="8" t="s">
        <v>155</v>
      </c>
      <c r="C86" s="29" t="s">
        <v>156</v>
      </c>
      <c r="D86" s="47">
        <f t="shared" si="3"/>
        <v>1911844</v>
      </c>
      <c r="E86" s="10">
        <v>0</v>
      </c>
      <c r="F86" s="10">
        <v>1911844</v>
      </c>
      <c r="G86" s="10">
        <v>1911844</v>
      </c>
      <c r="H86" s="10">
        <v>0</v>
      </c>
      <c r="I86" s="60"/>
      <c r="J86" s="150"/>
      <c r="K86" s="150"/>
      <c r="L86" s="150"/>
      <c r="M86" s="150"/>
      <c r="N86" s="72"/>
      <c r="O86" s="60"/>
      <c r="P86" s="150"/>
    </row>
    <row r="87" spans="1:16" ht="24" x14ac:dyDescent="0.2">
      <c r="A87" s="7">
        <v>78</v>
      </c>
      <c r="B87" s="11" t="s">
        <v>157</v>
      </c>
      <c r="C87" s="29" t="s">
        <v>158</v>
      </c>
      <c r="D87" s="47">
        <f t="shared" si="3"/>
        <v>2275122</v>
      </c>
      <c r="E87" s="10">
        <v>0</v>
      </c>
      <c r="F87" s="10">
        <v>2275122</v>
      </c>
      <c r="G87" s="10">
        <v>2275122</v>
      </c>
      <c r="H87" s="10">
        <v>0</v>
      </c>
      <c r="I87" s="60"/>
      <c r="J87" s="150"/>
      <c r="K87" s="150"/>
      <c r="L87" s="150"/>
      <c r="M87" s="150"/>
      <c r="N87" s="72"/>
      <c r="O87" s="60"/>
      <c r="P87" s="150"/>
    </row>
    <row r="88" spans="1:16" ht="24" x14ac:dyDescent="0.2">
      <c r="A88" s="7">
        <v>79</v>
      </c>
      <c r="B88" s="11" t="s">
        <v>159</v>
      </c>
      <c r="C88" s="29" t="s">
        <v>160</v>
      </c>
      <c r="D88" s="47">
        <f t="shared" si="3"/>
        <v>1869037</v>
      </c>
      <c r="E88" s="10">
        <v>0</v>
      </c>
      <c r="F88" s="10">
        <v>1869037</v>
      </c>
      <c r="G88" s="10">
        <v>1869037</v>
      </c>
      <c r="H88" s="10">
        <v>0</v>
      </c>
      <c r="I88" s="60"/>
      <c r="J88" s="150"/>
      <c r="K88" s="150"/>
      <c r="L88" s="150"/>
      <c r="M88" s="150"/>
      <c r="N88" s="72"/>
      <c r="O88" s="60"/>
      <c r="P88" s="150"/>
    </row>
    <row r="89" spans="1:16" ht="24" x14ac:dyDescent="0.2">
      <c r="A89" s="7">
        <v>80</v>
      </c>
      <c r="B89" s="8" t="s">
        <v>161</v>
      </c>
      <c r="C89" s="29" t="s">
        <v>162</v>
      </c>
      <c r="D89" s="47">
        <f t="shared" si="3"/>
        <v>8987347</v>
      </c>
      <c r="E89" s="10">
        <v>0</v>
      </c>
      <c r="F89" s="10">
        <v>8987347</v>
      </c>
      <c r="G89" s="10">
        <v>8987347</v>
      </c>
      <c r="H89" s="10">
        <v>0</v>
      </c>
      <c r="I89" s="60"/>
      <c r="J89" s="150"/>
      <c r="K89" s="150"/>
      <c r="L89" s="150"/>
      <c r="M89" s="150"/>
      <c r="N89" s="72"/>
      <c r="O89" s="60"/>
      <c r="P89" s="150"/>
    </row>
    <row r="90" spans="1:16" ht="24" x14ac:dyDescent="0.2">
      <c r="A90" s="7">
        <v>81</v>
      </c>
      <c r="B90" s="8" t="s">
        <v>163</v>
      </c>
      <c r="C90" s="29" t="s">
        <v>164</v>
      </c>
      <c r="D90" s="47">
        <f t="shared" si="3"/>
        <v>1712271</v>
      </c>
      <c r="E90" s="10">
        <v>0</v>
      </c>
      <c r="F90" s="10">
        <v>1712271</v>
      </c>
      <c r="G90" s="10">
        <v>1712271</v>
      </c>
      <c r="H90" s="10">
        <v>0</v>
      </c>
      <c r="I90" s="60"/>
      <c r="J90" s="150"/>
      <c r="K90" s="150"/>
      <c r="L90" s="150"/>
      <c r="M90" s="150"/>
      <c r="N90" s="72"/>
      <c r="O90" s="60"/>
      <c r="P90" s="150"/>
    </row>
    <row r="91" spans="1:16" ht="24" x14ac:dyDescent="0.2">
      <c r="A91" s="7">
        <v>82</v>
      </c>
      <c r="B91" s="8" t="s">
        <v>165</v>
      </c>
      <c r="C91" s="29" t="s">
        <v>166</v>
      </c>
      <c r="D91" s="47">
        <f t="shared" si="3"/>
        <v>1406261</v>
      </c>
      <c r="E91" s="10">
        <v>0</v>
      </c>
      <c r="F91" s="10">
        <v>1406261</v>
      </c>
      <c r="G91" s="10">
        <v>1406261</v>
      </c>
      <c r="H91" s="10">
        <v>0</v>
      </c>
      <c r="I91" s="60"/>
      <c r="J91" s="150"/>
      <c r="K91" s="150"/>
      <c r="L91" s="150"/>
      <c r="M91" s="150"/>
      <c r="N91" s="72"/>
      <c r="O91" s="60"/>
      <c r="P91" s="150"/>
    </row>
    <row r="92" spans="1:16" x14ac:dyDescent="0.2">
      <c r="A92" s="7">
        <v>83</v>
      </c>
      <c r="B92" s="12" t="s">
        <v>167</v>
      </c>
      <c r="C92" s="29" t="s">
        <v>168</v>
      </c>
      <c r="D92" s="47">
        <f t="shared" si="3"/>
        <v>113729643</v>
      </c>
      <c r="E92" s="10">
        <v>98720389</v>
      </c>
      <c r="F92" s="10">
        <v>15009254</v>
      </c>
      <c r="G92" s="10">
        <v>241794</v>
      </c>
      <c r="H92" s="10">
        <v>0</v>
      </c>
      <c r="I92" s="60"/>
      <c r="J92" s="150"/>
      <c r="K92" s="150"/>
      <c r="L92" s="150"/>
      <c r="M92" s="150"/>
      <c r="N92" s="72"/>
      <c r="O92" s="60"/>
      <c r="P92" s="150"/>
    </row>
    <row r="93" spans="1:16" x14ac:dyDescent="0.2">
      <c r="A93" s="7">
        <v>84</v>
      </c>
      <c r="B93" s="8" t="s">
        <v>169</v>
      </c>
      <c r="C93" s="29" t="s">
        <v>170</v>
      </c>
      <c r="D93" s="47">
        <f t="shared" si="3"/>
        <v>49853624</v>
      </c>
      <c r="E93" s="10">
        <v>43036506</v>
      </c>
      <c r="F93" s="10">
        <v>6817118</v>
      </c>
      <c r="G93" s="10">
        <v>0</v>
      </c>
      <c r="H93" s="10">
        <v>0</v>
      </c>
      <c r="I93" s="60"/>
      <c r="J93" s="150"/>
      <c r="K93" s="150"/>
      <c r="L93" s="150"/>
      <c r="M93" s="150"/>
      <c r="N93" s="72"/>
      <c r="O93" s="60"/>
      <c r="P93" s="150"/>
    </row>
    <row r="94" spans="1:16" x14ac:dyDescent="0.2">
      <c r="A94" s="7">
        <v>85</v>
      </c>
      <c r="B94" s="12" t="s">
        <v>171</v>
      </c>
      <c r="C94" s="29" t="s">
        <v>172</v>
      </c>
      <c r="D94" s="47">
        <f t="shared" si="3"/>
        <v>43577285</v>
      </c>
      <c r="E94" s="10">
        <v>36259962</v>
      </c>
      <c r="F94" s="10">
        <v>7317323</v>
      </c>
      <c r="G94" s="10">
        <v>3470810</v>
      </c>
      <c r="H94" s="10">
        <v>0</v>
      </c>
      <c r="I94" s="60"/>
      <c r="J94" s="150"/>
      <c r="K94" s="150"/>
      <c r="L94" s="150"/>
      <c r="M94" s="150"/>
      <c r="N94" s="72"/>
      <c r="O94" s="60"/>
      <c r="P94" s="150"/>
    </row>
    <row r="95" spans="1:16" x14ac:dyDescent="0.2">
      <c r="A95" s="7">
        <v>86</v>
      </c>
      <c r="B95" s="14" t="s">
        <v>173</v>
      </c>
      <c r="C95" s="31" t="s">
        <v>174</v>
      </c>
      <c r="D95" s="47">
        <f t="shared" si="3"/>
        <v>26337121</v>
      </c>
      <c r="E95" s="10">
        <v>21498500</v>
      </c>
      <c r="F95" s="10">
        <v>4838621</v>
      </c>
      <c r="G95" s="10">
        <v>3800545</v>
      </c>
      <c r="H95" s="10">
        <v>0</v>
      </c>
      <c r="I95" s="60"/>
      <c r="J95" s="150"/>
      <c r="K95" s="150"/>
      <c r="L95" s="150"/>
      <c r="M95" s="150"/>
      <c r="N95" s="72"/>
      <c r="O95" s="60"/>
      <c r="P95" s="150"/>
    </row>
    <row r="96" spans="1:16" x14ac:dyDescent="0.2">
      <c r="A96" s="7">
        <v>87</v>
      </c>
      <c r="B96" s="8" t="s">
        <v>175</v>
      </c>
      <c r="C96" s="29" t="s">
        <v>176</v>
      </c>
      <c r="D96" s="47">
        <f t="shared" si="3"/>
        <v>21322994</v>
      </c>
      <c r="E96" s="10">
        <v>9510066</v>
      </c>
      <c r="F96" s="10">
        <v>11812928</v>
      </c>
      <c r="G96" s="10">
        <v>0</v>
      </c>
      <c r="H96" s="10">
        <v>0</v>
      </c>
      <c r="I96" s="60"/>
      <c r="J96" s="150"/>
      <c r="K96" s="150"/>
      <c r="L96" s="150"/>
      <c r="M96" s="150"/>
      <c r="N96" s="72"/>
      <c r="O96" s="60"/>
      <c r="P96" s="150"/>
    </row>
    <row r="97" spans="1:16" x14ac:dyDescent="0.2">
      <c r="A97" s="7">
        <v>88</v>
      </c>
      <c r="B97" s="8" t="s">
        <v>177</v>
      </c>
      <c r="C97" s="29" t="s">
        <v>178</v>
      </c>
      <c r="D97" s="47">
        <f t="shared" si="3"/>
        <v>156381113</v>
      </c>
      <c r="E97" s="10">
        <v>129098049</v>
      </c>
      <c r="F97" s="10">
        <v>27283064</v>
      </c>
      <c r="G97" s="10">
        <v>2603114</v>
      </c>
      <c r="H97" s="10">
        <v>0</v>
      </c>
      <c r="I97" s="60"/>
      <c r="J97" s="150"/>
      <c r="K97" s="150"/>
      <c r="L97" s="150"/>
      <c r="M97" s="150"/>
      <c r="N97" s="72"/>
      <c r="O97" s="60"/>
      <c r="P97" s="150"/>
    </row>
    <row r="98" spans="1:16" ht="13.5" customHeight="1" x14ac:dyDescent="0.2">
      <c r="A98" s="7">
        <v>89</v>
      </c>
      <c r="B98" s="14" t="s">
        <v>179</v>
      </c>
      <c r="C98" s="31" t="s">
        <v>180</v>
      </c>
      <c r="D98" s="47">
        <f t="shared" si="3"/>
        <v>103761467</v>
      </c>
      <c r="E98" s="10">
        <v>94922174</v>
      </c>
      <c r="F98" s="10">
        <v>8839293</v>
      </c>
      <c r="G98" s="10">
        <v>0</v>
      </c>
      <c r="H98" s="10">
        <v>0</v>
      </c>
      <c r="I98" s="60"/>
      <c r="J98" s="150"/>
      <c r="K98" s="150"/>
      <c r="L98" s="150"/>
      <c r="M98" s="150"/>
      <c r="N98" s="72"/>
      <c r="O98" s="60"/>
      <c r="P98" s="150"/>
    </row>
    <row r="99" spans="1:16" ht="14.25" customHeight="1" x14ac:dyDescent="0.2">
      <c r="A99" s="7">
        <v>90</v>
      </c>
      <c r="B99" s="8" t="s">
        <v>181</v>
      </c>
      <c r="C99" s="29" t="s">
        <v>182</v>
      </c>
      <c r="D99" s="47">
        <f t="shared" si="3"/>
        <v>98072403</v>
      </c>
      <c r="E99" s="10">
        <v>38474199</v>
      </c>
      <c r="F99" s="10">
        <v>19329867</v>
      </c>
      <c r="G99" s="10">
        <v>1217677</v>
      </c>
      <c r="H99" s="10">
        <v>40268337</v>
      </c>
      <c r="I99" s="60"/>
      <c r="J99" s="150"/>
      <c r="K99" s="150"/>
      <c r="L99" s="150"/>
      <c r="M99" s="150"/>
      <c r="N99" s="72"/>
      <c r="O99" s="60"/>
      <c r="P99" s="150"/>
    </row>
    <row r="100" spans="1:16" x14ac:dyDescent="0.2">
      <c r="A100" s="7">
        <v>91</v>
      </c>
      <c r="B100" s="14" t="s">
        <v>183</v>
      </c>
      <c r="C100" s="31" t="s">
        <v>184</v>
      </c>
      <c r="D100" s="47">
        <f t="shared" si="3"/>
        <v>11547093</v>
      </c>
      <c r="E100" s="10">
        <v>0</v>
      </c>
      <c r="F100" s="10">
        <v>11547093</v>
      </c>
      <c r="G100" s="10">
        <v>778037</v>
      </c>
      <c r="H100" s="10">
        <v>0</v>
      </c>
      <c r="I100" s="60"/>
      <c r="J100" s="150"/>
      <c r="K100" s="150"/>
      <c r="L100" s="150"/>
      <c r="M100" s="150"/>
      <c r="N100" s="72"/>
      <c r="O100" s="60"/>
      <c r="P100" s="150"/>
    </row>
    <row r="101" spans="1:16" x14ac:dyDescent="0.2">
      <c r="A101" s="7">
        <v>92</v>
      </c>
      <c r="B101" s="11" t="s">
        <v>185</v>
      </c>
      <c r="C101" s="29" t="s">
        <v>186</v>
      </c>
      <c r="D101" s="47">
        <f t="shared" si="3"/>
        <v>0</v>
      </c>
      <c r="E101" s="10">
        <v>0</v>
      </c>
      <c r="F101" s="10">
        <v>0</v>
      </c>
      <c r="G101" s="10">
        <v>0</v>
      </c>
      <c r="H101" s="10">
        <v>0</v>
      </c>
      <c r="I101" s="60"/>
      <c r="J101" s="150"/>
      <c r="K101" s="150"/>
      <c r="L101" s="150"/>
      <c r="M101" s="150"/>
      <c r="N101" s="72"/>
      <c r="O101" s="60"/>
      <c r="P101" s="150"/>
    </row>
    <row r="102" spans="1:16" x14ac:dyDescent="0.2">
      <c r="A102" s="7">
        <v>93</v>
      </c>
      <c r="B102" s="12" t="s">
        <v>187</v>
      </c>
      <c r="C102" s="29" t="s">
        <v>188</v>
      </c>
      <c r="D102" s="47">
        <f t="shared" si="3"/>
        <v>13405180</v>
      </c>
      <c r="E102" s="10">
        <v>6258614</v>
      </c>
      <c r="F102" s="10">
        <v>7146566</v>
      </c>
      <c r="G102" s="10">
        <v>2082492</v>
      </c>
      <c r="H102" s="10">
        <v>0</v>
      </c>
      <c r="I102" s="60"/>
      <c r="J102" s="150"/>
      <c r="K102" s="150"/>
      <c r="L102" s="150"/>
      <c r="M102" s="150"/>
      <c r="N102" s="72"/>
      <c r="O102" s="60"/>
      <c r="P102" s="150"/>
    </row>
    <row r="103" spans="1:16" ht="24" x14ac:dyDescent="0.2">
      <c r="A103" s="7">
        <v>94</v>
      </c>
      <c r="B103" s="11" t="s">
        <v>189</v>
      </c>
      <c r="C103" s="30" t="s">
        <v>190</v>
      </c>
      <c r="D103" s="47">
        <f t="shared" si="3"/>
        <v>1721051</v>
      </c>
      <c r="E103" s="10">
        <v>0</v>
      </c>
      <c r="F103" s="10">
        <v>1721051</v>
      </c>
      <c r="G103" s="10">
        <v>173541</v>
      </c>
      <c r="H103" s="10">
        <v>0</v>
      </c>
      <c r="I103" s="60"/>
      <c r="J103" s="150"/>
      <c r="K103" s="150"/>
      <c r="L103" s="150"/>
      <c r="M103" s="150"/>
      <c r="N103" s="72"/>
      <c r="O103" s="60"/>
      <c r="P103" s="150"/>
    </row>
    <row r="104" spans="1:16" x14ac:dyDescent="0.2">
      <c r="A104" s="7">
        <v>95</v>
      </c>
      <c r="B104" s="11" t="s">
        <v>191</v>
      </c>
      <c r="C104" s="31" t="s">
        <v>192</v>
      </c>
      <c r="D104" s="47">
        <f t="shared" si="3"/>
        <v>6404677</v>
      </c>
      <c r="E104" s="10">
        <v>5890081</v>
      </c>
      <c r="F104" s="10">
        <v>514596</v>
      </c>
      <c r="G104" s="10">
        <v>408400</v>
      </c>
      <c r="H104" s="10">
        <v>0</v>
      </c>
      <c r="I104" s="60"/>
      <c r="J104" s="150"/>
      <c r="K104" s="150"/>
      <c r="L104" s="150"/>
      <c r="M104" s="150"/>
      <c r="N104" s="72"/>
      <c r="O104" s="60"/>
      <c r="P104" s="150"/>
    </row>
    <row r="105" spans="1:16" x14ac:dyDescent="0.2">
      <c r="A105" s="7">
        <v>96</v>
      </c>
      <c r="B105" s="12" t="s">
        <v>193</v>
      </c>
      <c r="C105" s="29" t="s">
        <v>194</v>
      </c>
      <c r="D105" s="47">
        <f t="shared" si="3"/>
        <v>22209141</v>
      </c>
      <c r="E105" s="10">
        <v>19341145</v>
      </c>
      <c r="F105" s="10">
        <v>2867996</v>
      </c>
      <c r="G105" s="10">
        <v>1209000</v>
      </c>
      <c r="H105" s="10">
        <v>0</v>
      </c>
      <c r="I105" s="60"/>
      <c r="J105" s="150"/>
      <c r="K105" s="150"/>
      <c r="L105" s="150"/>
      <c r="M105" s="150"/>
      <c r="N105" s="72"/>
      <c r="O105" s="60"/>
      <c r="P105" s="150"/>
    </row>
    <row r="106" spans="1:16" x14ac:dyDescent="0.2">
      <c r="A106" s="7">
        <v>97</v>
      </c>
      <c r="B106" s="11" t="s">
        <v>195</v>
      </c>
      <c r="C106" s="34" t="s">
        <v>196</v>
      </c>
      <c r="D106" s="47">
        <f t="shared" si="3"/>
        <v>25243515</v>
      </c>
      <c r="E106" s="10">
        <v>22462451</v>
      </c>
      <c r="F106" s="10">
        <v>2781064</v>
      </c>
      <c r="G106" s="10">
        <v>1637048</v>
      </c>
      <c r="H106" s="10">
        <v>0</v>
      </c>
      <c r="I106" s="60"/>
      <c r="J106" s="150"/>
      <c r="K106" s="150"/>
      <c r="L106" s="150"/>
      <c r="M106" s="150"/>
      <c r="N106" s="72"/>
      <c r="O106" s="60"/>
      <c r="P106" s="150"/>
    </row>
    <row r="107" spans="1:16" x14ac:dyDescent="0.2">
      <c r="A107" s="7">
        <v>98</v>
      </c>
      <c r="B107" s="12" t="s">
        <v>197</v>
      </c>
      <c r="C107" s="29" t="s">
        <v>198</v>
      </c>
      <c r="D107" s="47">
        <f t="shared" si="3"/>
        <v>24891981</v>
      </c>
      <c r="E107" s="10">
        <v>23789869</v>
      </c>
      <c r="F107" s="10">
        <v>1102112</v>
      </c>
      <c r="G107" s="10">
        <v>138832</v>
      </c>
      <c r="H107" s="10">
        <v>0</v>
      </c>
      <c r="I107" s="60"/>
      <c r="J107" s="150"/>
      <c r="K107" s="150"/>
      <c r="L107" s="150"/>
      <c r="M107" s="150"/>
      <c r="N107" s="72"/>
      <c r="O107" s="60"/>
      <c r="P107" s="150"/>
    </row>
    <row r="108" spans="1:16" x14ac:dyDescent="0.2">
      <c r="A108" s="7">
        <v>99</v>
      </c>
      <c r="B108" s="12" t="s">
        <v>199</v>
      </c>
      <c r="C108" s="29" t="s">
        <v>200</v>
      </c>
      <c r="D108" s="47">
        <f t="shared" si="3"/>
        <v>71432546</v>
      </c>
      <c r="E108" s="10">
        <v>66652801</v>
      </c>
      <c r="F108" s="10">
        <v>4779745</v>
      </c>
      <c r="G108" s="10">
        <v>1550874</v>
      </c>
      <c r="H108" s="10">
        <v>0</v>
      </c>
      <c r="I108" s="60"/>
      <c r="J108" s="150"/>
      <c r="K108" s="150"/>
      <c r="L108" s="150"/>
      <c r="M108" s="150"/>
      <c r="N108" s="72"/>
      <c r="O108" s="60"/>
      <c r="P108" s="150"/>
    </row>
    <row r="109" spans="1:16" x14ac:dyDescent="0.2">
      <c r="A109" s="7">
        <v>100</v>
      </c>
      <c r="B109" s="11" t="s">
        <v>201</v>
      </c>
      <c r="C109" s="31" t="s">
        <v>202</v>
      </c>
      <c r="D109" s="47">
        <f t="shared" si="3"/>
        <v>30038651</v>
      </c>
      <c r="E109" s="10">
        <v>27699748</v>
      </c>
      <c r="F109" s="10">
        <v>2338903</v>
      </c>
      <c r="G109" s="10">
        <v>1133789</v>
      </c>
      <c r="H109" s="10">
        <v>0</v>
      </c>
      <c r="I109" s="60"/>
      <c r="J109" s="150"/>
      <c r="K109" s="150"/>
      <c r="L109" s="150"/>
      <c r="M109" s="150"/>
      <c r="N109" s="72"/>
      <c r="O109" s="60"/>
      <c r="P109" s="150"/>
    </row>
    <row r="110" spans="1:16" x14ac:dyDescent="0.2">
      <c r="A110" s="7">
        <v>101</v>
      </c>
      <c r="B110" s="11" t="s">
        <v>203</v>
      </c>
      <c r="C110" s="30" t="s">
        <v>204</v>
      </c>
      <c r="D110" s="47">
        <f t="shared" si="3"/>
        <v>36978372</v>
      </c>
      <c r="E110" s="10">
        <v>32073015</v>
      </c>
      <c r="F110" s="10">
        <v>4905357</v>
      </c>
      <c r="G110" s="10">
        <v>919762</v>
      </c>
      <c r="H110" s="10">
        <v>0</v>
      </c>
      <c r="I110" s="60"/>
      <c r="J110" s="150"/>
      <c r="K110" s="150"/>
      <c r="L110" s="150"/>
      <c r="M110" s="150"/>
      <c r="N110" s="72"/>
      <c r="O110" s="60"/>
      <c r="P110" s="150"/>
    </row>
    <row r="111" spans="1:16" x14ac:dyDescent="0.2">
      <c r="A111" s="7">
        <v>102</v>
      </c>
      <c r="B111" s="8" t="s">
        <v>205</v>
      </c>
      <c r="C111" s="30" t="s">
        <v>206</v>
      </c>
      <c r="D111" s="47">
        <f t="shared" si="3"/>
        <v>77577122</v>
      </c>
      <c r="E111" s="10">
        <v>72058533</v>
      </c>
      <c r="F111" s="10">
        <v>5518589</v>
      </c>
      <c r="G111" s="10">
        <v>4441423</v>
      </c>
      <c r="H111" s="10">
        <v>0</v>
      </c>
      <c r="I111" s="60"/>
      <c r="J111" s="150"/>
      <c r="K111" s="150"/>
      <c r="L111" s="150"/>
      <c r="M111" s="150"/>
      <c r="N111" s="72"/>
      <c r="O111" s="60"/>
      <c r="P111" s="150"/>
    </row>
    <row r="112" spans="1:16" x14ac:dyDescent="0.2">
      <c r="A112" s="7">
        <v>103</v>
      </c>
      <c r="B112" s="8" t="s">
        <v>207</v>
      </c>
      <c r="C112" s="30" t="s">
        <v>208</v>
      </c>
      <c r="D112" s="47">
        <f t="shared" si="3"/>
        <v>68168312</v>
      </c>
      <c r="E112" s="10">
        <v>59256411</v>
      </c>
      <c r="F112" s="10">
        <v>8911901</v>
      </c>
      <c r="G112" s="10">
        <v>2162171</v>
      </c>
      <c r="H112" s="10">
        <v>0</v>
      </c>
      <c r="I112" s="60"/>
      <c r="J112" s="150"/>
      <c r="K112" s="150"/>
      <c r="L112" s="150"/>
      <c r="M112" s="150"/>
      <c r="N112" s="72"/>
      <c r="O112" s="60"/>
      <c r="P112" s="150"/>
    </row>
    <row r="113" spans="1:16" x14ac:dyDescent="0.2">
      <c r="A113" s="7">
        <v>104</v>
      </c>
      <c r="B113" s="12" t="s">
        <v>209</v>
      </c>
      <c r="C113" s="29" t="s">
        <v>210</v>
      </c>
      <c r="D113" s="47">
        <f t="shared" si="3"/>
        <v>24799094</v>
      </c>
      <c r="E113" s="10">
        <v>21283913</v>
      </c>
      <c r="F113" s="10">
        <v>3515181</v>
      </c>
      <c r="G113" s="10">
        <v>2111991</v>
      </c>
      <c r="H113" s="10">
        <v>0</v>
      </c>
      <c r="I113" s="60"/>
      <c r="J113" s="150"/>
      <c r="K113" s="150"/>
      <c r="L113" s="150"/>
      <c r="M113" s="150"/>
      <c r="N113" s="72"/>
      <c r="O113" s="60"/>
      <c r="P113" s="150"/>
    </row>
    <row r="114" spans="1:16" x14ac:dyDescent="0.2">
      <c r="A114" s="7">
        <v>105</v>
      </c>
      <c r="B114" s="14" t="s">
        <v>211</v>
      </c>
      <c r="C114" s="31" t="s">
        <v>212</v>
      </c>
      <c r="D114" s="47">
        <f t="shared" si="3"/>
        <v>34738248</v>
      </c>
      <c r="E114" s="10">
        <v>32196315</v>
      </c>
      <c r="F114" s="10">
        <v>2541933</v>
      </c>
      <c r="G114" s="10">
        <v>640071</v>
      </c>
      <c r="H114" s="10">
        <v>0</v>
      </c>
      <c r="I114" s="60"/>
      <c r="J114" s="150"/>
      <c r="K114" s="150"/>
      <c r="L114" s="150"/>
      <c r="M114" s="150"/>
      <c r="N114" s="72"/>
      <c r="O114" s="60"/>
      <c r="P114" s="150"/>
    </row>
    <row r="115" spans="1:16" x14ac:dyDescent="0.2">
      <c r="A115" s="7">
        <v>106</v>
      </c>
      <c r="B115" s="8" t="s">
        <v>213</v>
      </c>
      <c r="C115" s="30" t="s">
        <v>214</v>
      </c>
      <c r="D115" s="47">
        <f t="shared" si="3"/>
        <v>37244167</v>
      </c>
      <c r="E115" s="10">
        <v>32927649</v>
      </c>
      <c r="F115" s="10">
        <v>4316518</v>
      </c>
      <c r="G115" s="10">
        <v>2184403</v>
      </c>
      <c r="H115" s="10">
        <v>0</v>
      </c>
      <c r="I115" s="60"/>
      <c r="J115" s="150"/>
      <c r="K115" s="150"/>
      <c r="L115" s="150"/>
      <c r="M115" s="150"/>
      <c r="N115" s="72"/>
      <c r="O115" s="60"/>
      <c r="P115" s="150"/>
    </row>
    <row r="116" spans="1:16" x14ac:dyDescent="0.2">
      <c r="A116" s="7">
        <v>107</v>
      </c>
      <c r="B116" s="11" t="s">
        <v>215</v>
      </c>
      <c r="C116" s="30" t="s">
        <v>216</v>
      </c>
      <c r="D116" s="47">
        <f t="shared" si="3"/>
        <v>51364221</v>
      </c>
      <c r="E116" s="10">
        <v>38441449</v>
      </c>
      <c r="F116" s="10">
        <v>12922772</v>
      </c>
      <c r="G116" s="10">
        <v>3644327</v>
      </c>
      <c r="H116" s="10">
        <v>0</v>
      </c>
      <c r="I116" s="60"/>
      <c r="J116" s="150"/>
      <c r="K116" s="150"/>
      <c r="L116" s="150"/>
      <c r="M116" s="150"/>
      <c r="N116" s="72"/>
      <c r="O116" s="60"/>
      <c r="P116" s="150"/>
    </row>
    <row r="117" spans="1:16" x14ac:dyDescent="0.2">
      <c r="A117" s="7">
        <v>108</v>
      </c>
      <c r="B117" s="12" t="s">
        <v>217</v>
      </c>
      <c r="C117" s="29" t="s">
        <v>218</v>
      </c>
      <c r="D117" s="47">
        <f t="shared" si="3"/>
        <v>30146432</v>
      </c>
      <c r="E117" s="10">
        <v>25174469</v>
      </c>
      <c r="F117" s="10">
        <v>4971963</v>
      </c>
      <c r="G117" s="10">
        <v>3727060</v>
      </c>
      <c r="H117" s="10">
        <v>0</v>
      </c>
      <c r="I117" s="60"/>
      <c r="J117" s="150"/>
      <c r="K117" s="150"/>
      <c r="L117" s="150"/>
      <c r="M117" s="150"/>
      <c r="N117" s="72"/>
      <c r="O117" s="60"/>
      <c r="P117" s="150"/>
    </row>
    <row r="118" spans="1:16" ht="12" customHeight="1" x14ac:dyDescent="0.2">
      <c r="A118" s="7">
        <v>109</v>
      </c>
      <c r="B118" s="12" t="s">
        <v>219</v>
      </c>
      <c r="C118" s="29" t="s">
        <v>220</v>
      </c>
      <c r="D118" s="47">
        <f t="shared" si="3"/>
        <v>39425180</v>
      </c>
      <c r="E118" s="10">
        <v>35052654</v>
      </c>
      <c r="F118" s="10">
        <v>4372526</v>
      </c>
      <c r="G118" s="10">
        <v>2816550</v>
      </c>
      <c r="H118" s="10">
        <v>0</v>
      </c>
      <c r="I118" s="60"/>
      <c r="J118" s="150"/>
      <c r="K118" s="150"/>
      <c r="L118" s="150"/>
      <c r="M118" s="150"/>
      <c r="N118" s="72"/>
      <c r="O118" s="60"/>
      <c r="P118" s="150"/>
    </row>
    <row r="119" spans="1:16" x14ac:dyDescent="0.2">
      <c r="A119" s="7">
        <v>110</v>
      </c>
      <c r="B119" s="8" t="s">
        <v>221</v>
      </c>
      <c r="C119" s="30" t="s">
        <v>222</v>
      </c>
      <c r="D119" s="47">
        <f t="shared" si="3"/>
        <v>65965349</v>
      </c>
      <c r="E119" s="10">
        <v>59432419</v>
      </c>
      <c r="F119" s="10">
        <v>6532930</v>
      </c>
      <c r="G119" s="10">
        <v>2371721</v>
      </c>
      <c r="H119" s="10">
        <v>0</v>
      </c>
      <c r="I119" s="60"/>
      <c r="J119" s="150"/>
      <c r="K119" s="150"/>
      <c r="L119" s="150"/>
      <c r="M119" s="150"/>
      <c r="N119" s="72"/>
      <c r="O119" s="60"/>
      <c r="P119" s="150"/>
    </row>
    <row r="120" spans="1:16" x14ac:dyDescent="0.2">
      <c r="A120" s="7">
        <v>111</v>
      </c>
      <c r="B120" s="11" t="s">
        <v>223</v>
      </c>
      <c r="C120" s="30" t="s">
        <v>224</v>
      </c>
      <c r="D120" s="47">
        <f t="shared" si="3"/>
        <v>31011390</v>
      </c>
      <c r="E120" s="10">
        <v>27910322</v>
      </c>
      <c r="F120" s="10">
        <v>3101068</v>
      </c>
      <c r="G120" s="10">
        <v>2368823</v>
      </c>
      <c r="H120" s="10">
        <v>0</v>
      </c>
      <c r="I120" s="60"/>
      <c r="J120" s="150"/>
      <c r="K120" s="150"/>
      <c r="L120" s="150"/>
      <c r="M120" s="150"/>
      <c r="N120" s="72"/>
      <c r="O120" s="60"/>
      <c r="P120" s="150"/>
    </row>
    <row r="121" spans="1:16" x14ac:dyDescent="0.2">
      <c r="A121" s="7">
        <v>112</v>
      </c>
      <c r="B121" s="8" t="s">
        <v>225</v>
      </c>
      <c r="C121" s="29" t="s">
        <v>226</v>
      </c>
      <c r="D121" s="47">
        <f t="shared" si="3"/>
        <v>1011513</v>
      </c>
      <c r="E121" s="10">
        <v>0</v>
      </c>
      <c r="F121" s="10">
        <v>1011513</v>
      </c>
      <c r="G121" s="10">
        <v>0</v>
      </c>
      <c r="H121" s="10">
        <v>0</v>
      </c>
      <c r="I121" s="60"/>
      <c r="J121" s="150"/>
      <c r="K121" s="150"/>
      <c r="L121" s="150"/>
      <c r="M121" s="150"/>
      <c r="N121" s="72"/>
      <c r="O121" s="60"/>
      <c r="P121" s="150"/>
    </row>
    <row r="122" spans="1:16" x14ac:dyDescent="0.2">
      <c r="A122" s="7">
        <v>113</v>
      </c>
      <c r="B122" s="8" t="s">
        <v>227</v>
      </c>
      <c r="C122" s="30" t="s">
        <v>228</v>
      </c>
      <c r="D122" s="47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60"/>
      <c r="J122" s="150"/>
      <c r="K122" s="150"/>
      <c r="L122" s="150"/>
      <c r="M122" s="150"/>
      <c r="N122" s="72"/>
      <c r="O122" s="60"/>
      <c r="P122" s="150"/>
    </row>
    <row r="123" spans="1:16" x14ac:dyDescent="0.2">
      <c r="A123" s="7">
        <v>114</v>
      </c>
      <c r="B123" s="12" t="s">
        <v>229</v>
      </c>
      <c r="C123" s="29" t="s">
        <v>230</v>
      </c>
      <c r="D123" s="47">
        <f t="shared" si="3"/>
        <v>245854</v>
      </c>
      <c r="E123" s="10">
        <v>0</v>
      </c>
      <c r="F123" s="10">
        <v>245854</v>
      </c>
      <c r="G123" s="10">
        <v>0</v>
      </c>
      <c r="H123" s="10">
        <v>0</v>
      </c>
      <c r="I123" s="60"/>
      <c r="J123" s="150"/>
      <c r="K123" s="150"/>
      <c r="L123" s="150"/>
      <c r="M123" s="150"/>
      <c r="N123" s="72"/>
      <c r="O123" s="60"/>
      <c r="P123" s="150"/>
    </row>
    <row r="124" spans="1:16" ht="13.5" customHeight="1" x14ac:dyDescent="0.2">
      <c r="A124" s="7">
        <v>115</v>
      </c>
      <c r="B124" s="12" t="s">
        <v>231</v>
      </c>
      <c r="C124" s="29" t="s">
        <v>232</v>
      </c>
      <c r="D124" s="47">
        <f t="shared" si="3"/>
        <v>3903</v>
      </c>
      <c r="E124" s="10">
        <v>0</v>
      </c>
      <c r="F124" s="10">
        <v>3903</v>
      </c>
      <c r="G124" s="10">
        <v>0</v>
      </c>
      <c r="H124" s="10">
        <v>0</v>
      </c>
      <c r="I124" s="60"/>
      <c r="J124" s="150"/>
      <c r="K124" s="150"/>
      <c r="L124" s="150"/>
      <c r="M124" s="150"/>
      <c r="N124" s="72"/>
      <c r="O124" s="60"/>
      <c r="P124" s="150"/>
    </row>
    <row r="125" spans="1:16" x14ac:dyDescent="0.2">
      <c r="A125" s="7">
        <v>116</v>
      </c>
      <c r="B125" s="12" t="s">
        <v>233</v>
      </c>
      <c r="C125" s="29" t="s">
        <v>234</v>
      </c>
      <c r="D125" s="47">
        <f t="shared" si="3"/>
        <v>0</v>
      </c>
      <c r="E125" s="10">
        <v>0</v>
      </c>
      <c r="F125" s="10">
        <v>0</v>
      </c>
      <c r="G125" s="10">
        <v>0</v>
      </c>
      <c r="H125" s="10">
        <v>0</v>
      </c>
      <c r="I125" s="60"/>
      <c r="J125" s="150"/>
      <c r="K125" s="150"/>
      <c r="L125" s="150"/>
      <c r="M125" s="150"/>
      <c r="N125" s="72"/>
      <c r="O125" s="60"/>
      <c r="P125" s="150"/>
    </row>
    <row r="126" spans="1:16" ht="24" x14ac:dyDescent="0.2">
      <c r="A126" s="7">
        <v>117</v>
      </c>
      <c r="B126" s="12" t="s">
        <v>235</v>
      </c>
      <c r="C126" s="29" t="s">
        <v>236</v>
      </c>
      <c r="D126" s="47">
        <f t="shared" si="3"/>
        <v>0</v>
      </c>
      <c r="E126" s="10">
        <v>0</v>
      </c>
      <c r="F126" s="10">
        <v>0</v>
      </c>
      <c r="G126" s="10">
        <v>0</v>
      </c>
      <c r="H126" s="10">
        <v>0</v>
      </c>
      <c r="I126" s="60"/>
      <c r="J126" s="150"/>
      <c r="K126" s="150"/>
      <c r="L126" s="150"/>
      <c r="M126" s="150"/>
      <c r="N126" s="72"/>
      <c r="O126" s="60"/>
      <c r="P126" s="150"/>
    </row>
    <row r="127" spans="1:16" x14ac:dyDescent="0.2">
      <c r="A127" s="7">
        <v>118</v>
      </c>
      <c r="B127" s="12" t="s">
        <v>237</v>
      </c>
      <c r="C127" s="29" t="s">
        <v>238</v>
      </c>
      <c r="D127" s="47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60"/>
      <c r="J127" s="150"/>
      <c r="K127" s="150"/>
      <c r="L127" s="150"/>
      <c r="M127" s="150"/>
      <c r="N127" s="72"/>
      <c r="O127" s="60"/>
      <c r="P127" s="150"/>
    </row>
    <row r="128" spans="1:16" ht="12.75" customHeight="1" x14ac:dyDescent="0.2">
      <c r="A128" s="7">
        <v>119</v>
      </c>
      <c r="B128" s="12" t="s">
        <v>239</v>
      </c>
      <c r="C128" s="29" t="s">
        <v>240</v>
      </c>
      <c r="D128" s="47">
        <f t="shared" si="3"/>
        <v>4867909</v>
      </c>
      <c r="E128" s="10">
        <v>0</v>
      </c>
      <c r="F128" s="10">
        <v>4867909</v>
      </c>
      <c r="G128" s="10">
        <v>0</v>
      </c>
      <c r="H128" s="10">
        <v>0</v>
      </c>
      <c r="I128" s="60"/>
      <c r="J128" s="150"/>
      <c r="K128" s="150"/>
      <c r="L128" s="150"/>
      <c r="M128" s="150"/>
      <c r="N128" s="72"/>
      <c r="O128" s="60"/>
      <c r="P128" s="150"/>
    </row>
    <row r="129" spans="1:16" x14ac:dyDescent="0.2">
      <c r="A129" s="7">
        <v>120</v>
      </c>
      <c r="B129" s="22" t="s">
        <v>241</v>
      </c>
      <c r="C129" s="35" t="s">
        <v>242</v>
      </c>
      <c r="D129" s="47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60"/>
      <c r="J129" s="150"/>
      <c r="K129" s="150"/>
      <c r="L129" s="150"/>
      <c r="M129" s="150"/>
      <c r="N129" s="72"/>
      <c r="O129" s="60"/>
      <c r="P129" s="150"/>
    </row>
    <row r="130" spans="1:16" x14ac:dyDescent="0.2">
      <c r="A130" s="7">
        <v>121</v>
      </c>
      <c r="B130" s="11" t="s">
        <v>243</v>
      </c>
      <c r="C130" s="30" t="s">
        <v>244</v>
      </c>
      <c r="D130" s="47">
        <f t="shared" si="3"/>
        <v>40224909</v>
      </c>
      <c r="E130" s="10">
        <v>0</v>
      </c>
      <c r="F130" s="10">
        <v>0</v>
      </c>
      <c r="G130" s="10">
        <v>0</v>
      </c>
      <c r="H130" s="10">
        <v>40224909</v>
      </c>
      <c r="I130" s="60"/>
      <c r="J130" s="150"/>
      <c r="K130" s="150"/>
      <c r="L130" s="150"/>
      <c r="M130" s="150"/>
      <c r="N130" s="72"/>
      <c r="O130" s="60"/>
      <c r="P130" s="150"/>
    </row>
    <row r="131" spans="1:16" x14ac:dyDescent="0.2">
      <c r="A131" s="7">
        <v>122</v>
      </c>
      <c r="B131" s="12" t="s">
        <v>245</v>
      </c>
      <c r="C131" s="29" t="s">
        <v>246</v>
      </c>
      <c r="D131" s="47">
        <f t="shared" si="3"/>
        <v>0</v>
      </c>
      <c r="E131" s="10">
        <v>0</v>
      </c>
      <c r="F131" s="10">
        <v>0</v>
      </c>
      <c r="G131" s="10">
        <v>0</v>
      </c>
      <c r="H131" s="10">
        <v>0</v>
      </c>
      <c r="I131" s="60"/>
      <c r="J131" s="150"/>
      <c r="K131" s="150"/>
      <c r="L131" s="150"/>
      <c r="M131" s="150"/>
      <c r="N131" s="72"/>
      <c r="O131" s="60"/>
      <c r="P131" s="150"/>
    </row>
    <row r="132" spans="1:16" x14ac:dyDescent="0.2">
      <c r="A132" s="7">
        <v>123</v>
      </c>
      <c r="B132" s="8" t="s">
        <v>247</v>
      </c>
      <c r="C132" s="36" t="s">
        <v>248</v>
      </c>
      <c r="D132" s="47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60"/>
      <c r="J132" s="150"/>
      <c r="K132" s="150"/>
      <c r="L132" s="150"/>
      <c r="M132" s="150"/>
      <c r="N132" s="72"/>
      <c r="O132" s="60"/>
      <c r="P132" s="150"/>
    </row>
    <row r="133" spans="1:16" ht="24" x14ac:dyDescent="0.2">
      <c r="A133" s="7">
        <v>124</v>
      </c>
      <c r="B133" s="12" t="s">
        <v>249</v>
      </c>
      <c r="C133" s="29" t="s">
        <v>250</v>
      </c>
      <c r="D133" s="47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60"/>
      <c r="J133" s="150"/>
      <c r="K133" s="150"/>
      <c r="L133" s="150"/>
      <c r="M133" s="150"/>
      <c r="N133" s="72"/>
      <c r="O133" s="60"/>
      <c r="P133" s="150"/>
    </row>
    <row r="134" spans="1:16" ht="21.75" customHeight="1" x14ac:dyDescent="0.2">
      <c r="A134" s="7">
        <v>125</v>
      </c>
      <c r="B134" s="12" t="s">
        <v>251</v>
      </c>
      <c r="C134" s="29" t="s">
        <v>252</v>
      </c>
      <c r="D134" s="47">
        <f t="shared" si="3"/>
        <v>0</v>
      </c>
      <c r="E134" s="10">
        <v>0</v>
      </c>
      <c r="F134" s="10">
        <v>0</v>
      </c>
      <c r="G134" s="10">
        <v>0</v>
      </c>
      <c r="H134" s="10">
        <v>0</v>
      </c>
      <c r="I134" s="60"/>
      <c r="J134" s="150"/>
      <c r="K134" s="150"/>
      <c r="L134" s="150"/>
      <c r="M134" s="150"/>
      <c r="N134" s="72"/>
      <c r="O134" s="60"/>
      <c r="P134" s="150"/>
    </row>
    <row r="135" spans="1:16" x14ac:dyDescent="0.2">
      <c r="A135" s="7">
        <v>126</v>
      </c>
      <c r="B135" s="11" t="s">
        <v>253</v>
      </c>
      <c r="C135" s="29" t="s">
        <v>254</v>
      </c>
      <c r="D135" s="47">
        <f t="shared" si="3"/>
        <v>22595</v>
      </c>
      <c r="E135" s="10">
        <v>0</v>
      </c>
      <c r="F135" s="10">
        <v>22595</v>
      </c>
      <c r="G135" s="10">
        <v>6942</v>
      </c>
      <c r="H135" s="10">
        <v>0</v>
      </c>
      <c r="I135" s="60"/>
      <c r="J135" s="150"/>
      <c r="K135" s="150"/>
      <c r="L135" s="150"/>
      <c r="M135" s="150"/>
      <c r="N135" s="72"/>
      <c r="O135" s="60"/>
      <c r="P135" s="150"/>
    </row>
    <row r="136" spans="1:16" x14ac:dyDescent="0.2">
      <c r="A136" s="7">
        <v>127</v>
      </c>
      <c r="B136" s="14" t="s">
        <v>255</v>
      </c>
      <c r="C136" s="31" t="s">
        <v>256</v>
      </c>
      <c r="D136" s="47">
        <f t="shared" si="3"/>
        <v>0</v>
      </c>
      <c r="E136" s="10">
        <v>0</v>
      </c>
      <c r="F136" s="10">
        <v>0</v>
      </c>
      <c r="G136" s="10">
        <v>0</v>
      </c>
      <c r="H136" s="10">
        <v>0</v>
      </c>
      <c r="I136" s="60"/>
      <c r="J136" s="150"/>
      <c r="K136" s="150"/>
      <c r="L136" s="150"/>
      <c r="M136" s="150"/>
      <c r="N136" s="72"/>
      <c r="O136" s="60"/>
      <c r="P136" s="150"/>
    </row>
    <row r="137" spans="1:16" x14ac:dyDescent="0.2">
      <c r="A137" s="7">
        <v>128</v>
      </c>
      <c r="B137" s="12" t="s">
        <v>257</v>
      </c>
      <c r="C137" s="29" t="s">
        <v>258</v>
      </c>
      <c r="D137" s="47">
        <f t="shared" si="3"/>
        <v>0</v>
      </c>
      <c r="E137" s="10">
        <v>0</v>
      </c>
      <c r="F137" s="10">
        <v>0</v>
      </c>
      <c r="G137" s="10">
        <v>0</v>
      </c>
      <c r="H137" s="10">
        <v>0</v>
      </c>
      <c r="I137" s="60"/>
      <c r="J137" s="150"/>
      <c r="K137" s="150"/>
      <c r="L137" s="150"/>
      <c r="M137" s="150"/>
      <c r="N137" s="72"/>
      <c r="O137" s="60"/>
      <c r="P137" s="150"/>
    </row>
    <row r="138" spans="1:16" ht="24" customHeight="1" x14ac:dyDescent="0.2">
      <c r="A138" s="7">
        <v>129</v>
      </c>
      <c r="B138" s="8" t="s">
        <v>259</v>
      </c>
      <c r="C138" s="30" t="s">
        <v>260</v>
      </c>
      <c r="D138" s="47">
        <f t="shared" si="3"/>
        <v>449561</v>
      </c>
      <c r="E138" s="10">
        <v>0</v>
      </c>
      <c r="F138" s="10">
        <v>449561</v>
      </c>
      <c r="G138" s="10">
        <v>0</v>
      </c>
      <c r="H138" s="10">
        <v>0</v>
      </c>
      <c r="I138" s="60"/>
      <c r="J138" s="150"/>
      <c r="K138" s="150"/>
      <c r="L138" s="150"/>
      <c r="M138" s="150"/>
      <c r="N138" s="72"/>
      <c r="O138" s="60"/>
      <c r="P138" s="150"/>
    </row>
    <row r="139" spans="1:16" x14ac:dyDescent="0.2">
      <c r="A139" s="7">
        <v>130</v>
      </c>
      <c r="B139" s="11" t="s">
        <v>261</v>
      </c>
      <c r="C139" s="30" t="s">
        <v>262</v>
      </c>
      <c r="D139" s="47">
        <f t="shared" ref="D139:D157" si="4">E139+F139+H139</f>
        <v>0</v>
      </c>
      <c r="E139" s="10">
        <v>0</v>
      </c>
      <c r="F139" s="10">
        <v>0</v>
      </c>
      <c r="G139" s="10">
        <v>0</v>
      </c>
      <c r="H139" s="10">
        <v>0</v>
      </c>
      <c r="I139" s="60"/>
      <c r="J139" s="150"/>
      <c r="K139" s="150"/>
      <c r="L139" s="150"/>
      <c r="M139" s="150"/>
      <c r="N139" s="72"/>
      <c r="O139" s="60"/>
      <c r="P139" s="150"/>
    </row>
    <row r="140" spans="1:16" x14ac:dyDescent="0.2">
      <c r="A140" s="7">
        <v>131</v>
      </c>
      <c r="B140" s="12" t="s">
        <v>263</v>
      </c>
      <c r="C140" s="29" t="s">
        <v>264</v>
      </c>
      <c r="D140" s="47">
        <f t="shared" si="4"/>
        <v>1742051</v>
      </c>
      <c r="E140" s="10">
        <v>0</v>
      </c>
      <c r="F140" s="10">
        <v>1742051</v>
      </c>
      <c r="G140" s="10">
        <v>0</v>
      </c>
      <c r="H140" s="10">
        <v>0</v>
      </c>
      <c r="I140" s="60"/>
      <c r="J140" s="150"/>
      <c r="K140" s="150"/>
      <c r="L140" s="150"/>
      <c r="M140" s="150"/>
      <c r="N140" s="72"/>
      <c r="O140" s="60"/>
      <c r="P140" s="150"/>
    </row>
    <row r="141" spans="1:16" x14ac:dyDescent="0.2">
      <c r="A141" s="7">
        <v>132</v>
      </c>
      <c r="B141" s="12" t="s">
        <v>265</v>
      </c>
      <c r="C141" s="29" t="s">
        <v>266</v>
      </c>
      <c r="D141" s="47">
        <f t="shared" si="4"/>
        <v>0</v>
      </c>
      <c r="E141" s="10">
        <v>0</v>
      </c>
      <c r="F141" s="10">
        <v>0</v>
      </c>
      <c r="G141" s="10">
        <v>0</v>
      </c>
      <c r="H141" s="10">
        <v>0</v>
      </c>
      <c r="I141" s="60"/>
      <c r="J141" s="150"/>
      <c r="K141" s="150"/>
      <c r="L141" s="150"/>
      <c r="M141" s="150"/>
      <c r="N141" s="72"/>
      <c r="O141" s="60"/>
      <c r="P141" s="150"/>
    </row>
    <row r="142" spans="1:16" ht="13.5" customHeight="1" x14ac:dyDescent="0.2">
      <c r="A142" s="7">
        <v>133</v>
      </c>
      <c r="B142" s="12" t="s">
        <v>267</v>
      </c>
      <c r="C142" s="29" t="s">
        <v>268</v>
      </c>
      <c r="D142" s="47">
        <f t="shared" si="4"/>
        <v>82433235</v>
      </c>
      <c r="E142" s="10">
        <v>0</v>
      </c>
      <c r="F142" s="10">
        <v>82433235</v>
      </c>
      <c r="G142" s="10">
        <v>0</v>
      </c>
      <c r="H142" s="10">
        <v>0</v>
      </c>
      <c r="I142" s="60"/>
      <c r="J142" s="150"/>
      <c r="K142" s="150"/>
      <c r="L142" s="150"/>
      <c r="M142" s="150"/>
      <c r="N142" s="72"/>
      <c r="O142" s="60"/>
      <c r="P142" s="150"/>
    </row>
    <row r="143" spans="1:16" x14ac:dyDescent="0.2">
      <c r="A143" s="7">
        <v>134</v>
      </c>
      <c r="B143" s="12" t="s">
        <v>269</v>
      </c>
      <c r="C143" s="29" t="s">
        <v>270</v>
      </c>
      <c r="D143" s="47">
        <f t="shared" si="4"/>
        <v>218164877</v>
      </c>
      <c r="E143" s="10">
        <v>0</v>
      </c>
      <c r="F143" s="10">
        <v>156196300</v>
      </c>
      <c r="G143" s="10">
        <v>0</v>
      </c>
      <c r="H143" s="10">
        <v>61968577</v>
      </c>
      <c r="I143" s="60"/>
      <c r="J143" s="150"/>
      <c r="K143" s="150"/>
      <c r="L143" s="150"/>
      <c r="M143" s="150"/>
      <c r="N143" s="72"/>
      <c r="O143" s="60"/>
      <c r="P143" s="150"/>
    </row>
    <row r="144" spans="1:16" x14ac:dyDescent="0.2">
      <c r="A144" s="7">
        <v>135</v>
      </c>
      <c r="B144" s="12" t="s">
        <v>271</v>
      </c>
      <c r="C144" s="29" t="s">
        <v>272</v>
      </c>
      <c r="D144" s="47">
        <f t="shared" si="4"/>
        <v>29506321</v>
      </c>
      <c r="E144" s="10">
        <v>0</v>
      </c>
      <c r="F144" s="10">
        <v>29506321</v>
      </c>
      <c r="G144" s="10">
        <v>0</v>
      </c>
      <c r="H144" s="10">
        <v>0</v>
      </c>
      <c r="I144" s="60"/>
      <c r="J144" s="150"/>
      <c r="K144" s="150"/>
      <c r="L144" s="150"/>
      <c r="M144" s="150"/>
      <c r="N144" s="72"/>
      <c r="O144" s="60"/>
      <c r="P144" s="150"/>
    </row>
    <row r="145" spans="1:16" x14ac:dyDescent="0.2">
      <c r="A145" s="7">
        <v>136</v>
      </c>
      <c r="B145" s="8" t="s">
        <v>273</v>
      </c>
      <c r="C145" s="30" t="s">
        <v>274</v>
      </c>
      <c r="D145" s="47">
        <f t="shared" si="4"/>
        <v>49594584</v>
      </c>
      <c r="E145" s="10">
        <v>0</v>
      </c>
      <c r="F145" s="10">
        <v>49594584</v>
      </c>
      <c r="G145" s="10">
        <v>5285822</v>
      </c>
      <c r="H145" s="10">
        <v>0</v>
      </c>
      <c r="I145" s="60"/>
      <c r="J145" s="150"/>
      <c r="K145" s="150"/>
      <c r="L145" s="150"/>
      <c r="M145" s="150"/>
      <c r="N145" s="72"/>
      <c r="O145" s="60"/>
      <c r="P145" s="150"/>
    </row>
    <row r="146" spans="1:16" ht="10.5" customHeight="1" x14ac:dyDescent="0.2">
      <c r="A146" s="7">
        <v>137</v>
      </c>
      <c r="B146" s="12" t="s">
        <v>275</v>
      </c>
      <c r="C146" s="29" t="s">
        <v>276</v>
      </c>
      <c r="D146" s="47">
        <f t="shared" si="4"/>
        <v>1727596</v>
      </c>
      <c r="E146" s="10">
        <v>0</v>
      </c>
      <c r="F146" s="10">
        <v>1727596</v>
      </c>
      <c r="G146" s="10">
        <v>0</v>
      </c>
      <c r="H146" s="10">
        <v>0</v>
      </c>
      <c r="I146" s="60"/>
      <c r="J146" s="150"/>
      <c r="K146" s="150"/>
      <c r="L146" s="150"/>
      <c r="M146" s="150"/>
      <c r="N146" s="72"/>
      <c r="O146" s="60"/>
      <c r="P146" s="150"/>
    </row>
    <row r="147" spans="1:16" x14ac:dyDescent="0.2">
      <c r="A147" s="7">
        <v>138</v>
      </c>
      <c r="B147" s="8" t="s">
        <v>277</v>
      </c>
      <c r="C147" s="29" t="s">
        <v>278</v>
      </c>
      <c r="D147" s="47">
        <f t="shared" si="4"/>
        <v>17660498</v>
      </c>
      <c r="E147" s="10">
        <v>0</v>
      </c>
      <c r="F147" s="10">
        <v>17660498</v>
      </c>
      <c r="G147" s="10">
        <v>0</v>
      </c>
      <c r="H147" s="10">
        <v>0</v>
      </c>
      <c r="I147" s="60"/>
      <c r="J147" s="150"/>
      <c r="K147" s="150"/>
      <c r="L147" s="150"/>
      <c r="M147" s="150"/>
      <c r="N147" s="72"/>
      <c r="O147" s="60"/>
      <c r="P147" s="150"/>
    </row>
    <row r="148" spans="1:16" x14ac:dyDescent="0.2">
      <c r="A148" s="7">
        <v>139</v>
      </c>
      <c r="B148" s="14" t="s">
        <v>279</v>
      </c>
      <c r="C148" s="31" t="s">
        <v>280</v>
      </c>
      <c r="D148" s="47">
        <f t="shared" si="4"/>
        <v>15021206</v>
      </c>
      <c r="E148" s="10">
        <v>0</v>
      </c>
      <c r="F148" s="10">
        <v>15021206</v>
      </c>
      <c r="G148" s="10">
        <v>0</v>
      </c>
      <c r="H148" s="10">
        <v>0</v>
      </c>
      <c r="I148" s="60"/>
      <c r="J148" s="150"/>
      <c r="K148" s="150"/>
      <c r="L148" s="150"/>
      <c r="M148" s="150"/>
      <c r="N148" s="72"/>
      <c r="O148" s="60"/>
      <c r="P148" s="150"/>
    </row>
    <row r="149" spans="1:16" x14ac:dyDescent="0.2">
      <c r="A149" s="7">
        <v>140</v>
      </c>
      <c r="B149" s="12" t="s">
        <v>281</v>
      </c>
      <c r="C149" s="29" t="s">
        <v>282</v>
      </c>
      <c r="D149" s="47">
        <f t="shared" si="4"/>
        <v>40848502</v>
      </c>
      <c r="E149" s="10">
        <v>0</v>
      </c>
      <c r="F149" s="10">
        <v>32552176</v>
      </c>
      <c r="G149" s="10">
        <v>0</v>
      </c>
      <c r="H149" s="10">
        <v>8296326</v>
      </c>
      <c r="I149" s="60"/>
      <c r="J149" s="150"/>
      <c r="K149" s="150"/>
      <c r="L149" s="150"/>
      <c r="M149" s="150"/>
      <c r="N149" s="72"/>
      <c r="O149" s="60"/>
      <c r="P149" s="150"/>
    </row>
    <row r="150" spans="1:16" x14ac:dyDescent="0.2">
      <c r="A150" s="7">
        <v>141</v>
      </c>
      <c r="B150" s="12" t="s">
        <v>283</v>
      </c>
      <c r="C150" s="29" t="s">
        <v>284</v>
      </c>
      <c r="D150" s="47">
        <f t="shared" si="4"/>
        <v>13564269</v>
      </c>
      <c r="E150" s="10">
        <v>0</v>
      </c>
      <c r="F150" s="10">
        <v>13564269</v>
      </c>
      <c r="G150" s="10">
        <v>0</v>
      </c>
      <c r="H150" s="10">
        <v>0</v>
      </c>
      <c r="I150" s="60"/>
      <c r="J150" s="150"/>
      <c r="K150" s="150"/>
      <c r="L150" s="150"/>
      <c r="M150" s="150"/>
      <c r="N150" s="72"/>
      <c r="O150" s="60"/>
      <c r="P150" s="150"/>
    </row>
    <row r="151" spans="1:16" x14ac:dyDescent="0.2">
      <c r="A151" s="7">
        <v>142</v>
      </c>
      <c r="B151" s="12" t="s">
        <v>285</v>
      </c>
      <c r="C151" s="29" t="s">
        <v>286</v>
      </c>
      <c r="D151" s="47">
        <f t="shared" si="4"/>
        <v>20296607</v>
      </c>
      <c r="E151" s="10">
        <v>0</v>
      </c>
      <c r="F151" s="10">
        <v>20296607</v>
      </c>
      <c r="G151" s="10">
        <v>1694991</v>
      </c>
      <c r="H151" s="10">
        <v>0</v>
      </c>
      <c r="I151" s="60"/>
      <c r="J151" s="150"/>
      <c r="K151" s="150"/>
      <c r="L151" s="150"/>
      <c r="M151" s="150"/>
      <c r="N151" s="72"/>
      <c r="O151" s="60"/>
      <c r="P151" s="150"/>
    </row>
    <row r="152" spans="1:16" x14ac:dyDescent="0.2">
      <c r="A152" s="7">
        <v>143</v>
      </c>
      <c r="B152" s="14" t="s">
        <v>287</v>
      </c>
      <c r="C152" s="31" t="s">
        <v>288</v>
      </c>
      <c r="D152" s="47">
        <f t="shared" si="4"/>
        <v>317328</v>
      </c>
      <c r="E152" s="10">
        <v>0</v>
      </c>
      <c r="F152" s="10">
        <v>317328</v>
      </c>
      <c r="G152" s="10">
        <v>0</v>
      </c>
      <c r="H152" s="10">
        <v>0</v>
      </c>
      <c r="I152" s="60"/>
      <c r="J152" s="150"/>
      <c r="K152" s="150"/>
      <c r="L152" s="150"/>
      <c r="M152" s="150"/>
      <c r="N152" s="72"/>
      <c r="O152" s="60"/>
      <c r="P152" s="150"/>
    </row>
    <row r="153" spans="1:16" x14ac:dyDescent="0.2">
      <c r="A153" s="7">
        <v>144</v>
      </c>
      <c r="B153" s="11" t="s">
        <v>289</v>
      </c>
      <c r="C153" s="31" t="s">
        <v>290</v>
      </c>
      <c r="D153" s="47">
        <f t="shared" si="4"/>
        <v>165765133</v>
      </c>
      <c r="E153" s="10">
        <v>150537487</v>
      </c>
      <c r="F153" s="10">
        <v>15227646</v>
      </c>
      <c r="G153" s="10">
        <v>1732960</v>
      </c>
      <c r="H153" s="10">
        <v>0</v>
      </c>
      <c r="I153" s="60"/>
      <c r="J153" s="150"/>
      <c r="K153" s="150"/>
      <c r="L153" s="150"/>
      <c r="M153" s="150"/>
      <c r="N153" s="72"/>
      <c r="O153" s="60"/>
      <c r="P153" s="150"/>
    </row>
    <row r="154" spans="1:16" x14ac:dyDescent="0.2">
      <c r="A154" s="7">
        <v>145</v>
      </c>
      <c r="B154" s="12" t="s">
        <v>291</v>
      </c>
      <c r="C154" s="29" t="s">
        <v>292</v>
      </c>
      <c r="D154" s="47">
        <f t="shared" si="4"/>
        <v>2312986</v>
      </c>
      <c r="E154" s="10">
        <v>0</v>
      </c>
      <c r="F154" s="10">
        <v>2312986</v>
      </c>
      <c r="G154" s="10">
        <v>0</v>
      </c>
      <c r="H154" s="10">
        <v>0</v>
      </c>
      <c r="I154" s="60"/>
      <c r="J154" s="150"/>
      <c r="K154" s="150"/>
      <c r="L154" s="150"/>
      <c r="M154" s="150"/>
      <c r="N154" s="72"/>
      <c r="O154" s="60"/>
      <c r="P154" s="150"/>
    </row>
    <row r="155" spans="1:16" x14ac:dyDescent="0.2">
      <c r="A155" s="7">
        <v>146</v>
      </c>
      <c r="B155" s="8" t="s">
        <v>293</v>
      </c>
      <c r="C155" s="30" t="s">
        <v>294</v>
      </c>
      <c r="D155" s="47">
        <f t="shared" si="4"/>
        <v>7596702</v>
      </c>
      <c r="E155" s="10">
        <v>0</v>
      </c>
      <c r="F155" s="10">
        <v>7596702</v>
      </c>
      <c r="G155" s="10">
        <v>7596702</v>
      </c>
      <c r="H155" s="10">
        <v>0</v>
      </c>
      <c r="I155" s="60"/>
      <c r="J155" s="150"/>
      <c r="K155" s="150"/>
      <c r="L155" s="150"/>
      <c r="M155" s="150"/>
      <c r="N155" s="72"/>
      <c r="O155" s="60"/>
      <c r="P155" s="150"/>
    </row>
    <row r="156" spans="1:16" x14ac:dyDescent="0.2">
      <c r="A156" s="7">
        <v>147</v>
      </c>
      <c r="B156" s="8" t="s">
        <v>295</v>
      </c>
      <c r="C156" s="30" t="s">
        <v>296</v>
      </c>
      <c r="D156" s="47">
        <f t="shared" si="4"/>
        <v>0</v>
      </c>
      <c r="E156" s="10">
        <v>0</v>
      </c>
      <c r="F156" s="10">
        <v>0</v>
      </c>
      <c r="G156" s="10">
        <v>0</v>
      </c>
      <c r="H156" s="10">
        <v>0</v>
      </c>
      <c r="I156" s="60"/>
      <c r="J156" s="150"/>
      <c r="K156" s="150"/>
      <c r="L156" s="150"/>
      <c r="M156" s="150"/>
      <c r="N156" s="72"/>
      <c r="O156" s="60"/>
      <c r="P156" s="150"/>
    </row>
    <row r="157" spans="1:16" ht="12.75" x14ac:dyDescent="0.2">
      <c r="A157" s="7">
        <v>148</v>
      </c>
      <c r="B157" s="25" t="s">
        <v>297</v>
      </c>
      <c r="C157" s="26" t="s">
        <v>298</v>
      </c>
      <c r="D157" s="47">
        <f t="shared" si="4"/>
        <v>0</v>
      </c>
      <c r="E157" s="10">
        <v>0</v>
      </c>
      <c r="F157" s="10">
        <v>0</v>
      </c>
      <c r="G157" s="10">
        <v>0</v>
      </c>
      <c r="H157" s="10">
        <v>0</v>
      </c>
      <c r="I157" s="60"/>
      <c r="J157" s="150"/>
      <c r="K157" s="150"/>
      <c r="L157" s="150"/>
      <c r="M157" s="150"/>
      <c r="N157" s="72"/>
      <c r="O157" s="60"/>
      <c r="P157" s="150"/>
    </row>
  </sheetData>
  <mergeCells count="12">
    <mergeCell ref="A7:C7"/>
    <mergeCell ref="A8:C8"/>
    <mergeCell ref="A9:C9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selection activeCell="E109" sqref="E10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53" t="s">
        <v>326</v>
      </c>
      <c r="B2" s="153"/>
      <c r="C2" s="153"/>
      <c r="D2" s="153"/>
      <c r="E2" s="153"/>
    </row>
    <row r="3" spans="1:5" x14ac:dyDescent="0.2">
      <c r="C3" s="4"/>
      <c r="E3" s="3" t="s">
        <v>329</v>
      </c>
    </row>
    <row r="4" spans="1:5" s="5" customFormat="1" ht="24.75" customHeight="1" x14ac:dyDescent="0.2">
      <c r="A4" s="154" t="s">
        <v>0</v>
      </c>
      <c r="B4" s="154" t="s">
        <v>1</v>
      </c>
      <c r="C4" s="156" t="s">
        <v>2</v>
      </c>
      <c r="D4" s="161" t="s">
        <v>327</v>
      </c>
      <c r="E4" s="161"/>
    </row>
    <row r="5" spans="1:5" ht="51.75" customHeight="1" x14ac:dyDescent="0.2">
      <c r="A5" s="155"/>
      <c r="B5" s="155"/>
      <c r="C5" s="157"/>
      <c r="D5" s="6" t="s">
        <v>322</v>
      </c>
      <c r="E5" s="6" t="s">
        <v>328</v>
      </c>
    </row>
    <row r="6" spans="1:5" ht="12" customHeight="1" x14ac:dyDescent="0.2">
      <c r="A6" s="177" t="s">
        <v>300</v>
      </c>
      <c r="B6" s="177"/>
      <c r="C6" s="177"/>
      <c r="D6" s="128">
        <f>D7+D8</f>
        <v>1480781665</v>
      </c>
      <c r="E6" s="128">
        <f>E7+E8</f>
        <v>115782024</v>
      </c>
    </row>
    <row r="7" spans="1:5" ht="12" customHeight="1" x14ac:dyDescent="0.2">
      <c r="A7" s="173" t="s">
        <v>299</v>
      </c>
      <c r="B7" s="174"/>
      <c r="C7" s="175"/>
      <c r="D7" s="127">
        <v>25770438</v>
      </c>
      <c r="E7" s="127"/>
    </row>
    <row r="8" spans="1:5" ht="12" customHeight="1" x14ac:dyDescent="0.2">
      <c r="A8" s="173" t="s">
        <v>396</v>
      </c>
      <c r="B8" s="174"/>
      <c r="C8" s="175"/>
      <c r="D8" s="128">
        <f>SUM(D9:D156)</f>
        <v>1455011227</v>
      </c>
      <c r="E8" s="128">
        <f>SUM(E9:E156)</f>
        <v>115782024</v>
      </c>
    </row>
    <row r="9" spans="1:5" ht="12" customHeight="1" x14ac:dyDescent="0.2">
      <c r="A9" s="7">
        <v>1</v>
      </c>
      <c r="B9" s="8" t="s">
        <v>3</v>
      </c>
      <c r="C9" s="30" t="s">
        <v>4</v>
      </c>
      <c r="D9" s="41">
        <v>7213958</v>
      </c>
      <c r="E9" s="41">
        <v>28923</v>
      </c>
    </row>
    <row r="10" spans="1:5" x14ac:dyDescent="0.2">
      <c r="A10" s="7">
        <v>2</v>
      </c>
      <c r="B10" s="11" t="s">
        <v>5</v>
      </c>
      <c r="C10" s="30" t="s">
        <v>6</v>
      </c>
      <c r="D10" s="10">
        <v>7024639</v>
      </c>
      <c r="E10" s="10">
        <v>1141579</v>
      </c>
    </row>
    <row r="11" spans="1:5" x14ac:dyDescent="0.2">
      <c r="A11" s="7">
        <v>3</v>
      </c>
      <c r="B11" s="12" t="s">
        <v>7</v>
      </c>
      <c r="C11" s="29" t="s">
        <v>8</v>
      </c>
      <c r="D11" s="10">
        <v>21316237</v>
      </c>
      <c r="E11" s="10">
        <v>603328</v>
      </c>
    </row>
    <row r="12" spans="1:5" ht="14.25" customHeight="1" x14ac:dyDescent="0.2">
      <c r="A12" s="7">
        <v>4</v>
      </c>
      <c r="B12" s="8" t="s">
        <v>9</v>
      </c>
      <c r="C12" s="30" t="s">
        <v>10</v>
      </c>
      <c r="D12" s="10">
        <v>7798578</v>
      </c>
      <c r="E12" s="10">
        <v>1169924</v>
      </c>
    </row>
    <row r="13" spans="1:5" x14ac:dyDescent="0.2">
      <c r="A13" s="7">
        <v>5</v>
      </c>
      <c r="B13" s="8" t="s">
        <v>11</v>
      </c>
      <c r="C13" s="30" t="s">
        <v>12</v>
      </c>
      <c r="D13" s="10">
        <v>8413898</v>
      </c>
      <c r="E13" s="10">
        <v>916676</v>
      </c>
    </row>
    <row r="14" spans="1:5" x14ac:dyDescent="0.2">
      <c r="A14" s="7">
        <v>6</v>
      </c>
      <c r="B14" s="12" t="s">
        <v>13</v>
      </c>
      <c r="C14" s="29" t="s">
        <v>14</v>
      </c>
      <c r="D14" s="10">
        <v>55433906</v>
      </c>
      <c r="E14" s="10">
        <v>10388460</v>
      </c>
    </row>
    <row r="15" spans="1:5" x14ac:dyDescent="0.2">
      <c r="A15" s="7">
        <v>7</v>
      </c>
      <c r="B15" s="14" t="s">
        <v>15</v>
      </c>
      <c r="C15" s="31" t="s">
        <v>16</v>
      </c>
      <c r="D15" s="10">
        <v>21542573</v>
      </c>
      <c r="E15" s="10">
        <v>1325817</v>
      </c>
    </row>
    <row r="16" spans="1:5" x14ac:dyDescent="0.2">
      <c r="A16" s="7">
        <v>8</v>
      </c>
      <c r="B16" s="12" t="s">
        <v>17</v>
      </c>
      <c r="C16" s="29" t="s">
        <v>18</v>
      </c>
      <c r="D16" s="10">
        <v>9053686</v>
      </c>
      <c r="E16" s="10">
        <v>681882</v>
      </c>
    </row>
    <row r="17" spans="1:5" x14ac:dyDescent="0.2">
      <c r="A17" s="7">
        <v>9</v>
      </c>
      <c r="B17" s="12" t="s">
        <v>19</v>
      </c>
      <c r="C17" s="29" t="s">
        <v>20</v>
      </c>
      <c r="D17" s="10">
        <v>7938011</v>
      </c>
      <c r="E17" s="10">
        <v>1301522</v>
      </c>
    </row>
    <row r="18" spans="1:5" x14ac:dyDescent="0.2">
      <c r="A18" s="7">
        <v>10</v>
      </c>
      <c r="B18" s="12" t="s">
        <v>21</v>
      </c>
      <c r="C18" s="29" t="s">
        <v>22</v>
      </c>
      <c r="D18" s="10">
        <v>10145132</v>
      </c>
      <c r="E18" s="10">
        <v>352857</v>
      </c>
    </row>
    <row r="19" spans="1:5" x14ac:dyDescent="0.2">
      <c r="A19" s="7">
        <v>11</v>
      </c>
      <c r="B19" s="12" t="s">
        <v>23</v>
      </c>
      <c r="C19" s="29" t="s">
        <v>24</v>
      </c>
      <c r="D19" s="10">
        <v>8062067</v>
      </c>
      <c r="E19" s="10">
        <v>636300</v>
      </c>
    </row>
    <row r="20" spans="1:5" x14ac:dyDescent="0.2">
      <c r="A20" s="7">
        <v>12</v>
      </c>
      <c r="B20" s="12" t="s">
        <v>25</v>
      </c>
      <c r="C20" s="29" t="s">
        <v>26</v>
      </c>
      <c r="D20" s="10">
        <v>16309078</v>
      </c>
      <c r="E20" s="10">
        <v>432568</v>
      </c>
    </row>
    <row r="21" spans="1:5" x14ac:dyDescent="0.2">
      <c r="A21" s="7">
        <v>13</v>
      </c>
      <c r="B21" s="8" t="s">
        <v>27</v>
      </c>
      <c r="C21" s="29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0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29" t="s">
        <v>32</v>
      </c>
      <c r="D23" s="10">
        <v>10269707</v>
      </c>
      <c r="E23" s="10">
        <v>1865341</v>
      </c>
    </row>
    <row r="24" spans="1:5" x14ac:dyDescent="0.2">
      <c r="A24" s="7">
        <v>16</v>
      </c>
      <c r="B24" s="12" t="s">
        <v>33</v>
      </c>
      <c r="C24" s="29" t="s">
        <v>34</v>
      </c>
      <c r="D24" s="10">
        <v>15445592</v>
      </c>
      <c r="E24" s="10">
        <v>1444227</v>
      </c>
    </row>
    <row r="25" spans="1:5" x14ac:dyDescent="0.2">
      <c r="A25" s="7">
        <v>17</v>
      </c>
      <c r="B25" s="12" t="s">
        <v>35</v>
      </c>
      <c r="C25" s="29" t="s">
        <v>36</v>
      </c>
      <c r="D25" s="10">
        <v>17790117</v>
      </c>
      <c r="E25" s="10">
        <v>1827915</v>
      </c>
    </row>
    <row r="26" spans="1:5" x14ac:dyDescent="0.2">
      <c r="A26" s="7">
        <v>18</v>
      </c>
      <c r="B26" s="12" t="s">
        <v>37</v>
      </c>
      <c r="C26" s="29" t="s">
        <v>38</v>
      </c>
      <c r="D26" s="10">
        <v>29286279</v>
      </c>
      <c r="E26" s="10">
        <v>4755762</v>
      </c>
    </row>
    <row r="27" spans="1:5" x14ac:dyDescent="0.2">
      <c r="A27" s="7">
        <v>19</v>
      </c>
      <c r="B27" s="8" t="s">
        <v>39</v>
      </c>
      <c r="C27" s="30" t="s">
        <v>40</v>
      </c>
      <c r="D27" s="10">
        <v>5960256</v>
      </c>
      <c r="E27" s="10">
        <v>830487</v>
      </c>
    </row>
    <row r="28" spans="1:5" x14ac:dyDescent="0.2">
      <c r="A28" s="7">
        <v>20</v>
      </c>
      <c r="B28" s="8" t="s">
        <v>41</v>
      </c>
      <c r="C28" s="30" t="s">
        <v>42</v>
      </c>
      <c r="D28" s="10">
        <v>4894725</v>
      </c>
      <c r="E28" s="10">
        <v>434130</v>
      </c>
    </row>
    <row r="29" spans="1:5" x14ac:dyDescent="0.2">
      <c r="A29" s="7">
        <v>21</v>
      </c>
      <c r="B29" s="8" t="s">
        <v>43</v>
      </c>
      <c r="C29" s="30" t="s">
        <v>44</v>
      </c>
      <c r="D29" s="10">
        <v>24326143</v>
      </c>
      <c r="E29" s="10">
        <v>3966634</v>
      </c>
    </row>
    <row r="30" spans="1:5" x14ac:dyDescent="0.2">
      <c r="A30" s="7">
        <v>22</v>
      </c>
      <c r="B30" s="8" t="s">
        <v>45</v>
      </c>
      <c r="C30" s="30" t="s">
        <v>46</v>
      </c>
      <c r="D30" s="10">
        <v>21925783</v>
      </c>
      <c r="E30" s="10">
        <v>1121449</v>
      </c>
    </row>
    <row r="31" spans="1:5" x14ac:dyDescent="0.2">
      <c r="A31" s="7">
        <v>23</v>
      </c>
      <c r="B31" s="12" t="s">
        <v>47</v>
      </c>
      <c r="C31" s="29" t="s">
        <v>48</v>
      </c>
      <c r="D31" s="10">
        <v>9701762</v>
      </c>
      <c r="E31" s="10">
        <v>951326</v>
      </c>
    </row>
    <row r="32" spans="1:5" ht="12" customHeight="1" x14ac:dyDescent="0.2">
      <c r="A32" s="7">
        <v>24</v>
      </c>
      <c r="B32" s="12" t="s">
        <v>49</v>
      </c>
      <c r="C32" s="29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29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1" t="s">
        <v>54</v>
      </c>
      <c r="D34" s="10">
        <v>42093980</v>
      </c>
      <c r="E34" s="10">
        <v>0</v>
      </c>
    </row>
    <row r="35" spans="1:5" x14ac:dyDescent="0.2">
      <c r="A35" s="7">
        <v>27</v>
      </c>
      <c r="B35" s="12" t="s">
        <v>55</v>
      </c>
      <c r="C35" s="29" t="s">
        <v>56</v>
      </c>
      <c r="D35" s="10">
        <v>32361860</v>
      </c>
      <c r="E35" s="10">
        <v>718382</v>
      </c>
    </row>
    <row r="36" spans="1:5" ht="24" customHeight="1" x14ac:dyDescent="0.2">
      <c r="A36" s="7">
        <v>28</v>
      </c>
      <c r="B36" s="12" t="s">
        <v>57</v>
      </c>
      <c r="C36" s="29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0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1" t="s">
        <v>62</v>
      </c>
      <c r="D38" s="10">
        <v>6453814</v>
      </c>
      <c r="E38" s="10">
        <v>6453814</v>
      </c>
    </row>
    <row r="39" spans="1:5" ht="24" x14ac:dyDescent="0.2">
      <c r="A39" s="7">
        <v>31</v>
      </c>
      <c r="B39" s="8" t="s">
        <v>63</v>
      </c>
      <c r="C39" s="30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29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0" t="s">
        <v>68</v>
      </c>
      <c r="D41" s="10">
        <v>31088233</v>
      </c>
      <c r="E41" s="10">
        <v>3674341</v>
      </c>
    </row>
    <row r="42" spans="1:5" x14ac:dyDescent="0.2">
      <c r="A42" s="7">
        <v>34</v>
      </c>
      <c r="B42" s="14" t="s">
        <v>69</v>
      </c>
      <c r="C42" s="31" t="s">
        <v>70</v>
      </c>
      <c r="D42" s="10">
        <v>33894596</v>
      </c>
      <c r="E42" s="10">
        <v>4175344</v>
      </c>
    </row>
    <row r="43" spans="1:5" x14ac:dyDescent="0.2">
      <c r="A43" s="7">
        <v>35</v>
      </c>
      <c r="B43" s="8" t="s">
        <v>71</v>
      </c>
      <c r="C43" s="30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0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29" t="s">
        <v>76</v>
      </c>
      <c r="D45" s="10">
        <v>25571492</v>
      </c>
      <c r="E45" s="10">
        <v>3708817</v>
      </c>
    </row>
    <row r="46" spans="1:5" x14ac:dyDescent="0.2">
      <c r="A46" s="7">
        <v>38</v>
      </c>
      <c r="B46" s="11" t="s">
        <v>77</v>
      </c>
      <c r="C46" s="30" t="s">
        <v>78</v>
      </c>
      <c r="D46" s="10">
        <v>11328519</v>
      </c>
      <c r="E46" s="10">
        <v>647637</v>
      </c>
    </row>
    <row r="47" spans="1:5" x14ac:dyDescent="0.2">
      <c r="A47" s="7">
        <v>39</v>
      </c>
      <c r="B47" s="8" t="s">
        <v>79</v>
      </c>
      <c r="C47" s="30" t="s">
        <v>80</v>
      </c>
      <c r="D47" s="10">
        <v>29215509</v>
      </c>
      <c r="E47" s="10">
        <v>3343466</v>
      </c>
    </row>
    <row r="48" spans="1:5" x14ac:dyDescent="0.2">
      <c r="A48" s="7">
        <v>40</v>
      </c>
      <c r="B48" s="16" t="s">
        <v>81</v>
      </c>
      <c r="C48" s="32" t="s">
        <v>82</v>
      </c>
      <c r="D48" s="10">
        <v>9619409</v>
      </c>
      <c r="E48" s="10">
        <v>711961</v>
      </c>
    </row>
    <row r="49" spans="1:5" x14ac:dyDescent="0.2">
      <c r="A49" s="7">
        <v>41</v>
      </c>
      <c r="B49" s="8" t="s">
        <v>83</v>
      </c>
      <c r="C49" s="30" t="s">
        <v>84</v>
      </c>
      <c r="D49" s="10">
        <v>6915753</v>
      </c>
      <c r="E49" s="10">
        <v>2892</v>
      </c>
    </row>
    <row r="50" spans="1:5" x14ac:dyDescent="0.2">
      <c r="A50" s="7">
        <v>42</v>
      </c>
      <c r="B50" s="14" t="s">
        <v>85</v>
      </c>
      <c r="C50" s="31" t="s">
        <v>86</v>
      </c>
      <c r="D50" s="10">
        <v>11724594</v>
      </c>
      <c r="E50" s="10">
        <v>507651</v>
      </c>
    </row>
    <row r="51" spans="1:5" x14ac:dyDescent="0.2">
      <c r="A51" s="7">
        <v>43</v>
      </c>
      <c r="B51" s="12" t="s">
        <v>87</v>
      </c>
      <c r="C51" s="29" t="s">
        <v>88</v>
      </c>
      <c r="D51" s="10">
        <v>4913788</v>
      </c>
      <c r="E51" s="10">
        <v>16949</v>
      </c>
    </row>
    <row r="52" spans="1:5" x14ac:dyDescent="0.2">
      <c r="A52" s="7">
        <v>44</v>
      </c>
      <c r="B52" s="11" t="s">
        <v>89</v>
      </c>
      <c r="C52" s="30" t="s">
        <v>90</v>
      </c>
      <c r="D52" s="10">
        <v>4595459</v>
      </c>
      <c r="E52" s="10">
        <v>636300</v>
      </c>
    </row>
    <row r="53" spans="1:5" x14ac:dyDescent="0.2">
      <c r="A53" s="7">
        <v>45</v>
      </c>
      <c r="B53" s="12" t="s">
        <v>91</v>
      </c>
      <c r="C53" s="29" t="s">
        <v>92</v>
      </c>
      <c r="D53" s="10">
        <v>36577748</v>
      </c>
      <c r="E53" s="10">
        <v>1749246</v>
      </c>
    </row>
    <row r="54" spans="1:5" x14ac:dyDescent="0.2">
      <c r="A54" s="7">
        <v>46</v>
      </c>
      <c r="B54" s="8" t="s">
        <v>93</v>
      </c>
      <c r="C54" s="30" t="s">
        <v>94</v>
      </c>
      <c r="D54" s="10">
        <v>9625232</v>
      </c>
      <c r="E54" s="10">
        <v>1823519</v>
      </c>
    </row>
    <row r="55" spans="1:5" ht="10.5" customHeight="1" x14ac:dyDescent="0.2">
      <c r="A55" s="7">
        <v>47</v>
      </c>
      <c r="B55" s="8" t="s">
        <v>95</v>
      </c>
      <c r="C55" s="30" t="s">
        <v>96</v>
      </c>
      <c r="D55" s="10">
        <v>31918269</v>
      </c>
      <c r="E55" s="10">
        <v>1213308</v>
      </c>
    </row>
    <row r="56" spans="1:5" x14ac:dyDescent="0.2">
      <c r="A56" s="7">
        <v>48</v>
      </c>
      <c r="B56" s="18" t="s">
        <v>97</v>
      </c>
      <c r="C56" s="33" t="s">
        <v>98</v>
      </c>
      <c r="D56" s="10">
        <v>7519091</v>
      </c>
      <c r="E56" s="10">
        <v>728852</v>
      </c>
    </row>
    <row r="57" spans="1:5" x14ac:dyDescent="0.2">
      <c r="A57" s="7">
        <v>49</v>
      </c>
      <c r="B57" s="12" t="s">
        <v>99</v>
      </c>
      <c r="C57" s="29" t="s">
        <v>100</v>
      </c>
      <c r="D57" s="10">
        <v>10849227</v>
      </c>
      <c r="E57" s="10">
        <v>3309337</v>
      </c>
    </row>
    <row r="58" spans="1:5" x14ac:dyDescent="0.2">
      <c r="A58" s="7">
        <v>50</v>
      </c>
      <c r="B58" s="11" t="s">
        <v>101</v>
      </c>
      <c r="C58" s="30" t="s">
        <v>102</v>
      </c>
      <c r="D58" s="10">
        <v>13210108</v>
      </c>
      <c r="E58" s="10">
        <v>1175593</v>
      </c>
    </row>
    <row r="59" spans="1:5" ht="10.5" customHeight="1" x14ac:dyDescent="0.2">
      <c r="A59" s="7">
        <v>51</v>
      </c>
      <c r="B59" s="12" t="s">
        <v>103</v>
      </c>
      <c r="C59" s="29" t="s">
        <v>104</v>
      </c>
      <c r="D59" s="10">
        <v>4752127</v>
      </c>
      <c r="E59" s="10">
        <v>139986</v>
      </c>
    </row>
    <row r="60" spans="1:5" x14ac:dyDescent="0.2">
      <c r="A60" s="7">
        <v>52</v>
      </c>
      <c r="B60" s="11" t="s">
        <v>105</v>
      </c>
      <c r="C60" s="30" t="s">
        <v>106</v>
      </c>
      <c r="D60" s="10">
        <v>9501135</v>
      </c>
      <c r="E60" s="10">
        <v>469705</v>
      </c>
    </row>
    <row r="61" spans="1:5" x14ac:dyDescent="0.2">
      <c r="A61" s="7">
        <v>53</v>
      </c>
      <c r="B61" s="12" t="s">
        <v>107</v>
      </c>
      <c r="C61" s="29" t="s">
        <v>108</v>
      </c>
      <c r="D61" s="10">
        <v>14179037</v>
      </c>
      <c r="E61" s="10">
        <v>532178</v>
      </c>
    </row>
    <row r="62" spans="1:5" x14ac:dyDescent="0.2">
      <c r="A62" s="7">
        <v>54</v>
      </c>
      <c r="B62" s="12" t="s">
        <v>109</v>
      </c>
      <c r="C62" s="29" t="s">
        <v>110</v>
      </c>
      <c r="D62" s="10">
        <v>47014063</v>
      </c>
      <c r="E62" s="10">
        <v>3195960</v>
      </c>
    </row>
    <row r="63" spans="1:5" x14ac:dyDescent="0.2">
      <c r="A63" s="7">
        <v>55</v>
      </c>
      <c r="B63" s="12" t="s">
        <v>111</v>
      </c>
      <c r="C63" s="29" t="s">
        <v>112</v>
      </c>
      <c r="D63" s="10">
        <v>7636872</v>
      </c>
      <c r="E63" s="10">
        <v>633986</v>
      </c>
    </row>
    <row r="64" spans="1:5" x14ac:dyDescent="0.2">
      <c r="A64" s="7">
        <v>56</v>
      </c>
      <c r="B64" s="12" t="s">
        <v>113</v>
      </c>
      <c r="C64" s="29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29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29" t="s">
        <v>118</v>
      </c>
      <c r="D66" s="10">
        <v>7391317</v>
      </c>
      <c r="E66" s="10"/>
    </row>
    <row r="67" spans="1:5" ht="15" customHeight="1" x14ac:dyDescent="0.2">
      <c r="A67" s="7">
        <v>59</v>
      </c>
      <c r="B67" s="11" t="s">
        <v>119</v>
      </c>
      <c r="C67" s="29" t="s">
        <v>120</v>
      </c>
      <c r="D67" s="10">
        <v>6124806</v>
      </c>
      <c r="E67" s="10"/>
    </row>
    <row r="68" spans="1:5" ht="16.5" customHeight="1" x14ac:dyDescent="0.2">
      <c r="A68" s="7">
        <v>60</v>
      </c>
      <c r="B68" s="14" t="s">
        <v>121</v>
      </c>
      <c r="C68" s="31" t="s">
        <v>122</v>
      </c>
      <c r="D68" s="10">
        <v>21794614</v>
      </c>
      <c r="E68" s="10"/>
    </row>
    <row r="69" spans="1:5" ht="17.25" customHeight="1" x14ac:dyDescent="0.2">
      <c r="A69" s="7">
        <v>61</v>
      </c>
      <c r="B69" s="11" t="s">
        <v>123</v>
      </c>
      <c r="C69" s="29" t="s">
        <v>124</v>
      </c>
      <c r="D69" s="10">
        <v>22378625</v>
      </c>
      <c r="E69" s="10"/>
    </row>
    <row r="70" spans="1:5" ht="12.75" customHeight="1" x14ac:dyDescent="0.2">
      <c r="A70" s="7">
        <v>62</v>
      </c>
      <c r="B70" s="12" t="s">
        <v>125</v>
      </c>
      <c r="C70" s="29" t="s">
        <v>126</v>
      </c>
      <c r="D70" s="10">
        <v>3998687</v>
      </c>
      <c r="E70" s="10">
        <v>349965</v>
      </c>
    </row>
    <row r="71" spans="1:5" ht="27.75" customHeight="1" x14ac:dyDescent="0.2">
      <c r="A71" s="7">
        <v>63</v>
      </c>
      <c r="B71" s="8" t="s">
        <v>127</v>
      </c>
      <c r="C71" s="29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29" t="s">
        <v>130</v>
      </c>
      <c r="D72" s="10">
        <v>6188014</v>
      </c>
      <c r="E72" s="10">
        <v>6188014</v>
      </c>
    </row>
    <row r="73" spans="1:5" x14ac:dyDescent="0.2">
      <c r="A73" s="7">
        <v>65</v>
      </c>
      <c r="B73" s="11" t="s">
        <v>131</v>
      </c>
      <c r="C73" s="29" t="s">
        <v>132</v>
      </c>
      <c r="D73" s="10">
        <v>17314398</v>
      </c>
      <c r="E73" s="10"/>
    </row>
    <row r="74" spans="1:5" x14ac:dyDescent="0.2">
      <c r="A74" s="7">
        <v>66</v>
      </c>
      <c r="B74" s="8" t="s">
        <v>133</v>
      </c>
      <c r="C74" s="29" t="s">
        <v>134</v>
      </c>
      <c r="D74" s="10">
        <v>10412729</v>
      </c>
      <c r="E74" s="10"/>
    </row>
    <row r="75" spans="1:5" x14ac:dyDescent="0.2">
      <c r="A75" s="7">
        <v>67</v>
      </c>
      <c r="B75" s="11" t="s">
        <v>135</v>
      </c>
      <c r="C75" s="29" t="s">
        <v>136</v>
      </c>
      <c r="D75" s="10">
        <v>9997714</v>
      </c>
      <c r="E75" s="10">
        <v>746206</v>
      </c>
    </row>
    <row r="76" spans="1:5" x14ac:dyDescent="0.2">
      <c r="A76" s="7">
        <v>68</v>
      </c>
      <c r="B76" s="11" t="s">
        <v>137</v>
      </c>
      <c r="C76" s="29" t="s">
        <v>138</v>
      </c>
      <c r="D76" s="10">
        <v>7660904</v>
      </c>
      <c r="E76" s="10"/>
    </row>
    <row r="77" spans="1:5" x14ac:dyDescent="0.2">
      <c r="A77" s="7">
        <v>69</v>
      </c>
      <c r="B77" s="11" t="s">
        <v>139</v>
      </c>
      <c r="C77" s="29" t="s">
        <v>140</v>
      </c>
      <c r="D77" s="10">
        <v>18151277</v>
      </c>
      <c r="E77" s="10"/>
    </row>
    <row r="78" spans="1:5" x14ac:dyDescent="0.2">
      <c r="A78" s="7">
        <v>70</v>
      </c>
      <c r="B78" s="12" t="s">
        <v>141</v>
      </c>
      <c r="C78" s="29" t="s">
        <v>142</v>
      </c>
      <c r="D78" s="10">
        <v>10144122</v>
      </c>
      <c r="E78" s="10"/>
    </row>
    <row r="79" spans="1:5" x14ac:dyDescent="0.2">
      <c r="A79" s="7">
        <v>71</v>
      </c>
      <c r="B79" s="11" t="s">
        <v>143</v>
      </c>
      <c r="C79" s="30" t="s">
        <v>144</v>
      </c>
      <c r="D79" s="10">
        <v>11911754</v>
      </c>
      <c r="E79" s="10"/>
    </row>
    <row r="80" spans="1:5" x14ac:dyDescent="0.2">
      <c r="A80" s="7">
        <v>72</v>
      </c>
      <c r="B80" s="12" t="s">
        <v>145</v>
      </c>
      <c r="C80" s="29" t="s">
        <v>146</v>
      </c>
      <c r="D80" s="10">
        <v>6823604</v>
      </c>
      <c r="E80" s="10"/>
    </row>
    <row r="81" spans="1:5" x14ac:dyDescent="0.2">
      <c r="A81" s="7">
        <v>73</v>
      </c>
      <c r="B81" s="11" t="s">
        <v>147</v>
      </c>
      <c r="C81" s="29" t="s">
        <v>148</v>
      </c>
      <c r="D81" s="10">
        <v>19369803</v>
      </c>
      <c r="E81" s="10"/>
    </row>
    <row r="82" spans="1:5" x14ac:dyDescent="0.2">
      <c r="A82" s="7">
        <v>74</v>
      </c>
      <c r="B82" s="12" t="s">
        <v>149</v>
      </c>
      <c r="C82" s="29" t="s">
        <v>150</v>
      </c>
      <c r="D82" s="10">
        <v>8227497</v>
      </c>
      <c r="E82" s="10"/>
    </row>
    <row r="83" spans="1:5" x14ac:dyDescent="0.2">
      <c r="A83" s="7">
        <v>75</v>
      </c>
      <c r="B83" s="12" t="s">
        <v>151</v>
      </c>
      <c r="C83" s="29" t="s">
        <v>152</v>
      </c>
      <c r="D83" s="10">
        <v>8652792</v>
      </c>
      <c r="E83" s="10"/>
    </row>
    <row r="84" spans="1:5" ht="24" x14ac:dyDescent="0.2">
      <c r="A84" s="7">
        <v>76</v>
      </c>
      <c r="B84" s="20" t="s">
        <v>153</v>
      </c>
      <c r="C84" s="33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29" t="s">
        <v>156</v>
      </c>
      <c r="D85" s="10">
        <v>13305026</v>
      </c>
      <c r="E85" s="10">
        <v>13305026</v>
      </c>
    </row>
    <row r="86" spans="1:5" ht="24" x14ac:dyDescent="0.2">
      <c r="A86" s="7">
        <v>78</v>
      </c>
      <c r="B86" s="11" t="s">
        <v>157</v>
      </c>
      <c r="C86" s="29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29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29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29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29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29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29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29" t="s">
        <v>172</v>
      </c>
      <c r="D93" s="10">
        <v>8838250</v>
      </c>
      <c r="E93" s="10">
        <v>260304</v>
      </c>
    </row>
    <row r="94" spans="1:5" x14ac:dyDescent="0.2">
      <c r="A94" s="7">
        <v>86</v>
      </c>
      <c r="B94" s="14" t="s">
        <v>173</v>
      </c>
      <c r="C94" s="31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29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29" t="s">
        <v>178</v>
      </c>
      <c r="D96" s="10">
        <v>31781361</v>
      </c>
      <c r="E96" s="10">
        <v>315836</v>
      </c>
    </row>
    <row r="97" spans="1:5" ht="13.5" customHeight="1" x14ac:dyDescent="0.2">
      <c r="A97" s="7">
        <v>89</v>
      </c>
      <c r="B97" s="14" t="s">
        <v>179</v>
      </c>
      <c r="C97" s="31" t="s">
        <v>180</v>
      </c>
      <c r="D97" s="10">
        <v>22207038</v>
      </c>
      <c r="E97" s="10"/>
    </row>
    <row r="98" spans="1:5" ht="14.25" customHeight="1" x14ac:dyDescent="0.2">
      <c r="A98" s="7">
        <v>90</v>
      </c>
      <c r="B98" s="8" t="s">
        <v>181</v>
      </c>
      <c r="C98" s="29" t="s">
        <v>182</v>
      </c>
      <c r="D98" s="10">
        <v>10963049</v>
      </c>
      <c r="E98" s="10">
        <v>202459</v>
      </c>
    </row>
    <row r="99" spans="1:5" x14ac:dyDescent="0.2">
      <c r="A99" s="7">
        <v>91</v>
      </c>
      <c r="B99" s="14" t="s">
        <v>183</v>
      </c>
      <c r="C99" s="31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29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29" t="s">
        <v>188</v>
      </c>
      <c r="D101" s="10">
        <v>2790298</v>
      </c>
      <c r="E101" s="10"/>
    </row>
    <row r="102" spans="1:5" ht="24" x14ac:dyDescent="0.2">
      <c r="A102" s="7">
        <v>94</v>
      </c>
      <c r="B102" s="11" t="s">
        <v>189</v>
      </c>
      <c r="C102" s="30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1" t="s">
        <v>192</v>
      </c>
      <c r="D103" s="10">
        <v>1385462</v>
      </c>
      <c r="E103" s="10">
        <v>636300</v>
      </c>
    </row>
    <row r="104" spans="1:5" x14ac:dyDescent="0.2">
      <c r="A104" s="7">
        <v>96</v>
      </c>
      <c r="B104" s="12" t="s">
        <v>193</v>
      </c>
      <c r="C104" s="29" t="s">
        <v>194</v>
      </c>
      <c r="D104" s="10">
        <v>5080334</v>
      </c>
      <c r="E104" s="10">
        <v>1361103</v>
      </c>
    </row>
    <row r="105" spans="1:5" x14ac:dyDescent="0.2">
      <c r="A105" s="7">
        <v>97</v>
      </c>
      <c r="B105" s="11" t="s">
        <v>195</v>
      </c>
      <c r="C105" s="34" t="s">
        <v>196</v>
      </c>
      <c r="D105" s="10">
        <v>6081107</v>
      </c>
      <c r="E105" s="10">
        <v>1902305</v>
      </c>
    </row>
    <row r="106" spans="1:5" x14ac:dyDescent="0.2">
      <c r="A106" s="7">
        <v>98</v>
      </c>
      <c r="B106" s="12" t="s">
        <v>197</v>
      </c>
      <c r="C106" s="29" t="s">
        <v>198</v>
      </c>
      <c r="D106" s="10">
        <v>6574175</v>
      </c>
      <c r="E106" s="10">
        <v>16659</v>
      </c>
    </row>
    <row r="107" spans="1:5" x14ac:dyDescent="0.2">
      <c r="A107" s="7">
        <v>99</v>
      </c>
      <c r="B107" s="12" t="s">
        <v>199</v>
      </c>
      <c r="C107" s="29" t="s">
        <v>200</v>
      </c>
      <c r="D107" s="10">
        <v>17252666</v>
      </c>
      <c r="E107" s="10">
        <v>3982657</v>
      </c>
    </row>
    <row r="108" spans="1:5" x14ac:dyDescent="0.2">
      <c r="A108" s="7">
        <v>100</v>
      </c>
      <c r="B108" s="11" t="s">
        <v>201</v>
      </c>
      <c r="C108" s="31" t="s">
        <v>202</v>
      </c>
      <c r="D108" s="10">
        <v>7890480</v>
      </c>
      <c r="E108" s="10">
        <v>341007</v>
      </c>
    </row>
    <row r="109" spans="1:5" x14ac:dyDescent="0.2">
      <c r="A109" s="7">
        <v>101</v>
      </c>
      <c r="B109" s="11" t="s">
        <v>203</v>
      </c>
      <c r="C109" s="30" t="s">
        <v>204</v>
      </c>
      <c r="D109" s="10">
        <v>9836580</v>
      </c>
      <c r="E109" s="10">
        <v>917139</v>
      </c>
    </row>
    <row r="110" spans="1:5" x14ac:dyDescent="0.2">
      <c r="A110" s="7">
        <v>102</v>
      </c>
      <c r="B110" s="8" t="s">
        <v>205</v>
      </c>
      <c r="C110" s="30" t="s">
        <v>206</v>
      </c>
      <c r="D110" s="10">
        <v>20033474</v>
      </c>
      <c r="E110" s="10">
        <v>1301522</v>
      </c>
    </row>
    <row r="111" spans="1:5" x14ac:dyDescent="0.2">
      <c r="A111" s="7">
        <v>103</v>
      </c>
      <c r="B111" s="8" t="s">
        <v>207</v>
      </c>
      <c r="C111" s="30" t="s">
        <v>208</v>
      </c>
      <c r="D111" s="10">
        <v>17023728</v>
      </c>
      <c r="E111" s="10">
        <v>1318876</v>
      </c>
    </row>
    <row r="112" spans="1:5" x14ac:dyDescent="0.2">
      <c r="A112" s="7">
        <v>104</v>
      </c>
      <c r="B112" s="12" t="s">
        <v>209</v>
      </c>
      <c r="C112" s="29" t="s">
        <v>210</v>
      </c>
      <c r="D112" s="10">
        <v>6037078</v>
      </c>
      <c r="E112" s="10">
        <v>143457</v>
      </c>
    </row>
    <row r="113" spans="1:5" x14ac:dyDescent="0.2">
      <c r="A113" s="7">
        <v>105</v>
      </c>
      <c r="B113" s="14" t="s">
        <v>211</v>
      </c>
      <c r="C113" s="31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0" t="s">
        <v>214</v>
      </c>
      <c r="D114" s="10">
        <v>9077119</v>
      </c>
      <c r="E114" s="10">
        <v>832974</v>
      </c>
    </row>
    <row r="115" spans="1:5" x14ac:dyDescent="0.2">
      <c r="A115" s="7">
        <v>107</v>
      </c>
      <c r="B115" s="11" t="s">
        <v>215</v>
      </c>
      <c r="C115" s="30" t="s">
        <v>216</v>
      </c>
      <c r="D115" s="10">
        <v>9197371</v>
      </c>
      <c r="E115" s="10">
        <v>706871</v>
      </c>
    </row>
    <row r="116" spans="1:5" x14ac:dyDescent="0.2">
      <c r="A116" s="7">
        <v>108</v>
      </c>
      <c r="B116" s="12" t="s">
        <v>217</v>
      </c>
      <c r="C116" s="29" t="s">
        <v>218</v>
      </c>
      <c r="D116" s="10">
        <v>7044911</v>
      </c>
      <c r="E116" s="10">
        <v>24642</v>
      </c>
    </row>
    <row r="117" spans="1:5" ht="12" customHeight="1" x14ac:dyDescent="0.2">
      <c r="A117" s="7">
        <v>109</v>
      </c>
      <c r="B117" s="12" t="s">
        <v>219</v>
      </c>
      <c r="C117" s="29" t="s">
        <v>220</v>
      </c>
      <c r="D117" s="10">
        <v>10028270</v>
      </c>
      <c r="E117" s="10">
        <v>2381496</v>
      </c>
    </row>
    <row r="118" spans="1:5" x14ac:dyDescent="0.2">
      <c r="A118" s="7">
        <v>110</v>
      </c>
      <c r="B118" s="8" t="s">
        <v>221</v>
      </c>
      <c r="C118" s="30" t="s">
        <v>222</v>
      </c>
      <c r="D118" s="10">
        <v>17336199</v>
      </c>
      <c r="E118" s="10">
        <v>160232</v>
      </c>
    </row>
    <row r="119" spans="1:5" x14ac:dyDescent="0.2">
      <c r="A119" s="7">
        <v>111</v>
      </c>
      <c r="B119" s="11" t="s">
        <v>223</v>
      </c>
      <c r="C119" s="30" t="s">
        <v>224</v>
      </c>
      <c r="D119" s="10">
        <v>8147931</v>
      </c>
      <c r="E119" s="10">
        <v>237166</v>
      </c>
    </row>
    <row r="120" spans="1:5" x14ac:dyDescent="0.2">
      <c r="A120" s="7">
        <v>112</v>
      </c>
      <c r="B120" s="8" t="s">
        <v>225</v>
      </c>
      <c r="C120" s="29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0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29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29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29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29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29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29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5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0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29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6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29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29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29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1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29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0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0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29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29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29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29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29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0" t="s">
        <v>274</v>
      </c>
      <c r="D144" s="10">
        <v>21628280</v>
      </c>
      <c r="E144" s="10"/>
    </row>
    <row r="145" spans="1:5" ht="10.5" customHeight="1" x14ac:dyDescent="0.2">
      <c r="A145" s="7">
        <v>137</v>
      </c>
      <c r="B145" s="12" t="s">
        <v>275</v>
      </c>
      <c r="C145" s="29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29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1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29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29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29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1" t="s">
        <v>288</v>
      </c>
      <c r="D151" s="10">
        <v>22055666</v>
      </c>
      <c r="E151" s="10"/>
    </row>
    <row r="152" spans="1:5" x14ac:dyDescent="0.2">
      <c r="A152" s="7">
        <v>144</v>
      </c>
      <c r="B152" s="11" t="s">
        <v>289</v>
      </c>
      <c r="C152" s="31" t="s">
        <v>290</v>
      </c>
      <c r="D152" s="10">
        <v>57813196</v>
      </c>
      <c r="E152" s="10">
        <v>2403477</v>
      </c>
    </row>
    <row r="153" spans="1:5" x14ac:dyDescent="0.2">
      <c r="A153" s="7">
        <v>145</v>
      </c>
      <c r="B153" s="12" t="s">
        <v>291</v>
      </c>
      <c r="C153" s="29" t="s">
        <v>292</v>
      </c>
      <c r="D153" s="10">
        <v>2937892</v>
      </c>
      <c r="E153" s="10"/>
    </row>
    <row r="154" spans="1:5" x14ac:dyDescent="0.2">
      <c r="A154" s="7">
        <v>146</v>
      </c>
      <c r="B154" s="8" t="s">
        <v>293</v>
      </c>
      <c r="C154" s="30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0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6:C6"/>
    <mergeCell ref="A7:C7"/>
    <mergeCell ref="A8:C8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7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8" sqref="D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153" t="s">
        <v>372</v>
      </c>
      <c r="B2" s="153"/>
      <c r="C2" s="153"/>
      <c r="D2" s="153"/>
      <c r="E2" s="153"/>
      <c r="F2" s="153"/>
      <c r="G2" s="153"/>
      <c r="H2" s="153"/>
      <c r="I2" s="153"/>
    </row>
    <row r="3" spans="1:9" x14ac:dyDescent="0.2">
      <c r="C3" s="4"/>
      <c r="I3" s="3" t="s">
        <v>329</v>
      </c>
    </row>
    <row r="4" spans="1:9" s="5" customFormat="1" ht="24.75" customHeight="1" x14ac:dyDescent="0.2">
      <c r="A4" s="154" t="s">
        <v>0</v>
      </c>
      <c r="B4" s="154" t="s">
        <v>1</v>
      </c>
      <c r="C4" s="154" t="s">
        <v>2</v>
      </c>
      <c r="D4" s="161" t="s">
        <v>332</v>
      </c>
      <c r="E4" s="161"/>
      <c r="F4" s="161"/>
      <c r="G4" s="161"/>
      <c r="H4" s="161"/>
      <c r="I4" s="161"/>
    </row>
    <row r="5" spans="1:9" ht="61.5" customHeight="1" x14ac:dyDescent="0.2">
      <c r="A5" s="186"/>
      <c r="B5" s="186"/>
      <c r="C5" s="186"/>
      <c r="D5" s="184" t="s">
        <v>322</v>
      </c>
      <c r="E5" s="161" t="s">
        <v>397</v>
      </c>
      <c r="F5" s="161"/>
      <c r="G5" s="161" t="s">
        <v>330</v>
      </c>
      <c r="H5" s="161"/>
      <c r="I5" s="161" t="s">
        <v>331</v>
      </c>
    </row>
    <row r="6" spans="1:9" ht="44.25" customHeight="1" x14ac:dyDescent="0.2">
      <c r="A6" s="155"/>
      <c r="B6" s="155"/>
      <c r="C6" s="155"/>
      <c r="D6" s="185"/>
      <c r="E6" s="120" t="s">
        <v>322</v>
      </c>
      <c r="F6" s="120" t="s">
        <v>333</v>
      </c>
      <c r="G6" s="120" t="s">
        <v>322</v>
      </c>
      <c r="H6" s="120" t="s">
        <v>333</v>
      </c>
      <c r="I6" s="161"/>
    </row>
    <row r="7" spans="1:9" ht="12.75" customHeight="1" x14ac:dyDescent="0.2">
      <c r="A7" s="177" t="s">
        <v>300</v>
      </c>
      <c r="B7" s="177"/>
      <c r="C7" s="177"/>
      <c r="D7" s="128">
        <f>D8+D9</f>
        <v>7863027065</v>
      </c>
      <c r="E7" s="128">
        <f>E8+E9</f>
        <v>807316475</v>
      </c>
      <c r="F7" s="128">
        <f t="shared" ref="F7:I7" si="0">F8+F9</f>
        <v>454746274.46565121</v>
      </c>
      <c r="G7" s="128">
        <f t="shared" si="0"/>
        <v>2416835599</v>
      </c>
      <c r="H7" s="128">
        <f t="shared" si="0"/>
        <v>1197392108</v>
      </c>
      <c r="I7" s="128">
        <f t="shared" si="0"/>
        <v>4601116276</v>
      </c>
    </row>
    <row r="8" spans="1:9" ht="12.75" customHeight="1" x14ac:dyDescent="0.2">
      <c r="A8" s="173" t="s">
        <v>299</v>
      </c>
      <c r="B8" s="174"/>
      <c r="C8" s="175"/>
      <c r="D8" s="126">
        <f>38023675-264960</f>
        <v>37758715</v>
      </c>
      <c r="E8" s="127"/>
      <c r="F8" s="127"/>
      <c r="G8" s="127"/>
      <c r="H8" s="127"/>
      <c r="I8" s="127"/>
    </row>
    <row r="9" spans="1:9" ht="12.75" customHeight="1" x14ac:dyDescent="0.2">
      <c r="A9" s="173" t="s">
        <v>396</v>
      </c>
      <c r="B9" s="174"/>
      <c r="C9" s="175"/>
      <c r="D9" s="129">
        <f>SUM(D10:D157)</f>
        <v>7825268350</v>
      </c>
      <c r="E9" s="129">
        <f t="shared" ref="E9:I9" si="1">SUM(E10:E157)</f>
        <v>807316475</v>
      </c>
      <c r="F9" s="129">
        <f t="shared" si="1"/>
        <v>454746274.46565121</v>
      </c>
      <c r="G9" s="129">
        <f t="shared" si="1"/>
        <v>2416835599</v>
      </c>
      <c r="H9" s="129">
        <f t="shared" si="1"/>
        <v>1197392108</v>
      </c>
      <c r="I9" s="129">
        <f t="shared" si="1"/>
        <v>4601116276</v>
      </c>
    </row>
    <row r="10" spans="1:9" ht="12" customHeight="1" x14ac:dyDescent="0.2">
      <c r="A10" s="7">
        <v>1</v>
      </c>
      <c r="B10" s="8" t="s">
        <v>3</v>
      </c>
      <c r="C10" s="30" t="s">
        <v>4</v>
      </c>
      <c r="D10" s="48">
        <f>E10+G10+I10</f>
        <v>32909277</v>
      </c>
      <c r="E10" s="48"/>
      <c r="F10" s="48"/>
      <c r="G10" s="48">
        <v>9981085</v>
      </c>
      <c r="H10" s="48">
        <v>4454875</v>
      </c>
      <c r="I10" s="48">
        <v>22928192</v>
      </c>
    </row>
    <row r="11" spans="1:9" x14ac:dyDescent="0.2">
      <c r="A11" s="7">
        <v>2</v>
      </c>
      <c r="B11" s="11" t="s">
        <v>5</v>
      </c>
      <c r="C11" s="30" t="s">
        <v>6</v>
      </c>
      <c r="D11" s="48">
        <f t="shared" ref="D11:D74" si="2">E11+G11+I11</f>
        <v>35791071</v>
      </c>
      <c r="E11" s="48"/>
      <c r="F11" s="48"/>
      <c r="G11" s="48">
        <v>11930363</v>
      </c>
      <c r="H11" s="48">
        <v>8786977</v>
      </c>
      <c r="I11" s="48">
        <v>23860708</v>
      </c>
    </row>
    <row r="12" spans="1:9" x14ac:dyDescent="0.2">
      <c r="A12" s="7">
        <v>3</v>
      </c>
      <c r="B12" s="12" t="s">
        <v>7</v>
      </c>
      <c r="C12" s="29" t="s">
        <v>8</v>
      </c>
      <c r="D12" s="48">
        <f t="shared" si="2"/>
        <v>120683319</v>
      </c>
      <c r="E12" s="48">
        <v>5415961</v>
      </c>
      <c r="F12" s="48"/>
      <c r="G12" s="48">
        <v>51602648</v>
      </c>
      <c r="H12" s="48">
        <v>32703222</v>
      </c>
      <c r="I12" s="48">
        <v>63664710</v>
      </c>
    </row>
    <row r="13" spans="1:9" ht="14.25" customHeight="1" x14ac:dyDescent="0.2">
      <c r="A13" s="7">
        <v>4</v>
      </c>
      <c r="B13" s="8" t="s">
        <v>9</v>
      </c>
      <c r="C13" s="30" t="s">
        <v>10</v>
      </c>
      <c r="D13" s="48">
        <f t="shared" si="2"/>
        <v>37923655</v>
      </c>
      <c r="E13" s="48">
        <v>0</v>
      </c>
      <c r="F13" s="48"/>
      <c r="G13" s="48">
        <v>12911623</v>
      </c>
      <c r="H13" s="48">
        <v>9256614</v>
      </c>
      <c r="I13" s="48">
        <v>25012032</v>
      </c>
    </row>
    <row r="14" spans="1:9" x14ac:dyDescent="0.2">
      <c r="A14" s="7">
        <v>5</v>
      </c>
      <c r="B14" s="8" t="s">
        <v>11</v>
      </c>
      <c r="C14" s="30" t="s">
        <v>12</v>
      </c>
      <c r="D14" s="48">
        <f t="shared" si="2"/>
        <v>40359598</v>
      </c>
      <c r="E14" s="48">
        <v>0</v>
      </c>
      <c r="F14" s="48"/>
      <c r="G14" s="48">
        <v>14408627</v>
      </c>
      <c r="H14" s="48">
        <v>11465544</v>
      </c>
      <c r="I14" s="48">
        <v>25950971</v>
      </c>
    </row>
    <row r="15" spans="1:9" x14ac:dyDescent="0.2">
      <c r="A15" s="7">
        <v>6</v>
      </c>
      <c r="B15" s="12" t="s">
        <v>13</v>
      </c>
      <c r="C15" s="29" t="s">
        <v>14</v>
      </c>
      <c r="D15" s="48">
        <f t="shared" si="2"/>
        <v>278054688</v>
      </c>
      <c r="E15" s="48">
        <v>9152710</v>
      </c>
      <c r="F15" s="48"/>
      <c r="G15" s="48">
        <v>95729141</v>
      </c>
      <c r="H15" s="48">
        <v>51040456</v>
      </c>
      <c r="I15" s="48">
        <v>173172837</v>
      </c>
    </row>
    <row r="16" spans="1:9" x14ac:dyDescent="0.2">
      <c r="A16" s="7">
        <v>7</v>
      </c>
      <c r="B16" s="14" t="s">
        <v>15</v>
      </c>
      <c r="C16" s="31" t="s">
        <v>16</v>
      </c>
      <c r="D16" s="48">
        <f t="shared" si="2"/>
        <v>109752377</v>
      </c>
      <c r="E16" s="48">
        <v>0</v>
      </c>
      <c r="F16" s="48"/>
      <c r="G16" s="48">
        <v>45557845</v>
      </c>
      <c r="H16" s="48">
        <v>32021154</v>
      </c>
      <c r="I16" s="48">
        <v>64194532</v>
      </c>
    </row>
    <row r="17" spans="1:9" x14ac:dyDescent="0.2">
      <c r="A17" s="7">
        <v>8</v>
      </c>
      <c r="B17" s="12" t="s">
        <v>17</v>
      </c>
      <c r="C17" s="29" t="s">
        <v>18</v>
      </c>
      <c r="D17" s="48">
        <f t="shared" si="2"/>
        <v>48644123</v>
      </c>
      <c r="E17" s="48">
        <v>0</v>
      </c>
      <c r="F17" s="48"/>
      <c r="G17" s="48">
        <v>21337609</v>
      </c>
      <c r="H17" s="48">
        <v>17896343</v>
      </c>
      <c r="I17" s="48">
        <v>27306514</v>
      </c>
    </row>
    <row r="18" spans="1:9" x14ac:dyDescent="0.2">
      <c r="A18" s="7">
        <v>9</v>
      </c>
      <c r="B18" s="12" t="s">
        <v>19</v>
      </c>
      <c r="C18" s="29" t="s">
        <v>20</v>
      </c>
      <c r="D18" s="48">
        <f t="shared" si="2"/>
        <v>38626573</v>
      </c>
      <c r="E18" s="48">
        <v>0</v>
      </c>
      <c r="F18" s="48"/>
      <c r="G18" s="48">
        <v>13781863</v>
      </c>
      <c r="H18" s="48">
        <v>8940050</v>
      </c>
      <c r="I18" s="48">
        <v>24844710</v>
      </c>
    </row>
    <row r="19" spans="1:9" x14ac:dyDescent="0.2">
      <c r="A19" s="7">
        <v>10</v>
      </c>
      <c r="B19" s="12" t="s">
        <v>21</v>
      </c>
      <c r="C19" s="29" t="s">
        <v>22</v>
      </c>
      <c r="D19" s="48">
        <f t="shared" si="2"/>
        <v>47159303</v>
      </c>
      <c r="E19" s="48">
        <v>0</v>
      </c>
      <c r="F19" s="48"/>
      <c r="G19" s="48">
        <v>16734009</v>
      </c>
      <c r="H19" s="48">
        <v>8845242</v>
      </c>
      <c r="I19" s="48">
        <v>30425294</v>
      </c>
    </row>
    <row r="20" spans="1:9" x14ac:dyDescent="0.2">
      <c r="A20" s="7">
        <v>11</v>
      </c>
      <c r="B20" s="12" t="s">
        <v>23</v>
      </c>
      <c r="C20" s="29" t="s">
        <v>24</v>
      </c>
      <c r="D20" s="48">
        <f t="shared" si="2"/>
        <v>37206111</v>
      </c>
      <c r="E20" s="48">
        <v>0</v>
      </c>
      <c r="F20" s="48"/>
      <c r="G20" s="48">
        <v>12376647</v>
      </c>
      <c r="H20" s="48">
        <v>6750316</v>
      </c>
      <c r="I20" s="48">
        <v>24829464</v>
      </c>
    </row>
    <row r="21" spans="1:9" x14ac:dyDescent="0.2">
      <c r="A21" s="7">
        <v>12</v>
      </c>
      <c r="B21" s="12" t="s">
        <v>25</v>
      </c>
      <c r="C21" s="29" t="s">
        <v>26</v>
      </c>
      <c r="D21" s="48">
        <f t="shared" si="2"/>
        <v>85669279</v>
      </c>
      <c r="E21" s="48">
        <v>0</v>
      </c>
      <c r="F21" s="48"/>
      <c r="G21" s="48">
        <v>35424214</v>
      </c>
      <c r="H21" s="48">
        <v>27335489</v>
      </c>
      <c r="I21" s="48">
        <v>50245065</v>
      </c>
    </row>
    <row r="22" spans="1:9" x14ac:dyDescent="0.2">
      <c r="A22" s="7">
        <v>13</v>
      </c>
      <c r="B22" s="8" t="s">
        <v>27</v>
      </c>
      <c r="C22" s="29" t="s">
        <v>28</v>
      </c>
      <c r="D22" s="48">
        <f t="shared" si="2"/>
        <v>71714</v>
      </c>
      <c r="E22" s="48">
        <v>71714</v>
      </c>
      <c r="F22" s="48">
        <v>7809</v>
      </c>
      <c r="G22" s="48"/>
      <c r="H22" s="48">
        <v>0</v>
      </c>
      <c r="I22" s="48"/>
    </row>
    <row r="23" spans="1:9" x14ac:dyDescent="0.2">
      <c r="A23" s="7">
        <v>14</v>
      </c>
      <c r="B23" s="8" t="s">
        <v>29</v>
      </c>
      <c r="C23" s="30" t="s">
        <v>30</v>
      </c>
      <c r="D23" s="48">
        <f t="shared" si="2"/>
        <v>0</v>
      </c>
      <c r="E23" s="48">
        <v>0</v>
      </c>
      <c r="F23" s="48">
        <v>0</v>
      </c>
      <c r="G23" s="48"/>
      <c r="H23" s="48">
        <v>0</v>
      </c>
      <c r="I23" s="48"/>
    </row>
    <row r="24" spans="1:9" x14ac:dyDescent="0.2">
      <c r="A24" s="7">
        <v>15</v>
      </c>
      <c r="B24" s="12" t="s">
        <v>31</v>
      </c>
      <c r="C24" s="29" t="s">
        <v>32</v>
      </c>
      <c r="D24" s="48">
        <f t="shared" si="2"/>
        <v>48365448</v>
      </c>
      <c r="E24" s="48">
        <v>0</v>
      </c>
      <c r="F24" s="48"/>
      <c r="G24" s="48">
        <v>15643269</v>
      </c>
      <c r="H24" s="48">
        <v>11746675</v>
      </c>
      <c r="I24" s="48">
        <v>32722179</v>
      </c>
    </row>
    <row r="25" spans="1:9" x14ac:dyDescent="0.2">
      <c r="A25" s="7">
        <v>16</v>
      </c>
      <c r="B25" s="12" t="s">
        <v>33</v>
      </c>
      <c r="C25" s="29" t="s">
        <v>34</v>
      </c>
      <c r="D25" s="48">
        <f t="shared" si="2"/>
        <v>59377108</v>
      </c>
      <c r="E25" s="48">
        <v>0</v>
      </c>
      <c r="F25" s="48"/>
      <c r="G25" s="48">
        <v>13014298</v>
      </c>
      <c r="H25" s="48">
        <v>8153665</v>
      </c>
      <c r="I25" s="48">
        <v>46362810</v>
      </c>
    </row>
    <row r="26" spans="1:9" x14ac:dyDescent="0.2">
      <c r="A26" s="7">
        <v>17</v>
      </c>
      <c r="B26" s="12" t="s">
        <v>35</v>
      </c>
      <c r="C26" s="29" t="s">
        <v>36</v>
      </c>
      <c r="D26" s="48">
        <f t="shared" si="2"/>
        <v>101057577</v>
      </c>
      <c r="E26" s="48">
        <v>0</v>
      </c>
      <c r="F26" s="48"/>
      <c r="G26" s="48">
        <v>41638639</v>
      </c>
      <c r="H26" s="48">
        <v>30618960</v>
      </c>
      <c r="I26" s="48">
        <v>59418938</v>
      </c>
    </row>
    <row r="27" spans="1:9" x14ac:dyDescent="0.2">
      <c r="A27" s="7">
        <v>18</v>
      </c>
      <c r="B27" s="12" t="s">
        <v>37</v>
      </c>
      <c r="C27" s="29" t="s">
        <v>38</v>
      </c>
      <c r="D27" s="48">
        <f t="shared" si="2"/>
        <v>196593856</v>
      </c>
      <c r="E27" s="48">
        <v>7895446</v>
      </c>
      <c r="F27" s="48"/>
      <c r="G27" s="48">
        <v>76826571</v>
      </c>
      <c r="H27" s="48">
        <v>49241971</v>
      </c>
      <c r="I27" s="48">
        <v>111871839</v>
      </c>
    </row>
    <row r="28" spans="1:9" x14ac:dyDescent="0.2">
      <c r="A28" s="7">
        <v>19</v>
      </c>
      <c r="B28" s="8" t="s">
        <v>39</v>
      </c>
      <c r="C28" s="30" t="s">
        <v>40</v>
      </c>
      <c r="D28" s="48">
        <f t="shared" si="2"/>
        <v>35287622</v>
      </c>
      <c r="E28" s="48">
        <v>0</v>
      </c>
      <c r="F28" s="48"/>
      <c r="G28" s="48">
        <v>14778372</v>
      </c>
      <c r="H28" s="48">
        <v>8384027</v>
      </c>
      <c r="I28" s="48">
        <v>20509250</v>
      </c>
    </row>
    <row r="29" spans="1:9" x14ac:dyDescent="0.2">
      <c r="A29" s="7">
        <v>20</v>
      </c>
      <c r="B29" s="8" t="s">
        <v>41</v>
      </c>
      <c r="C29" s="30" t="s">
        <v>42</v>
      </c>
      <c r="D29" s="48">
        <f t="shared" si="2"/>
        <v>22275894</v>
      </c>
      <c r="E29" s="48">
        <v>0</v>
      </c>
      <c r="F29" s="48"/>
      <c r="G29" s="48">
        <v>5806621</v>
      </c>
      <c r="H29" s="48">
        <v>2633284</v>
      </c>
      <c r="I29" s="48">
        <v>16469273</v>
      </c>
    </row>
    <row r="30" spans="1:9" x14ac:dyDescent="0.2">
      <c r="A30" s="7">
        <v>21</v>
      </c>
      <c r="B30" s="8" t="s">
        <v>43</v>
      </c>
      <c r="C30" s="30" t="s">
        <v>44</v>
      </c>
      <c r="D30" s="48">
        <f t="shared" si="2"/>
        <v>142459108</v>
      </c>
      <c r="E30" s="48">
        <v>0</v>
      </c>
      <c r="F30" s="48"/>
      <c r="G30" s="48">
        <v>64832591</v>
      </c>
      <c r="H30" s="48">
        <v>41720536</v>
      </c>
      <c r="I30" s="48">
        <v>77626517</v>
      </c>
    </row>
    <row r="31" spans="1:9" x14ac:dyDescent="0.2">
      <c r="A31" s="7">
        <v>22</v>
      </c>
      <c r="B31" s="8" t="s">
        <v>45</v>
      </c>
      <c r="C31" s="30" t="s">
        <v>46</v>
      </c>
      <c r="D31" s="48">
        <f t="shared" si="2"/>
        <v>127533208</v>
      </c>
      <c r="E31" s="48">
        <v>5102718</v>
      </c>
      <c r="F31" s="48"/>
      <c r="G31" s="48">
        <v>53827615</v>
      </c>
      <c r="H31" s="48">
        <v>29888895</v>
      </c>
      <c r="I31" s="48">
        <v>68602875</v>
      </c>
    </row>
    <row r="32" spans="1:9" x14ac:dyDescent="0.2">
      <c r="A32" s="7">
        <v>23</v>
      </c>
      <c r="B32" s="12" t="s">
        <v>47</v>
      </c>
      <c r="C32" s="29" t="s">
        <v>48</v>
      </c>
      <c r="D32" s="48">
        <f t="shared" si="2"/>
        <v>52843220</v>
      </c>
      <c r="E32" s="48"/>
      <c r="F32" s="48"/>
      <c r="G32" s="48">
        <v>21188137</v>
      </c>
      <c r="H32" s="48">
        <v>7317897</v>
      </c>
      <c r="I32" s="48">
        <v>31655083</v>
      </c>
    </row>
    <row r="33" spans="1:9" ht="12" customHeight="1" x14ac:dyDescent="0.2">
      <c r="A33" s="7">
        <v>24</v>
      </c>
      <c r="B33" s="12" t="s">
        <v>49</v>
      </c>
      <c r="C33" s="29" t="s">
        <v>50</v>
      </c>
      <c r="D33" s="48">
        <f t="shared" si="2"/>
        <v>0</v>
      </c>
      <c r="E33" s="48"/>
      <c r="F33" s="48"/>
      <c r="G33" s="48"/>
      <c r="H33" s="48"/>
      <c r="I33" s="48"/>
    </row>
    <row r="34" spans="1:9" ht="24" x14ac:dyDescent="0.2">
      <c r="A34" s="7">
        <v>25</v>
      </c>
      <c r="B34" s="12" t="s">
        <v>51</v>
      </c>
      <c r="C34" s="29" t="s">
        <v>52</v>
      </c>
      <c r="D34" s="48">
        <f t="shared" si="2"/>
        <v>0</v>
      </c>
      <c r="E34" s="48"/>
      <c r="F34" s="48"/>
      <c r="G34" s="48"/>
      <c r="H34" s="48"/>
      <c r="I34" s="48"/>
    </row>
    <row r="35" spans="1:9" x14ac:dyDescent="0.2">
      <c r="A35" s="7">
        <v>26</v>
      </c>
      <c r="B35" s="8" t="s">
        <v>53</v>
      </c>
      <c r="C35" s="31" t="s">
        <v>54</v>
      </c>
      <c r="D35" s="48">
        <f t="shared" si="2"/>
        <v>201190906</v>
      </c>
      <c r="E35" s="48">
        <v>21590089</v>
      </c>
      <c r="F35" s="48"/>
      <c r="G35" s="48">
        <v>50956925</v>
      </c>
      <c r="H35" s="48">
        <v>0</v>
      </c>
      <c r="I35" s="48">
        <v>128643892</v>
      </c>
    </row>
    <row r="36" spans="1:9" x14ac:dyDescent="0.2">
      <c r="A36" s="7">
        <v>27</v>
      </c>
      <c r="B36" s="12" t="s">
        <v>55</v>
      </c>
      <c r="C36" s="29" t="s">
        <v>56</v>
      </c>
      <c r="D36" s="48">
        <f t="shared" si="2"/>
        <v>229864259</v>
      </c>
      <c r="E36" s="48">
        <v>0</v>
      </c>
      <c r="F36" s="48"/>
      <c r="G36" s="48">
        <v>68966662</v>
      </c>
      <c r="H36" s="48">
        <v>8590186</v>
      </c>
      <c r="I36" s="48">
        <v>160897597</v>
      </c>
    </row>
    <row r="37" spans="1:9" ht="24" customHeight="1" x14ac:dyDescent="0.2">
      <c r="A37" s="7">
        <v>28</v>
      </c>
      <c r="B37" s="12" t="s">
        <v>57</v>
      </c>
      <c r="C37" s="29" t="s">
        <v>58</v>
      </c>
      <c r="D37" s="48">
        <f t="shared" si="2"/>
        <v>78937832</v>
      </c>
      <c r="E37" s="48">
        <v>3478671</v>
      </c>
      <c r="F37" s="48"/>
      <c r="G37" s="48">
        <v>13710076</v>
      </c>
      <c r="H37" s="48">
        <v>0</v>
      </c>
      <c r="I37" s="48">
        <v>61749085</v>
      </c>
    </row>
    <row r="38" spans="1:9" ht="12" customHeight="1" x14ac:dyDescent="0.2">
      <c r="A38" s="7">
        <v>29</v>
      </c>
      <c r="B38" s="8" t="s">
        <v>59</v>
      </c>
      <c r="C38" s="30" t="s">
        <v>60</v>
      </c>
      <c r="D38" s="48">
        <f t="shared" si="2"/>
        <v>10588015</v>
      </c>
      <c r="E38" s="48">
        <v>10588015</v>
      </c>
      <c r="F38" s="48"/>
      <c r="G38" s="48"/>
      <c r="H38" s="48"/>
      <c r="I38" s="48"/>
    </row>
    <row r="39" spans="1:9" x14ac:dyDescent="0.2">
      <c r="A39" s="7">
        <v>30</v>
      </c>
      <c r="B39" s="11" t="s">
        <v>61</v>
      </c>
      <c r="C39" s="31" t="s">
        <v>62</v>
      </c>
      <c r="D39" s="48">
        <f t="shared" si="2"/>
        <v>105598210</v>
      </c>
      <c r="E39" s="48">
        <v>105598210</v>
      </c>
      <c r="F39" s="48">
        <v>105598210</v>
      </c>
      <c r="G39" s="48"/>
      <c r="H39" s="48"/>
      <c r="I39" s="48"/>
    </row>
    <row r="40" spans="1:9" ht="24" x14ac:dyDescent="0.2">
      <c r="A40" s="7">
        <v>31</v>
      </c>
      <c r="B40" s="8" t="s">
        <v>63</v>
      </c>
      <c r="C40" s="30" t="s">
        <v>64</v>
      </c>
      <c r="D40" s="48">
        <f t="shared" si="2"/>
        <v>0</v>
      </c>
      <c r="E40" s="48"/>
      <c r="F40" s="48"/>
      <c r="G40" s="48"/>
      <c r="H40" s="48"/>
      <c r="I40" s="48"/>
    </row>
    <row r="41" spans="1:9" x14ac:dyDescent="0.2">
      <c r="A41" s="7">
        <v>32</v>
      </c>
      <c r="B41" s="12" t="s">
        <v>65</v>
      </c>
      <c r="C41" s="29" t="s">
        <v>66</v>
      </c>
      <c r="D41" s="48">
        <f t="shared" si="2"/>
        <v>15410702</v>
      </c>
      <c r="E41" s="48"/>
      <c r="F41" s="48"/>
      <c r="G41" s="48">
        <v>6698299</v>
      </c>
      <c r="H41" s="48">
        <v>3945254</v>
      </c>
      <c r="I41" s="48">
        <v>8712403</v>
      </c>
    </row>
    <row r="42" spans="1:9" x14ac:dyDescent="0.2">
      <c r="A42" s="7">
        <v>33</v>
      </c>
      <c r="B42" s="11" t="s">
        <v>67</v>
      </c>
      <c r="C42" s="30" t="s">
        <v>68</v>
      </c>
      <c r="D42" s="48">
        <f t="shared" si="2"/>
        <v>170094075</v>
      </c>
      <c r="E42" s="48">
        <v>7938356</v>
      </c>
      <c r="F42" s="48"/>
      <c r="G42" s="48">
        <v>65664556</v>
      </c>
      <c r="H42" s="48">
        <v>31455572</v>
      </c>
      <c r="I42" s="48">
        <v>96491163</v>
      </c>
    </row>
    <row r="43" spans="1:9" x14ac:dyDescent="0.2">
      <c r="A43" s="7">
        <v>34</v>
      </c>
      <c r="B43" s="14" t="s">
        <v>69</v>
      </c>
      <c r="C43" s="31" t="s">
        <v>70</v>
      </c>
      <c r="D43" s="48">
        <f t="shared" si="2"/>
        <v>248873731</v>
      </c>
      <c r="E43" s="48">
        <v>4771596</v>
      </c>
      <c r="F43" s="48"/>
      <c r="G43" s="48">
        <v>106291369</v>
      </c>
      <c r="H43" s="48">
        <v>54877132</v>
      </c>
      <c r="I43" s="48">
        <v>137810766</v>
      </c>
    </row>
    <row r="44" spans="1:9" x14ac:dyDescent="0.2">
      <c r="A44" s="7">
        <v>35</v>
      </c>
      <c r="B44" s="8" t="s">
        <v>71</v>
      </c>
      <c r="C44" s="30" t="s">
        <v>72</v>
      </c>
      <c r="D44" s="48">
        <f t="shared" si="2"/>
        <v>8548933</v>
      </c>
      <c r="E44" s="48">
        <v>8548933</v>
      </c>
      <c r="F44" s="48"/>
      <c r="G44" s="48"/>
      <c r="H44" s="48"/>
      <c r="I44" s="48"/>
    </row>
    <row r="45" spans="1:9" x14ac:dyDescent="0.2">
      <c r="A45" s="7">
        <v>36</v>
      </c>
      <c r="B45" s="11" t="s">
        <v>73</v>
      </c>
      <c r="C45" s="30" t="s">
        <v>74</v>
      </c>
      <c r="D45" s="48">
        <f t="shared" si="2"/>
        <v>47183883</v>
      </c>
      <c r="E45" s="48"/>
      <c r="F45" s="48"/>
      <c r="G45" s="48">
        <v>18921054</v>
      </c>
      <c r="H45" s="48">
        <v>15087496</v>
      </c>
      <c r="I45" s="48">
        <v>28262829</v>
      </c>
    </row>
    <row r="46" spans="1:9" x14ac:dyDescent="0.2">
      <c r="A46" s="7">
        <v>37</v>
      </c>
      <c r="B46" s="12" t="s">
        <v>75</v>
      </c>
      <c r="C46" s="29" t="s">
        <v>76</v>
      </c>
      <c r="D46" s="48">
        <f t="shared" si="2"/>
        <v>149341009</v>
      </c>
      <c r="E46" s="48"/>
      <c r="F46" s="48"/>
      <c r="G46" s="48">
        <v>57131898</v>
      </c>
      <c r="H46" s="48">
        <v>30314231</v>
      </c>
      <c r="I46" s="48">
        <v>92209111</v>
      </c>
    </row>
    <row r="47" spans="1:9" x14ac:dyDescent="0.2">
      <c r="A47" s="7">
        <v>38</v>
      </c>
      <c r="B47" s="11" t="s">
        <v>77</v>
      </c>
      <c r="C47" s="30" t="s">
        <v>78</v>
      </c>
      <c r="D47" s="48">
        <f t="shared" si="2"/>
        <v>63885114</v>
      </c>
      <c r="E47" s="48"/>
      <c r="F47" s="48"/>
      <c r="G47" s="48">
        <v>27692069</v>
      </c>
      <c r="H47" s="48">
        <v>16070643</v>
      </c>
      <c r="I47" s="48">
        <v>36193045</v>
      </c>
    </row>
    <row r="48" spans="1:9" x14ac:dyDescent="0.2">
      <c r="A48" s="7">
        <v>39</v>
      </c>
      <c r="B48" s="8" t="s">
        <v>79</v>
      </c>
      <c r="C48" s="30" t="s">
        <v>80</v>
      </c>
      <c r="D48" s="48">
        <f t="shared" si="2"/>
        <v>134263271</v>
      </c>
      <c r="E48" s="48"/>
      <c r="F48" s="48"/>
      <c r="G48" s="48">
        <v>45119082</v>
      </c>
      <c r="H48" s="48">
        <v>32736323</v>
      </c>
      <c r="I48" s="48">
        <v>89144189</v>
      </c>
    </row>
    <row r="49" spans="1:9" x14ac:dyDescent="0.2">
      <c r="A49" s="7">
        <v>40</v>
      </c>
      <c r="B49" s="16" t="s">
        <v>81</v>
      </c>
      <c r="C49" s="32" t="s">
        <v>82</v>
      </c>
      <c r="D49" s="48">
        <f t="shared" si="2"/>
        <v>54683072</v>
      </c>
      <c r="E49" s="48"/>
      <c r="F49" s="48"/>
      <c r="G49" s="48">
        <v>21617747</v>
      </c>
      <c r="H49" s="48">
        <v>16043028</v>
      </c>
      <c r="I49" s="48">
        <v>33065325</v>
      </c>
    </row>
    <row r="50" spans="1:9" x14ac:dyDescent="0.2">
      <c r="A50" s="7">
        <v>41</v>
      </c>
      <c r="B50" s="8" t="s">
        <v>83</v>
      </c>
      <c r="C50" s="30" t="s">
        <v>84</v>
      </c>
      <c r="D50" s="48">
        <f t="shared" si="2"/>
        <v>38075974</v>
      </c>
      <c r="E50" s="48"/>
      <c r="F50" s="48"/>
      <c r="G50" s="48">
        <v>15293516</v>
      </c>
      <c r="H50" s="48">
        <v>13548301</v>
      </c>
      <c r="I50" s="48">
        <v>22782458</v>
      </c>
    </row>
    <row r="51" spans="1:9" x14ac:dyDescent="0.2">
      <c r="A51" s="7">
        <v>42</v>
      </c>
      <c r="B51" s="14" t="s">
        <v>85</v>
      </c>
      <c r="C51" s="31" t="s">
        <v>86</v>
      </c>
      <c r="D51" s="48">
        <f t="shared" si="2"/>
        <v>57902996</v>
      </c>
      <c r="E51" s="48"/>
      <c r="F51" s="48"/>
      <c r="G51" s="48">
        <v>21209720</v>
      </c>
      <c r="H51" s="48">
        <v>14394766</v>
      </c>
      <c r="I51" s="48">
        <v>36693276</v>
      </c>
    </row>
    <row r="52" spans="1:9" x14ac:dyDescent="0.2">
      <c r="A52" s="7">
        <v>43</v>
      </c>
      <c r="B52" s="12" t="s">
        <v>87</v>
      </c>
      <c r="C52" s="29" t="s">
        <v>88</v>
      </c>
      <c r="D52" s="48">
        <f t="shared" si="2"/>
        <v>28515600</v>
      </c>
      <c r="E52" s="48"/>
      <c r="F52" s="48"/>
      <c r="G52" s="48">
        <v>10219434</v>
      </c>
      <c r="H52" s="48">
        <v>6248658</v>
      </c>
      <c r="I52" s="48">
        <v>18296166</v>
      </c>
    </row>
    <row r="53" spans="1:9" x14ac:dyDescent="0.2">
      <c r="A53" s="7">
        <v>44</v>
      </c>
      <c r="B53" s="11" t="s">
        <v>89</v>
      </c>
      <c r="C53" s="30" t="s">
        <v>90</v>
      </c>
      <c r="D53" s="48">
        <f t="shared" si="2"/>
        <v>27281721</v>
      </c>
      <c r="E53" s="48"/>
      <c r="F53" s="48"/>
      <c r="G53" s="48">
        <v>8096021</v>
      </c>
      <c r="H53" s="48">
        <v>6911223</v>
      </c>
      <c r="I53" s="48">
        <v>19185700</v>
      </c>
    </row>
    <row r="54" spans="1:9" x14ac:dyDescent="0.2">
      <c r="A54" s="7">
        <v>45</v>
      </c>
      <c r="B54" s="12" t="s">
        <v>91</v>
      </c>
      <c r="C54" s="29" t="s">
        <v>92</v>
      </c>
      <c r="D54" s="48">
        <f t="shared" si="2"/>
        <v>211521437</v>
      </c>
      <c r="E54" s="48">
        <v>9825969</v>
      </c>
      <c r="F54" s="48"/>
      <c r="G54" s="48">
        <v>81674590</v>
      </c>
      <c r="H54" s="48">
        <v>55821909</v>
      </c>
      <c r="I54" s="48">
        <v>120020878</v>
      </c>
    </row>
    <row r="55" spans="1:9" x14ac:dyDescent="0.2">
      <c r="A55" s="7">
        <v>46</v>
      </c>
      <c r="B55" s="8" t="s">
        <v>93</v>
      </c>
      <c r="C55" s="30" t="s">
        <v>94</v>
      </c>
      <c r="D55" s="48">
        <f t="shared" si="2"/>
        <v>45388552</v>
      </c>
      <c r="E55" s="48">
        <v>0</v>
      </c>
      <c r="F55" s="48"/>
      <c r="G55" s="48">
        <v>14559421</v>
      </c>
      <c r="H55" s="48">
        <v>10012090</v>
      </c>
      <c r="I55" s="48">
        <v>30829131</v>
      </c>
    </row>
    <row r="56" spans="1:9" ht="10.5" customHeight="1" x14ac:dyDescent="0.2">
      <c r="A56" s="7">
        <v>47</v>
      </c>
      <c r="B56" s="8" t="s">
        <v>95</v>
      </c>
      <c r="C56" s="30" t="s">
        <v>96</v>
      </c>
      <c r="D56" s="48">
        <f t="shared" si="2"/>
        <v>151197821</v>
      </c>
      <c r="E56" s="48">
        <v>3760349</v>
      </c>
      <c r="F56" s="48"/>
      <c r="G56" s="48">
        <v>46524013</v>
      </c>
      <c r="H56" s="48">
        <v>21531672</v>
      </c>
      <c r="I56" s="48">
        <v>100913459</v>
      </c>
    </row>
    <row r="57" spans="1:9" x14ac:dyDescent="0.2">
      <c r="A57" s="7">
        <v>48</v>
      </c>
      <c r="B57" s="18" t="s">
        <v>97</v>
      </c>
      <c r="C57" s="33" t="s">
        <v>98</v>
      </c>
      <c r="D57" s="48">
        <f t="shared" si="2"/>
        <v>37598660</v>
      </c>
      <c r="E57" s="48"/>
      <c r="F57" s="48"/>
      <c r="G57" s="48">
        <v>12625795</v>
      </c>
      <c r="H57" s="48">
        <v>11073510</v>
      </c>
      <c r="I57" s="48">
        <v>24972865</v>
      </c>
    </row>
    <row r="58" spans="1:9" x14ac:dyDescent="0.2">
      <c r="A58" s="7">
        <v>49</v>
      </c>
      <c r="B58" s="12" t="s">
        <v>99</v>
      </c>
      <c r="C58" s="29" t="s">
        <v>100</v>
      </c>
      <c r="D58" s="48">
        <f t="shared" si="2"/>
        <v>54459952</v>
      </c>
      <c r="E58" s="48"/>
      <c r="F58" s="48"/>
      <c r="G58" s="48">
        <v>18309880</v>
      </c>
      <c r="H58" s="48">
        <v>13822394</v>
      </c>
      <c r="I58" s="48">
        <v>36150072</v>
      </c>
    </row>
    <row r="59" spans="1:9" x14ac:dyDescent="0.2">
      <c r="A59" s="7">
        <v>50</v>
      </c>
      <c r="B59" s="11" t="s">
        <v>101</v>
      </c>
      <c r="C59" s="30" t="s">
        <v>102</v>
      </c>
      <c r="D59" s="48">
        <f t="shared" si="2"/>
        <v>64002685</v>
      </c>
      <c r="E59" s="48"/>
      <c r="F59" s="48"/>
      <c r="G59" s="48">
        <v>21423733</v>
      </c>
      <c r="H59" s="48">
        <v>12733439</v>
      </c>
      <c r="I59" s="48">
        <v>42578952</v>
      </c>
    </row>
    <row r="60" spans="1:9" ht="10.5" customHeight="1" x14ac:dyDescent="0.2">
      <c r="A60" s="7">
        <v>51</v>
      </c>
      <c r="B60" s="12" t="s">
        <v>103</v>
      </c>
      <c r="C60" s="29" t="s">
        <v>104</v>
      </c>
      <c r="D60" s="48">
        <f t="shared" si="2"/>
        <v>26009064</v>
      </c>
      <c r="E60" s="48"/>
      <c r="F60" s="48"/>
      <c r="G60" s="48">
        <v>10263657</v>
      </c>
      <c r="H60" s="48">
        <v>5523958</v>
      </c>
      <c r="I60" s="48">
        <v>15745407</v>
      </c>
    </row>
    <row r="61" spans="1:9" x14ac:dyDescent="0.2">
      <c r="A61" s="7">
        <v>52</v>
      </c>
      <c r="B61" s="11" t="s">
        <v>105</v>
      </c>
      <c r="C61" s="30" t="s">
        <v>106</v>
      </c>
      <c r="D61" s="48">
        <f t="shared" si="2"/>
        <v>45532606</v>
      </c>
      <c r="E61" s="48"/>
      <c r="F61" s="48"/>
      <c r="G61" s="48">
        <v>16377790</v>
      </c>
      <c r="H61" s="48">
        <v>12729093</v>
      </c>
      <c r="I61" s="48">
        <v>29154816</v>
      </c>
    </row>
    <row r="62" spans="1:9" x14ac:dyDescent="0.2">
      <c r="A62" s="7">
        <v>53</v>
      </c>
      <c r="B62" s="12" t="s">
        <v>107</v>
      </c>
      <c r="C62" s="29" t="s">
        <v>108</v>
      </c>
      <c r="D62" s="48">
        <f t="shared" si="2"/>
        <v>70302874</v>
      </c>
      <c r="E62" s="48"/>
      <c r="F62" s="48"/>
      <c r="G62" s="48">
        <v>26782082</v>
      </c>
      <c r="H62" s="48">
        <v>20280685</v>
      </c>
      <c r="I62" s="48">
        <v>43520792</v>
      </c>
    </row>
    <row r="63" spans="1:9" x14ac:dyDescent="0.2">
      <c r="A63" s="7">
        <v>54</v>
      </c>
      <c r="B63" s="12" t="s">
        <v>109</v>
      </c>
      <c r="C63" s="29" t="s">
        <v>110</v>
      </c>
      <c r="D63" s="48">
        <f t="shared" si="2"/>
        <v>213689654</v>
      </c>
      <c r="E63" s="48"/>
      <c r="F63" s="48"/>
      <c r="G63" s="48">
        <v>70514982</v>
      </c>
      <c r="H63" s="48">
        <v>40540141</v>
      </c>
      <c r="I63" s="48">
        <v>143174672</v>
      </c>
    </row>
    <row r="64" spans="1:9" x14ac:dyDescent="0.2">
      <c r="A64" s="7">
        <v>55</v>
      </c>
      <c r="B64" s="12" t="s">
        <v>111</v>
      </c>
      <c r="C64" s="29" t="s">
        <v>112</v>
      </c>
      <c r="D64" s="48">
        <f t="shared" si="2"/>
        <v>37130513</v>
      </c>
      <c r="E64" s="48"/>
      <c r="F64" s="48"/>
      <c r="G64" s="48">
        <v>13632573</v>
      </c>
      <c r="H64" s="48">
        <v>11762286</v>
      </c>
      <c r="I64" s="48">
        <v>23497940</v>
      </c>
    </row>
    <row r="65" spans="1:9" x14ac:dyDescent="0.2">
      <c r="A65" s="7">
        <v>56</v>
      </c>
      <c r="B65" s="12" t="s">
        <v>113</v>
      </c>
      <c r="C65" s="29" t="s">
        <v>114</v>
      </c>
      <c r="D65" s="48">
        <f t="shared" si="2"/>
        <v>91309</v>
      </c>
      <c r="E65" s="48">
        <v>91309</v>
      </c>
      <c r="F65" s="48">
        <v>20304</v>
      </c>
      <c r="G65" s="48"/>
      <c r="H65" s="48"/>
      <c r="I65" s="48"/>
    </row>
    <row r="66" spans="1:9" x14ac:dyDescent="0.2">
      <c r="A66" s="7">
        <v>57</v>
      </c>
      <c r="B66" s="12" t="s">
        <v>115</v>
      </c>
      <c r="C66" s="29" t="s">
        <v>116</v>
      </c>
      <c r="D66" s="48">
        <f t="shared" si="2"/>
        <v>0</v>
      </c>
      <c r="E66" s="48"/>
      <c r="F66" s="48"/>
      <c r="G66" s="48"/>
      <c r="H66" s="48"/>
      <c r="I66" s="48"/>
    </row>
    <row r="67" spans="1:9" ht="17.25" customHeight="1" x14ac:dyDescent="0.2">
      <c r="A67" s="7">
        <v>58</v>
      </c>
      <c r="B67" s="12" t="s">
        <v>117</v>
      </c>
      <c r="C67" s="29" t="s">
        <v>118</v>
      </c>
      <c r="D67" s="48">
        <f t="shared" si="2"/>
        <v>65247554</v>
      </c>
      <c r="E67" s="48"/>
      <c r="F67" s="48"/>
      <c r="G67" s="48">
        <v>12791227</v>
      </c>
      <c r="H67" s="48">
        <v>0</v>
      </c>
      <c r="I67" s="48">
        <v>52456327</v>
      </c>
    </row>
    <row r="68" spans="1:9" ht="15" customHeight="1" x14ac:dyDescent="0.2">
      <c r="A68" s="7">
        <v>59</v>
      </c>
      <c r="B68" s="11" t="s">
        <v>119</v>
      </c>
      <c r="C68" s="29" t="s">
        <v>120</v>
      </c>
      <c r="D68" s="48">
        <f t="shared" si="2"/>
        <v>55087351</v>
      </c>
      <c r="E68" s="48"/>
      <c r="F68" s="48"/>
      <c r="G68" s="48">
        <v>11578518</v>
      </c>
      <c r="H68" s="48">
        <v>0</v>
      </c>
      <c r="I68" s="48">
        <v>43508833</v>
      </c>
    </row>
    <row r="69" spans="1:9" ht="16.5" customHeight="1" x14ac:dyDescent="0.2">
      <c r="A69" s="7">
        <v>60</v>
      </c>
      <c r="B69" s="14" t="s">
        <v>121</v>
      </c>
      <c r="C69" s="31" t="s">
        <v>122</v>
      </c>
      <c r="D69" s="48">
        <f t="shared" si="2"/>
        <v>93569503</v>
      </c>
      <c r="E69" s="48">
        <v>4017713</v>
      </c>
      <c r="F69" s="48"/>
      <c r="G69" s="48">
        <v>27403758</v>
      </c>
      <c r="H69" s="48">
        <v>23730872</v>
      </c>
      <c r="I69" s="48">
        <v>62148032</v>
      </c>
    </row>
    <row r="70" spans="1:9" ht="17.25" customHeight="1" x14ac:dyDescent="0.2">
      <c r="A70" s="7">
        <v>61</v>
      </c>
      <c r="B70" s="11" t="s">
        <v>123</v>
      </c>
      <c r="C70" s="29" t="s">
        <v>124</v>
      </c>
      <c r="D70" s="48">
        <f t="shared" si="2"/>
        <v>101431841</v>
      </c>
      <c r="E70" s="48">
        <v>3749613</v>
      </c>
      <c r="F70" s="48"/>
      <c r="G70" s="48">
        <v>25066944</v>
      </c>
      <c r="H70" s="48">
        <v>0</v>
      </c>
      <c r="I70" s="48">
        <v>72615284</v>
      </c>
    </row>
    <row r="71" spans="1:9" ht="12.75" customHeight="1" x14ac:dyDescent="0.2">
      <c r="A71" s="7">
        <v>62</v>
      </c>
      <c r="B71" s="12" t="s">
        <v>125</v>
      </c>
      <c r="C71" s="29" t="s">
        <v>126</v>
      </c>
      <c r="D71" s="48">
        <f t="shared" si="2"/>
        <v>40247521</v>
      </c>
      <c r="E71" s="48"/>
      <c r="F71" s="48"/>
      <c r="G71" s="48">
        <v>11274689</v>
      </c>
      <c r="H71" s="48">
        <v>5037205</v>
      </c>
      <c r="I71" s="48">
        <v>28972832</v>
      </c>
    </row>
    <row r="72" spans="1:9" ht="27.75" customHeight="1" x14ac:dyDescent="0.2">
      <c r="A72" s="7">
        <v>63</v>
      </c>
      <c r="B72" s="8" t="s">
        <v>127</v>
      </c>
      <c r="C72" s="29" t="s">
        <v>128</v>
      </c>
      <c r="D72" s="48">
        <f t="shared" si="2"/>
        <v>36421793</v>
      </c>
      <c r="E72" s="48">
        <v>36421793</v>
      </c>
      <c r="F72" s="48">
        <v>36421792.767360009</v>
      </c>
      <c r="G72" s="48"/>
      <c r="H72" s="48"/>
      <c r="I72" s="48"/>
    </row>
    <row r="73" spans="1:9" ht="24" x14ac:dyDescent="0.2">
      <c r="A73" s="7">
        <v>64</v>
      </c>
      <c r="B73" s="8" t="s">
        <v>129</v>
      </c>
      <c r="C73" s="29" t="s">
        <v>130</v>
      </c>
      <c r="D73" s="48">
        <f t="shared" si="2"/>
        <v>53522855</v>
      </c>
      <c r="E73" s="48">
        <v>53522855</v>
      </c>
      <c r="F73" s="48">
        <v>53522855.277091213</v>
      </c>
      <c r="G73" s="48"/>
      <c r="H73" s="48"/>
      <c r="I73" s="48"/>
    </row>
    <row r="74" spans="1:9" x14ac:dyDescent="0.2">
      <c r="A74" s="7">
        <v>65</v>
      </c>
      <c r="B74" s="11" t="s">
        <v>131</v>
      </c>
      <c r="C74" s="29" t="s">
        <v>132</v>
      </c>
      <c r="D74" s="48">
        <f t="shared" si="2"/>
        <v>103752181</v>
      </c>
      <c r="E74" s="48"/>
      <c r="F74" s="48"/>
      <c r="G74" s="48">
        <v>25032397</v>
      </c>
      <c r="H74" s="48">
        <v>0</v>
      </c>
      <c r="I74" s="48">
        <v>78719784</v>
      </c>
    </row>
    <row r="75" spans="1:9" x14ac:dyDescent="0.2">
      <c r="A75" s="7">
        <v>66</v>
      </c>
      <c r="B75" s="8" t="s">
        <v>133</v>
      </c>
      <c r="C75" s="29" t="s">
        <v>134</v>
      </c>
      <c r="D75" s="48">
        <f t="shared" ref="D75:D138" si="3">E75+G75+I75</f>
        <v>62899488</v>
      </c>
      <c r="E75" s="48"/>
      <c r="F75" s="48"/>
      <c r="G75" s="48">
        <v>14785367</v>
      </c>
      <c r="H75" s="48">
        <v>624743</v>
      </c>
      <c r="I75" s="48">
        <v>48114121</v>
      </c>
    </row>
    <row r="76" spans="1:9" x14ac:dyDescent="0.2">
      <c r="A76" s="7">
        <v>67</v>
      </c>
      <c r="B76" s="11" t="s">
        <v>135</v>
      </c>
      <c r="C76" s="29" t="s">
        <v>136</v>
      </c>
      <c r="D76" s="48">
        <f t="shared" si="3"/>
        <v>73258266</v>
      </c>
      <c r="E76" s="48">
        <v>4155122</v>
      </c>
      <c r="F76" s="48"/>
      <c r="G76" s="48">
        <v>23564293</v>
      </c>
      <c r="H76" s="48">
        <v>19327995</v>
      </c>
      <c r="I76" s="48">
        <v>45538851</v>
      </c>
    </row>
    <row r="77" spans="1:9" x14ac:dyDescent="0.2">
      <c r="A77" s="7">
        <v>68</v>
      </c>
      <c r="B77" s="11" t="s">
        <v>137</v>
      </c>
      <c r="C77" s="29" t="s">
        <v>138</v>
      </c>
      <c r="D77" s="48">
        <f t="shared" si="3"/>
        <v>45986173</v>
      </c>
      <c r="E77" s="48">
        <v>0</v>
      </c>
      <c r="F77" s="48"/>
      <c r="G77" s="48">
        <v>11222942</v>
      </c>
      <c r="H77" s="48"/>
      <c r="I77" s="48">
        <v>34763231</v>
      </c>
    </row>
    <row r="78" spans="1:9" x14ac:dyDescent="0.2">
      <c r="A78" s="7">
        <v>69</v>
      </c>
      <c r="B78" s="11" t="s">
        <v>139</v>
      </c>
      <c r="C78" s="29" t="s">
        <v>140</v>
      </c>
      <c r="D78" s="48">
        <f t="shared" si="3"/>
        <v>134471438</v>
      </c>
      <c r="E78" s="48">
        <v>9122673</v>
      </c>
      <c r="F78" s="48"/>
      <c r="G78" s="48">
        <v>34805877</v>
      </c>
      <c r="H78" s="48"/>
      <c r="I78" s="48">
        <v>90542888</v>
      </c>
    </row>
    <row r="79" spans="1:9" x14ac:dyDescent="0.2">
      <c r="A79" s="7">
        <v>70</v>
      </c>
      <c r="B79" s="12" t="s">
        <v>141</v>
      </c>
      <c r="C79" s="29" t="s">
        <v>142</v>
      </c>
      <c r="D79" s="48">
        <f t="shared" si="3"/>
        <v>70979820</v>
      </c>
      <c r="E79" s="48">
        <v>0</v>
      </c>
      <c r="F79" s="48"/>
      <c r="G79" s="48">
        <v>26056536</v>
      </c>
      <c r="H79" s="48"/>
      <c r="I79" s="48">
        <v>44923284</v>
      </c>
    </row>
    <row r="80" spans="1:9" x14ac:dyDescent="0.2">
      <c r="A80" s="7">
        <v>71</v>
      </c>
      <c r="B80" s="11" t="s">
        <v>143</v>
      </c>
      <c r="C80" s="30" t="s">
        <v>144</v>
      </c>
      <c r="D80" s="48">
        <f t="shared" si="3"/>
        <v>71036250</v>
      </c>
      <c r="E80" s="48">
        <v>0</v>
      </c>
      <c r="F80" s="48"/>
      <c r="G80" s="48">
        <v>16511439</v>
      </c>
      <c r="H80" s="48"/>
      <c r="I80" s="48">
        <v>54524811</v>
      </c>
    </row>
    <row r="81" spans="1:9" x14ac:dyDescent="0.2">
      <c r="A81" s="7">
        <v>72</v>
      </c>
      <c r="B81" s="12" t="s">
        <v>145</v>
      </c>
      <c r="C81" s="29" t="s">
        <v>146</v>
      </c>
      <c r="D81" s="48">
        <f t="shared" si="3"/>
        <v>42190041</v>
      </c>
      <c r="E81" s="48">
        <v>0</v>
      </c>
      <c r="F81" s="48"/>
      <c r="G81" s="48">
        <v>11048599</v>
      </c>
      <c r="H81" s="48"/>
      <c r="I81" s="48">
        <v>31141442</v>
      </c>
    </row>
    <row r="82" spans="1:9" x14ac:dyDescent="0.2">
      <c r="A82" s="7">
        <v>73</v>
      </c>
      <c r="B82" s="11" t="s">
        <v>147</v>
      </c>
      <c r="C82" s="29" t="s">
        <v>148</v>
      </c>
      <c r="D82" s="48">
        <f t="shared" si="3"/>
        <v>130983044</v>
      </c>
      <c r="E82" s="48">
        <v>8620626</v>
      </c>
      <c r="F82" s="48"/>
      <c r="G82" s="48">
        <v>32684600</v>
      </c>
      <c r="H82" s="48"/>
      <c r="I82" s="48">
        <v>89677818</v>
      </c>
    </row>
    <row r="83" spans="1:9" x14ac:dyDescent="0.2">
      <c r="A83" s="7">
        <v>74</v>
      </c>
      <c r="B83" s="12" t="s">
        <v>149</v>
      </c>
      <c r="C83" s="29" t="s">
        <v>150</v>
      </c>
      <c r="D83" s="48">
        <f t="shared" si="3"/>
        <v>53074418</v>
      </c>
      <c r="E83" s="48"/>
      <c r="F83" s="48"/>
      <c r="G83" s="48">
        <v>13662535</v>
      </c>
      <c r="H83" s="48"/>
      <c r="I83" s="48">
        <v>39411883</v>
      </c>
    </row>
    <row r="84" spans="1:9" x14ac:dyDescent="0.2">
      <c r="A84" s="7">
        <v>75</v>
      </c>
      <c r="B84" s="12" t="s">
        <v>151</v>
      </c>
      <c r="C84" s="29" t="s">
        <v>152</v>
      </c>
      <c r="D84" s="48">
        <f t="shared" si="3"/>
        <v>56613807</v>
      </c>
      <c r="E84" s="48"/>
      <c r="F84" s="48"/>
      <c r="G84" s="48">
        <v>18031378</v>
      </c>
      <c r="H84" s="48"/>
      <c r="I84" s="48">
        <v>38582429</v>
      </c>
    </row>
    <row r="85" spans="1:9" ht="24" x14ac:dyDescent="0.2">
      <c r="A85" s="7">
        <v>76</v>
      </c>
      <c r="B85" s="20" t="s">
        <v>153</v>
      </c>
      <c r="C85" s="33" t="s">
        <v>154</v>
      </c>
      <c r="D85" s="48">
        <f t="shared" si="3"/>
        <v>28976566</v>
      </c>
      <c r="E85" s="48">
        <v>28976566</v>
      </c>
      <c r="F85" s="48">
        <v>28976566.089744002</v>
      </c>
      <c r="G85" s="48"/>
      <c r="H85" s="48"/>
      <c r="I85" s="48"/>
    </row>
    <row r="86" spans="1:9" ht="24" x14ac:dyDescent="0.2">
      <c r="A86" s="7">
        <v>77</v>
      </c>
      <c r="B86" s="8" t="s">
        <v>155</v>
      </c>
      <c r="C86" s="29" t="s">
        <v>156</v>
      </c>
      <c r="D86" s="48">
        <f t="shared" si="3"/>
        <v>33027944</v>
      </c>
      <c r="E86" s="48">
        <v>33027944</v>
      </c>
      <c r="F86" s="48">
        <v>33027943.895856004</v>
      </c>
      <c r="G86" s="48"/>
      <c r="H86" s="48"/>
      <c r="I86" s="48"/>
    </row>
    <row r="87" spans="1:9" ht="24" x14ac:dyDescent="0.2">
      <c r="A87" s="7">
        <v>78</v>
      </c>
      <c r="B87" s="11" t="s">
        <v>157</v>
      </c>
      <c r="C87" s="29" t="s">
        <v>158</v>
      </c>
      <c r="D87" s="48">
        <f t="shared" si="3"/>
        <v>39297115</v>
      </c>
      <c r="E87" s="48">
        <v>39297115</v>
      </c>
      <c r="F87" s="48">
        <v>39297115.25812801</v>
      </c>
      <c r="G87" s="48"/>
      <c r="H87" s="48"/>
      <c r="I87" s="48"/>
    </row>
    <row r="88" spans="1:9" ht="24" x14ac:dyDescent="0.2">
      <c r="A88" s="7">
        <v>79</v>
      </c>
      <c r="B88" s="11" t="s">
        <v>159</v>
      </c>
      <c r="C88" s="29" t="s">
        <v>160</v>
      </c>
      <c r="D88" s="48">
        <f t="shared" si="3"/>
        <v>32282953</v>
      </c>
      <c r="E88" s="48">
        <v>32282953</v>
      </c>
      <c r="F88" s="48">
        <v>32282952.680160005</v>
      </c>
      <c r="G88" s="48"/>
      <c r="H88" s="48"/>
      <c r="I88" s="48"/>
    </row>
    <row r="89" spans="1:9" ht="24" x14ac:dyDescent="0.2">
      <c r="A89" s="7">
        <v>80</v>
      </c>
      <c r="B89" s="8" t="s">
        <v>161</v>
      </c>
      <c r="C89" s="29" t="s">
        <v>162</v>
      </c>
      <c r="D89" s="48">
        <f t="shared" si="3"/>
        <v>48174537</v>
      </c>
      <c r="E89" s="48">
        <v>48174537</v>
      </c>
      <c r="F89" s="48">
        <v>48174537</v>
      </c>
      <c r="G89" s="48"/>
      <c r="H89" s="48"/>
      <c r="I89" s="48"/>
    </row>
    <row r="90" spans="1:9" ht="24" x14ac:dyDescent="0.2">
      <c r="A90" s="7">
        <v>81</v>
      </c>
      <c r="B90" s="8" t="s">
        <v>163</v>
      </c>
      <c r="C90" s="29" t="s">
        <v>164</v>
      </c>
      <c r="D90" s="48">
        <f t="shared" si="3"/>
        <v>29577869</v>
      </c>
      <c r="E90" s="48">
        <v>29577869</v>
      </c>
      <c r="F90" s="48">
        <v>29577869.272224005</v>
      </c>
      <c r="G90" s="48"/>
      <c r="H90" s="48"/>
      <c r="I90" s="48"/>
    </row>
    <row r="91" spans="1:9" ht="24" x14ac:dyDescent="0.2">
      <c r="A91" s="7">
        <v>82</v>
      </c>
      <c r="B91" s="8" t="s">
        <v>165</v>
      </c>
      <c r="C91" s="29" t="s">
        <v>166</v>
      </c>
      <c r="D91" s="48">
        <f t="shared" si="3"/>
        <v>24295772</v>
      </c>
      <c r="E91" s="48">
        <v>24295772</v>
      </c>
      <c r="F91" s="48">
        <v>24295772.225088004</v>
      </c>
      <c r="G91" s="48"/>
      <c r="H91" s="48"/>
      <c r="I91" s="48"/>
    </row>
    <row r="92" spans="1:9" x14ac:dyDescent="0.2">
      <c r="A92" s="7">
        <v>83</v>
      </c>
      <c r="B92" s="12" t="s">
        <v>167</v>
      </c>
      <c r="C92" s="29" t="s">
        <v>168</v>
      </c>
      <c r="D92" s="48">
        <f t="shared" si="3"/>
        <v>114126730</v>
      </c>
      <c r="E92" s="48">
        <v>1721594</v>
      </c>
      <c r="F92" s="48"/>
      <c r="G92" s="48">
        <v>33213595</v>
      </c>
      <c r="H92" s="48">
        <v>10948541</v>
      </c>
      <c r="I92" s="48">
        <v>79191541</v>
      </c>
    </row>
    <row r="93" spans="1:9" x14ac:dyDescent="0.2">
      <c r="A93" s="7">
        <v>84</v>
      </c>
      <c r="B93" s="8" t="s">
        <v>169</v>
      </c>
      <c r="C93" s="29" t="s">
        <v>170</v>
      </c>
      <c r="D93" s="48">
        <f t="shared" si="3"/>
        <v>86095176</v>
      </c>
      <c r="E93" s="48">
        <v>4551588</v>
      </c>
      <c r="F93" s="48"/>
      <c r="G93" s="48">
        <v>28735522</v>
      </c>
      <c r="H93" s="48">
        <v>0</v>
      </c>
      <c r="I93" s="48">
        <v>52808066</v>
      </c>
    </row>
    <row r="94" spans="1:9" x14ac:dyDescent="0.2">
      <c r="A94" s="7">
        <v>85</v>
      </c>
      <c r="B94" s="12" t="s">
        <v>171</v>
      </c>
      <c r="C94" s="29" t="s">
        <v>172</v>
      </c>
      <c r="D94" s="48">
        <f t="shared" si="3"/>
        <v>60048592</v>
      </c>
      <c r="E94" s="48">
        <v>0</v>
      </c>
      <c r="F94" s="48"/>
      <c r="G94" s="48">
        <v>16409662</v>
      </c>
      <c r="H94" s="48">
        <v>4997946</v>
      </c>
      <c r="I94" s="48">
        <v>43638930</v>
      </c>
    </row>
    <row r="95" spans="1:9" x14ac:dyDescent="0.2">
      <c r="A95" s="7">
        <v>86</v>
      </c>
      <c r="B95" s="14" t="s">
        <v>173</v>
      </c>
      <c r="C95" s="31" t="s">
        <v>174</v>
      </c>
      <c r="D95" s="48">
        <f t="shared" si="3"/>
        <v>41732119</v>
      </c>
      <c r="E95" s="48">
        <v>0</v>
      </c>
      <c r="F95" s="48"/>
      <c r="G95" s="48">
        <v>15920175</v>
      </c>
      <c r="H95" s="48">
        <v>2625484</v>
      </c>
      <c r="I95" s="48">
        <v>25811944</v>
      </c>
    </row>
    <row r="96" spans="1:9" x14ac:dyDescent="0.2">
      <c r="A96" s="7">
        <v>87</v>
      </c>
      <c r="B96" s="8" t="s">
        <v>175</v>
      </c>
      <c r="C96" s="29" t="s">
        <v>176</v>
      </c>
      <c r="D96" s="48">
        <f t="shared" si="3"/>
        <v>18323134</v>
      </c>
      <c r="E96" s="48">
        <v>4924500</v>
      </c>
      <c r="F96" s="48"/>
      <c r="G96" s="48">
        <v>2210359</v>
      </c>
      <c r="H96" s="48">
        <v>0</v>
      </c>
      <c r="I96" s="48">
        <v>11188275</v>
      </c>
    </row>
    <row r="97" spans="1:9" x14ac:dyDescent="0.2">
      <c r="A97" s="7">
        <v>88</v>
      </c>
      <c r="B97" s="8" t="s">
        <v>177</v>
      </c>
      <c r="C97" s="29" t="s">
        <v>178</v>
      </c>
      <c r="D97" s="48">
        <f t="shared" si="3"/>
        <v>257068798</v>
      </c>
      <c r="E97" s="48">
        <v>9750590</v>
      </c>
      <c r="F97" s="48"/>
      <c r="G97" s="48">
        <v>90392614</v>
      </c>
      <c r="H97" s="48">
        <v>36945756</v>
      </c>
      <c r="I97" s="48">
        <v>156925594</v>
      </c>
    </row>
    <row r="98" spans="1:9" ht="13.5" customHeight="1" x14ac:dyDescent="0.2">
      <c r="A98" s="7">
        <v>89</v>
      </c>
      <c r="B98" s="14" t="s">
        <v>179</v>
      </c>
      <c r="C98" s="31" t="s">
        <v>180</v>
      </c>
      <c r="D98" s="48">
        <f t="shared" si="3"/>
        <v>59741186</v>
      </c>
      <c r="E98" s="48"/>
      <c r="F98" s="48"/>
      <c r="G98" s="48">
        <v>13165703</v>
      </c>
      <c r="H98" s="48">
        <v>0</v>
      </c>
      <c r="I98" s="48">
        <v>46575483</v>
      </c>
    </row>
    <row r="99" spans="1:9" ht="14.25" customHeight="1" x14ac:dyDescent="0.2">
      <c r="A99" s="7">
        <v>90</v>
      </c>
      <c r="B99" s="8" t="s">
        <v>181</v>
      </c>
      <c r="C99" s="29" t="s">
        <v>182</v>
      </c>
      <c r="D99" s="48">
        <f t="shared" si="3"/>
        <v>73804950</v>
      </c>
      <c r="E99" s="48">
        <v>0</v>
      </c>
      <c r="F99" s="48"/>
      <c r="G99" s="48">
        <v>28425776</v>
      </c>
      <c r="H99" s="48">
        <v>14116057</v>
      </c>
      <c r="I99" s="48">
        <v>45379174</v>
      </c>
    </row>
    <row r="100" spans="1:9" x14ac:dyDescent="0.2">
      <c r="A100" s="7">
        <v>91</v>
      </c>
      <c r="B100" s="14" t="s">
        <v>183</v>
      </c>
      <c r="C100" s="31" t="s">
        <v>184</v>
      </c>
      <c r="D100" s="48">
        <f t="shared" si="3"/>
        <v>46001208</v>
      </c>
      <c r="E100" s="48">
        <v>46001208</v>
      </c>
      <c r="F100" s="48">
        <v>1308837</v>
      </c>
      <c r="G100" s="48"/>
      <c r="H100" s="48"/>
      <c r="I100" s="48"/>
    </row>
    <row r="101" spans="1:9" x14ac:dyDescent="0.2">
      <c r="A101" s="7">
        <v>92</v>
      </c>
      <c r="B101" s="11" t="s">
        <v>185</v>
      </c>
      <c r="C101" s="29" t="s">
        <v>186</v>
      </c>
      <c r="D101" s="48">
        <f t="shared" si="3"/>
        <v>0</v>
      </c>
      <c r="E101" s="48"/>
      <c r="F101" s="48"/>
      <c r="G101" s="48"/>
      <c r="H101" s="48"/>
      <c r="I101" s="48"/>
    </row>
    <row r="102" spans="1:9" x14ac:dyDescent="0.2">
      <c r="A102" s="7">
        <v>93</v>
      </c>
      <c r="B102" s="12" t="s">
        <v>187</v>
      </c>
      <c r="C102" s="29" t="s">
        <v>188</v>
      </c>
      <c r="D102" s="48">
        <f t="shared" si="3"/>
        <v>16532379</v>
      </c>
      <c r="E102" s="48"/>
      <c r="F102" s="48"/>
      <c r="G102" s="48">
        <v>8764051</v>
      </c>
      <c r="H102" s="48">
        <v>6981506</v>
      </c>
      <c r="I102" s="48">
        <v>7768328</v>
      </c>
    </row>
    <row r="103" spans="1:9" ht="24" x14ac:dyDescent="0.2">
      <c r="A103" s="7">
        <v>94</v>
      </c>
      <c r="B103" s="11" t="s">
        <v>189</v>
      </c>
      <c r="C103" s="30" t="s">
        <v>190</v>
      </c>
      <c r="D103" s="48">
        <f t="shared" si="3"/>
        <v>1544365</v>
      </c>
      <c r="E103" s="48">
        <v>1544365</v>
      </c>
      <c r="F103" s="48">
        <v>798110</v>
      </c>
      <c r="G103" s="48"/>
      <c r="H103" s="48"/>
      <c r="I103" s="48"/>
    </row>
    <row r="104" spans="1:9" x14ac:dyDescent="0.2">
      <c r="A104" s="7">
        <v>95</v>
      </c>
      <c r="B104" s="11" t="s">
        <v>191</v>
      </c>
      <c r="C104" s="31" t="s">
        <v>192</v>
      </c>
      <c r="D104" s="48">
        <f t="shared" si="3"/>
        <v>9899173</v>
      </c>
      <c r="E104" s="48"/>
      <c r="F104" s="48"/>
      <c r="G104" s="48">
        <v>2627182</v>
      </c>
      <c r="H104" s="48">
        <v>937115</v>
      </c>
      <c r="I104" s="48">
        <v>7271991</v>
      </c>
    </row>
    <row r="105" spans="1:9" x14ac:dyDescent="0.2">
      <c r="A105" s="7">
        <v>96</v>
      </c>
      <c r="B105" s="12" t="s">
        <v>193</v>
      </c>
      <c r="C105" s="29" t="s">
        <v>194</v>
      </c>
      <c r="D105" s="48">
        <f t="shared" si="3"/>
        <v>33994362</v>
      </c>
      <c r="E105" s="48"/>
      <c r="F105" s="48"/>
      <c r="G105" s="48">
        <v>11082705</v>
      </c>
      <c r="H105" s="48">
        <v>8099797</v>
      </c>
      <c r="I105" s="48">
        <v>22911657</v>
      </c>
    </row>
    <row r="106" spans="1:9" x14ac:dyDescent="0.2">
      <c r="A106" s="7">
        <v>97</v>
      </c>
      <c r="B106" s="11" t="s">
        <v>195</v>
      </c>
      <c r="C106" s="34" t="s">
        <v>196</v>
      </c>
      <c r="D106" s="48">
        <f t="shared" si="3"/>
        <v>34679033</v>
      </c>
      <c r="E106" s="48"/>
      <c r="F106" s="48"/>
      <c r="G106" s="48">
        <v>13599276</v>
      </c>
      <c r="H106" s="48">
        <v>8590152</v>
      </c>
      <c r="I106" s="48">
        <v>21079757</v>
      </c>
    </row>
    <row r="107" spans="1:9" x14ac:dyDescent="0.2">
      <c r="A107" s="7">
        <v>98</v>
      </c>
      <c r="B107" s="12" t="s">
        <v>197</v>
      </c>
      <c r="C107" s="29" t="s">
        <v>198</v>
      </c>
      <c r="D107" s="48">
        <f t="shared" si="3"/>
        <v>35182016</v>
      </c>
      <c r="E107" s="48"/>
      <c r="F107" s="48"/>
      <c r="G107" s="48">
        <v>13123530</v>
      </c>
      <c r="H107" s="48">
        <v>8081032</v>
      </c>
      <c r="I107" s="48">
        <v>22058486</v>
      </c>
    </row>
    <row r="108" spans="1:9" x14ac:dyDescent="0.2">
      <c r="A108" s="7">
        <v>99</v>
      </c>
      <c r="B108" s="12" t="s">
        <v>199</v>
      </c>
      <c r="C108" s="29" t="s">
        <v>200</v>
      </c>
      <c r="D108" s="48">
        <f t="shared" si="3"/>
        <v>87945030</v>
      </c>
      <c r="E108" s="48"/>
      <c r="F108" s="48"/>
      <c r="G108" s="48">
        <v>32819421</v>
      </c>
      <c r="H108" s="48">
        <v>24472258</v>
      </c>
      <c r="I108" s="48">
        <v>55125609</v>
      </c>
    </row>
    <row r="109" spans="1:9" x14ac:dyDescent="0.2">
      <c r="A109" s="7">
        <v>100</v>
      </c>
      <c r="B109" s="11" t="s">
        <v>201</v>
      </c>
      <c r="C109" s="31" t="s">
        <v>202</v>
      </c>
      <c r="D109" s="48">
        <f t="shared" si="3"/>
        <v>38026077</v>
      </c>
      <c r="E109" s="48"/>
      <c r="F109" s="48"/>
      <c r="G109" s="48">
        <v>13304697</v>
      </c>
      <c r="H109" s="48">
        <v>10331658</v>
      </c>
      <c r="I109" s="48">
        <v>24721380</v>
      </c>
    </row>
    <row r="110" spans="1:9" x14ac:dyDescent="0.2">
      <c r="A110" s="7">
        <v>101</v>
      </c>
      <c r="B110" s="11" t="s">
        <v>203</v>
      </c>
      <c r="C110" s="30" t="s">
        <v>204</v>
      </c>
      <c r="D110" s="48">
        <f t="shared" si="3"/>
        <v>47501120</v>
      </c>
      <c r="E110" s="48"/>
      <c r="F110" s="48"/>
      <c r="G110" s="48">
        <v>17104082</v>
      </c>
      <c r="H110" s="48">
        <v>12293178</v>
      </c>
      <c r="I110" s="48">
        <v>30397038</v>
      </c>
    </row>
    <row r="111" spans="1:9" x14ac:dyDescent="0.2">
      <c r="A111" s="7">
        <v>102</v>
      </c>
      <c r="B111" s="8" t="s">
        <v>205</v>
      </c>
      <c r="C111" s="30" t="s">
        <v>206</v>
      </c>
      <c r="D111" s="48">
        <f t="shared" si="3"/>
        <v>99672655</v>
      </c>
      <c r="E111" s="48"/>
      <c r="F111" s="48"/>
      <c r="G111" s="48">
        <v>40436078</v>
      </c>
      <c r="H111" s="48">
        <v>12807169</v>
      </c>
      <c r="I111" s="48">
        <v>59236577</v>
      </c>
    </row>
    <row r="112" spans="1:9" x14ac:dyDescent="0.2">
      <c r="A112" s="7">
        <v>103</v>
      </c>
      <c r="B112" s="8" t="s">
        <v>207</v>
      </c>
      <c r="C112" s="30" t="s">
        <v>208</v>
      </c>
      <c r="D112" s="48">
        <f t="shared" si="3"/>
        <v>77692366</v>
      </c>
      <c r="E112" s="48"/>
      <c r="F112" s="48"/>
      <c r="G112" s="48">
        <v>25606709</v>
      </c>
      <c r="H112" s="48">
        <v>22022200</v>
      </c>
      <c r="I112" s="48">
        <v>52085657</v>
      </c>
    </row>
    <row r="113" spans="1:9" x14ac:dyDescent="0.2">
      <c r="A113" s="7">
        <v>104</v>
      </c>
      <c r="B113" s="12" t="s">
        <v>209</v>
      </c>
      <c r="C113" s="29" t="s">
        <v>210</v>
      </c>
      <c r="D113" s="48">
        <f t="shared" si="3"/>
        <v>31341139</v>
      </c>
      <c r="E113" s="48"/>
      <c r="F113" s="48"/>
      <c r="G113" s="48">
        <v>11628066</v>
      </c>
      <c r="H113" s="48">
        <v>8110698</v>
      </c>
      <c r="I113" s="48">
        <v>19713073</v>
      </c>
    </row>
    <row r="114" spans="1:9" x14ac:dyDescent="0.2">
      <c r="A114" s="7">
        <v>105</v>
      </c>
      <c r="B114" s="14" t="s">
        <v>211</v>
      </c>
      <c r="C114" s="31" t="s">
        <v>212</v>
      </c>
      <c r="D114" s="48">
        <f t="shared" si="3"/>
        <v>40614303</v>
      </c>
      <c r="E114" s="48"/>
      <c r="F114" s="48"/>
      <c r="G114" s="48">
        <v>11775865</v>
      </c>
      <c r="H114" s="48">
        <v>5399319</v>
      </c>
      <c r="I114" s="48">
        <v>28838438</v>
      </c>
    </row>
    <row r="115" spans="1:9" x14ac:dyDescent="0.2">
      <c r="A115" s="7">
        <v>106</v>
      </c>
      <c r="B115" s="8" t="s">
        <v>213</v>
      </c>
      <c r="C115" s="30" t="s">
        <v>214</v>
      </c>
      <c r="D115" s="48">
        <f t="shared" si="3"/>
        <v>45043841</v>
      </c>
      <c r="E115" s="48"/>
      <c r="F115" s="48"/>
      <c r="G115" s="48">
        <v>17164947</v>
      </c>
      <c r="H115" s="48">
        <v>11534277</v>
      </c>
      <c r="I115" s="48">
        <v>27878894</v>
      </c>
    </row>
    <row r="116" spans="1:9" x14ac:dyDescent="0.2">
      <c r="A116" s="7">
        <v>107</v>
      </c>
      <c r="B116" s="11" t="s">
        <v>215</v>
      </c>
      <c r="C116" s="30" t="s">
        <v>216</v>
      </c>
      <c r="D116" s="48">
        <f t="shared" si="3"/>
        <v>49979833</v>
      </c>
      <c r="E116" s="48">
        <v>3515762</v>
      </c>
      <c r="F116" s="48"/>
      <c r="G116" s="48">
        <v>13945196</v>
      </c>
      <c r="H116" s="48">
        <v>8276236</v>
      </c>
      <c r="I116" s="48">
        <v>32518875</v>
      </c>
    </row>
    <row r="117" spans="1:9" x14ac:dyDescent="0.2">
      <c r="A117" s="7">
        <v>108</v>
      </c>
      <c r="B117" s="12" t="s">
        <v>217</v>
      </c>
      <c r="C117" s="29" t="s">
        <v>218</v>
      </c>
      <c r="D117" s="48">
        <f t="shared" si="3"/>
        <v>34145806</v>
      </c>
      <c r="E117" s="48"/>
      <c r="F117" s="48"/>
      <c r="G117" s="48">
        <v>11409162</v>
      </c>
      <c r="H117" s="48">
        <v>3248638</v>
      </c>
      <c r="I117" s="48">
        <v>22736644</v>
      </c>
    </row>
    <row r="118" spans="1:9" ht="12" customHeight="1" x14ac:dyDescent="0.2">
      <c r="A118" s="7">
        <v>109</v>
      </c>
      <c r="B118" s="12" t="s">
        <v>219</v>
      </c>
      <c r="C118" s="29" t="s">
        <v>220</v>
      </c>
      <c r="D118" s="48">
        <f t="shared" si="3"/>
        <v>46868997</v>
      </c>
      <c r="E118" s="48"/>
      <c r="F118" s="48"/>
      <c r="G118" s="48">
        <v>14704955</v>
      </c>
      <c r="H118" s="48">
        <v>8059147</v>
      </c>
      <c r="I118" s="48">
        <v>32164042</v>
      </c>
    </row>
    <row r="119" spans="1:9" x14ac:dyDescent="0.2">
      <c r="A119" s="7">
        <v>110</v>
      </c>
      <c r="B119" s="8" t="s">
        <v>221</v>
      </c>
      <c r="C119" s="30" t="s">
        <v>222</v>
      </c>
      <c r="D119" s="48">
        <f t="shared" si="3"/>
        <v>83890488</v>
      </c>
      <c r="E119" s="48"/>
      <c r="F119" s="48"/>
      <c r="G119" s="48">
        <v>29906266</v>
      </c>
      <c r="H119" s="48">
        <v>16251084</v>
      </c>
      <c r="I119" s="48">
        <v>53984222</v>
      </c>
    </row>
    <row r="120" spans="1:9" x14ac:dyDescent="0.2">
      <c r="A120" s="7">
        <v>111</v>
      </c>
      <c r="B120" s="11" t="s">
        <v>223</v>
      </c>
      <c r="C120" s="30" t="s">
        <v>224</v>
      </c>
      <c r="D120" s="48">
        <f t="shared" si="3"/>
        <v>35180240</v>
      </c>
      <c r="E120" s="48"/>
      <c r="F120" s="48"/>
      <c r="G120" s="48">
        <v>10491254</v>
      </c>
      <c r="H120" s="48">
        <v>5849144</v>
      </c>
      <c r="I120" s="48">
        <v>24688986</v>
      </c>
    </row>
    <row r="121" spans="1:9" x14ac:dyDescent="0.2">
      <c r="A121" s="7">
        <v>112</v>
      </c>
      <c r="B121" s="8" t="s">
        <v>225</v>
      </c>
      <c r="C121" s="29" t="s">
        <v>226</v>
      </c>
      <c r="D121" s="48">
        <f t="shared" si="3"/>
        <v>0</v>
      </c>
      <c r="E121" s="48"/>
      <c r="F121" s="48"/>
      <c r="G121" s="48"/>
      <c r="H121" s="48"/>
      <c r="I121" s="48"/>
    </row>
    <row r="122" spans="1:9" x14ac:dyDescent="0.2">
      <c r="A122" s="7">
        <v>113</v>
      </c>
      <c r="B122" s="8" t="s">
        <v>227</v>
      </c>
      <c r="C122" s="30" t="s">
        <v>228</v>
      </c>
      <c r="D122" s="48">
        <f t="shared" si="3"/>
        <v>0</v>
      </c>
      <c r="E122" s="48"/>
      <c r="F122" s="48"/>
      <c r="G122" s="48"/>
      <c r="H122" s="48"/>
      <c r="I122" s="48"/>
    </row>
    <row r="123" spans="1:9" x14ac:dyDescent="0.2">
      <c r="A123" s="7">
        <v>114</v>
      </c>
      <c r="B123" s="12" t="s">
        <v>229</v>
      </c>
      <c r="C123" s="29" t="s">
        <v>230</v>
      </c>
      <c r="D123" s="48">
        <f t="shared" si="3"/>
        <v>0</v>
      </c>
      <c r="E123" s="48"/>
      <c r="F123" s="48"/>
      <c r="G123" s="48"/>
      <c r="H123" s="48"/>
      <c r="I123" s="48"/>
    </row>
    <row r="124" spans="1:9" ht="13.5" customHeight="1" x14ac:dyDescent="0.2">
      <c r="A124" s="7">
        <v>115</v>
      </c>
      <c r="B124" s="12" t="s">
        <v>231</v>
      </c>
      <c r="C124" s="29" t="s">
        <v>232</v>
      </c>
      <c r="D124" s="48">
        <f t="shared" si="3"/>
        <v>30564</v>
      </c>
      <c r="E124" s="48">
        <v>30564</v>
      </c>
      <c r="F124" s="48"/>
      <c r="G124" s="48"/>
      <c r="H124" s="48"/>
      <c r="I124" s="48"/>
    </row>
    <row r="125" spans="1:9" x14ac:dyDescent="0.2">
      <c r="A125" s="7">
        <v>116</v>
      </c>
      <c r="B125" s="12" t="s">
        <v>233</v>
      </c>
      <c r="C125" s="29" t="s">
        <v>234</v>
      </c>
      <c r="D125" s="48">
        <f t="shared" si="3"/>
        <v>0</v>
      </c>
      <c r="E125" s="48"/>
      <c r="F125" s="48"/>
      <c r="G125" s="48"/>
      <c r="H125" s="48"/>
      <c r="I125" s="48"/>
    </row>
    <row r="126" spans="1:9" ht="24" x14ac:dyDescent="0.2">
      <c r="A126" s="7">
        <v>117</v>
      </c>
      <c r="B126" s="12" t="s">
        <v>235</v>
      </c>
      <c r="C126" s="29" t="s">
        <v>236</v>
      </c>
      <c r="D126" s="48">
        <f t="shared" si="3"/>
        <v>11196</v>
      </c>
      <c r="E126" s="48">
        <v>11196</v>
      </c>
      <c r="F126" s="48"/>
      <c r="G126" s="48"/>
      <c r="H126" s="48"/>
      <c r="I126" s="48"/>
    </row>
    <row r="127" spans="1:9" x14ac:dyDescent="0.2">
      <c r="A127" s="7">
        <v>118</v>
      </c>
      <c r="B127" s="12" t="s">
        <v>237</v>
      </c>
      <c r="C127" s="29" t="s">
        <v>238</v>
      </c>
      <c r="D127" s="48">
        <f t="shared" si="3"/>
        <v>0</v>
      </c>
      <c r="E127" s="48"/>
      <c r="F127" s="48"/>
      <c r="G127" s="48"/>
      <c r="H127" s="48"/>
      <c r="I127" s="48"/>
    </row>
    <row r="128" spans="1:9" ht="12.75" customHeight="1" x14ac:dyDescent="0.2">
      <c r="A128" s="7">
        <v>119</v>
      </c>
      <c r="B128" s="12" t="s">
        <v>239</v>
      </c>
      <c r="C128" s="29" t="s">
        <v>240</v>
      </c>
      <c r="D128" s="48">
        <f t="shared" si="3"/>
        <v>0</v>
      </c>
      <c r="E128" s="48"/>
      <c r="F128" s="48"/>
      <c r="G128" s="48"/>
      <c r="H128" s="48"/>
      <c r="I128" s="48"/>
    </row>
    <row r="129" spans="1:9" x14ac:dyDescent="0.2">
      <c r="A129" s="7">
        <v>120</v>
      </c>
      <c r="B129" s="22" t="s">
        <v>241</v>
      </c>
      <c r="C129" s="35" t="s">
        <v>242</v>
      </c>
      <c r="D129" s="48">
        <f t="shared" si="3"/>
        <v>0</v>
      </c>
      <c r="E129" s="48"/>
      <c r="F129" s="48"/>
      <c r="G129" s="48"/>
      <c r="H129" s="48"/>
      <c r="I129" s="48"/>
    </row>
    <row r="130" spans="1:9" x14ac:dyDescent="0.2">
      <c r="A130" s="7">
        <v>121</v>
      </c>
      <c r="B130" s="11" t="s">
        <v>243</v>
      </c>
      <c r="C130" s="30" t="s">
        <v>244</v>
      </c>
      <c r="D130" s="48">
        <f t="shared" si="3"/>
        <v>0</v>
      </c>
      <c r="E130" s="48"/>
      <c r="F130" s="48"/>
      <c r="G130" s="48"/>
      <c r="H130" s="48"/>
      <c r="I130" s="48"/>
    </row>
    <row r="131" spans="1:9" x14ac:dyDescent="0.2">
      <c r="A131" s="7">
        <v>122</v>
      </c>
      <c r="B131" s="12" t="s">
        <v>245</v>
      </c>
      <c r="C131" s="29" t="s">
        <v>246</v>
      </c>
      <c r="D131" s="48">
        <f t="shared" si="3"/>
        <v>22722</v>
      </c>
      <c r="E131" s="48">
        <v>22722</v>
      </c>
      <c r="F131" s="48"/>
      <c r="G131" s="48"/>
      <c r="H131" s="48"/>
      <c r="I131" s="48"/>
    </row>
    <row r="132" spans="1:9" x14ac:dyDescent="0.2">
      <c r="A132" s="7">
        <v>123</v>
      </c>
      <c r="B132" s="8" t="s">
        <v>247</v>
      </c>
      <c r="C132" s="36" t="s">
        <v>248</v>
      </c>
      <c r="D132" s="48">
        <f t="shared" si="3"/>
        <v>0</v>
      </c>
      <c r="E132" s="48"/>
      <c r="F132" s="48"/>
      <c r="G132" s="48"/>
      <c r="H132" s="48"/>
      <c r="I132" s="48"/>
    </row>
    <row r="133" spans="1:9" ht="24" x14ac:dyDescent="0.2">
      <c r="A133" s="7">
        <v>124</v>
      </c>
      <c r="B133" s="12" t="s">
        <v>249</v>
      </c>
      <c r="C133" s="29" t="s">
        <v>250</v>
      </c>
      <c r="D133" s="48">
        <f t="shared" si="3"/>
        <v>0</v>
      </c>
      <c r="E133" s="48"/>
      <c r="F133" s="48"/>
      <c r="G133" s="48"/>
      <c r="H133" s="48"/>
      <c r="I133" s="48"/>
    </row>
    <row r="134" spans="1:9" ht="21.75" customHeight="1" x14ac:dyDescent="0.2">
      <c r="A134" s="7">
        <v>125</v>
      </c>
      <c r="B134" s="12" t="s">
        <v>251</v>
      </c>
      <c r="C134" s="29" t="s">
        <v>252</v>
      </c>
      <c r="D134" s="48">
        <f t="shared" si="3"/>
        <v>0</v>
      </c>
      <c r="E134" s="48"/>
      <c r="F134" s="48"/>
      <c r="G134" s="48"/>
      <c r="H134" s="48"/>
      <c r="I134" s="48"/>
    </row>
    <row r="135" spans="1:9" x14ac:dyDescent="0.2">
      <c r="A135" s="7">
        <v>126</v>
      </c>
      <c r="B135" s="11" t="s">
        <v>253</v>
      </c>
      <c r="C135" s="29" t="s">
        <v>254</v>
      </c>
      <c r="D135" s="48">
        <f t="shared" si="3"/>
        <v>80246</v>
      </c>
      <c r="E135" s="48">
        <v>80246</v>
      </c>
      <c r="F135" s="48">
        <v>21866</v>
      </c>
      <c r="G135" s="48"/>
      <c r="H135" s="48"/>
      <c r="I135" s="48"/>
    </row>
    <row r="136" spans="1:9" x14ac:dyDescent="0.2">
      <c r="A136" s="7">
        <v>127</v>
      </c>
      <c r="B136" s="14" t="s">
        <v>255</v>
      </c>
      <c r="C136" s="31" t="s">
        <v>256</v>
      </c>
      <c r="D136" s="48">
        <f t="shared" si="3"/>
        <v>0</v>
      </c>
      <c r="E136" s="48"/>
      <c r="F136" s="48"/>
      <c r="G136" s="48"/>
      <c r="H136" s="48"/>
      <c r="I136" s="48"/>
    </row>
    <row r="137" spans="1:9" x14ac:dyDescent="0.2">
      <c r="A137" s="7">
        <v>128</v>
      </c>
      <c r="B137" s="12" t="s">
        <v>257</v>
      </c>
      <c r="C137" s="29" t="s">
        <v>258</v>
      </c>
      <c r="D137" s="48">
        <f t="shared" si="3"/>
        <v>0</v>
      </c>
      <c r="E137" s="48"/>
      <c r="F137" s="48"/>
      <c r="G137" s="48"/>
      <c r="H137" s="48"/>
      <c r="I137" s="48"/>
    </row>
    <row r="138" spans="1:9" ht="24" customHeight="1" x14ac:dyDescent="0.2">
      <c r="A138" s="7">
        <v>129</v>
      </c>
      <c r="B138" s="8" t="s">
        <v>259</v>
      </c>
      <c r="C138" s="30" t="s">
        <v>260</v>
      </c>
      <c r="D138" s="48">
        <f t="shared" si="3"/>
        <v>0</v>
      </c>
      <c r="E138" s="48"/>
      <c r="F138" s="48"/>
      <c r="G138" s="48"/>
      <c r="H138" s="48"/>
      <c r="I138" s="48"/>
    </row>
    <row r="139" spans="1:9" x14ac:dyDescent="0.2">
      <c r="A139" s="7">
        <v>130</v>
      </c>
      <c r="B139" s="11" t="s">
        <v>261</v>
      </c>
      <c r="C139" s="30" t="s">
        <v>262</v>
      </c>
      <c r="D139" s="48">
        <f t="shared" ref="D139:D157" si="4">E139+G139+I139</f>
        <v>22722</v>
      </c>
      <c r="E139" s="48">
        <v>22722</v>
      </c>
      <c r="F139" s="48"/>
      <c r="G139" s="48"/>
      <c r="H139" s="48"/>
      <c r="I139" s="48"/>
    </row>
    <row r="140" spans="1:9" x14ac:dyDescent="0.2">
      <c r="A140" s="7">
        <v>131</v>
      </c>
      <c r="B140" s="12" t="s">
        <v>263</v>
      </c>
      <c r="C140" s="29" t="s">
        <v>264</v>
      </c>
      <c r="D140" s="48">
        <f t="shared" si="4"/>
        <v>0</v>
      </c>
      <c r="E140" s="48"/>
      <c r="F140" s="48"/>
      <c r="G140" s="48"/>
      <c r="H140" s="48"/>
      <c r="I140" s="48"/>
    </row>
    <row r="141" spans="1:9" x14ac:dyDescent="0.2">
      <c r="A141" s="7">
        <v>132</v>
      </c>
      <c r="B141" s="12" t="s">
        <v>265</v>
      </c>
      <c r="C141" s="29" t="s">
        <v>266</v>
      </c>
      <c r="D141" s="48">
        <f t="shared" si="4"/>
        <v>0</v>
      </c>
      <c r="E141" s="48"/>
      <c r="F141" s="48"/>
      <c r="G141" s="48"/>
      <c r="H141" s="48"/>
      <c r="I141" s="48"/>
    </row>
    <row r="142" spans="1:9" ht="13.5" customHeight="1" x14ac:dyDescent="0.2">
      <c r="A142" s="7">
        <v>133</v>
      </c>
      <c r="B142" s="12" t="s">
        <v>267</v>
      </c>
      <c r="C142" s="29" t="s">
        <v>268</v>
      </c>
      <c r="D142" s="48">
        <f t="shared" si="4"/>
        <v>0</v>
      </c>
      <c r="E142" s="48"/>
      <c r="F142" s="48"/>
      <c r="G142" s="48"/>
      <c r="H142" s="48"/>
      <c r="I142" s="48"/>
    </row>
    <row r="143" spans="1:9" x14ac:dyDescent="0.2">
      <c r="A143" s="7">
        <v>134</v>
      </c>
      <c r="B143" s="12" t="s">
        <v>269</v>
      </c>
      <c r="C143" s="29" t="s">
        <v>270</v>
      </c>
      <c r="D143" s="48">
        <f t="shared" si="4"/>
        <v>0</v>
      </c>
      <c r="E143" s="48"/>
      <c r="F143" s="48"/>
      <c r="G143" s="48"/>
      <c r="H143" s="48"/>
      <c r="I143" s="48"/>
    </row>
    <row r="144" spans="1:9" x14ac:dyDescent="0.2">
      <c r="A144" s="7">
        <v>135</v>
      </c>
      <c r="B144" s="12" t="s">
        <v>271</v>
      </c>
      <c r="C144" s="29" t="s">
        <v>272</v>
      </c>
      <c r="D144" s="48">
        <f t="shared" si="4"/>
        <v>0</v>
      </c>
      <c r="E144" s="48"/>
      <c r="F144" s="48"/>
      <c r="G144" s="48"/>
      <c r="H144" s="48"/>
      <c r="I144" s="48"/>
    </row>
    <row r="145" spans="1:9" x14ac:dyDescent="0.2">
      <c r="A145" s="7">
        <v>136</v>
      </c>
      <c r="B145" s="8" t="s">
        <v>273</v>
      </c>
      <c r="C145" s="30" t="s">
        <v>274</v>
      </c>
      <c r="D145" s="48">
        <f t="shared" si="4"/>
        <v>5739997</v>
      </c>
      <c r="E145" s="48">
        <v>5739997</v>
      </c>
      <c r="F145" s="48"/>
      <c r="G145" s="48"/>
      <c r="H145" s="48"/>
      <c r="I145" s="48"/>
    </row>
    <row r="146" spans="1:9" ht="10.5" customHeight="1" x14ac:dyDescent="0.2">
      <c r="A146" s="7">
        <v>137</v>
      </c>
      <c r="B146" s="12" t="s">
        <v>275</v>
      </c>
      <c r="C146" s="29" t="s">
        <v>276</v>
      </c>
      <c r="D146" s="48">
        <f t="shared" si="4"/>
        <v>17356743</v>
      </c>
      <c r="E146" s="48">
        <v>17356743</v>
      </c>
      <c r="F146" s="48"/>
      <c r="G146" s="48"/>
      <c r="H146" s="48"/>
      <c r="I146" s="48"/>
    </row>
    <row r="147" spans="1:9" x14ac:dyDescent="0.2">
      <c r="A147" s="7">
        <v>138</v>
      </c>
      <c r="B147" s="8" t="s">
        <v>277</v>
      </c>
      <c r="C147" s="29" t="s">
        <v>278</v>
      </c>
      <c r="D147" s="48">
        <f t="shared" si="4"/>
        <v>35567318</v>
      </c>
      <c r="E147" s="48">
        <v>35567318</v>
      </c>
      <c r="F147" s="48"/>
      <c r="G147" s="48"/>
      <c r="H147" s="48"/>
      <c r="I147" s="48"/>
    </row>
    <row r="148" spans="1:9" x14ac:dyDescent="0.2">
      <c r="A148" s="7">
        <v>139</v>
      </c>
      <c r="B148" s="14" t="s">
        <v>279</v>
      </c>
      <c r="C148" s="31" t="s">
        <v>280</v>
      </c>
      <c r="D148" s="48">
        <f t="shared" si="4"/>
        <v>50491235</v>
      </c>
      <c r="E148" s="48">
        <v>50491235</v>
      </c>
      <c r="F148" s="48"/>
      <c r="G148" s="48"/>
      <c r="H148" s="48"/>
      <c r="I148" s="48"/>
    </row>
    <row r="149" spans="1:9" x14ac:dyDescent="0.2">
      <c r="A149" s="7">
        <v>140</v>
      </c>
      <c r="B149" s="12" t="s">
        <v>281</v>
      </c>
      <c r="C149" s="29" t="s">
        <v>282</v>
      </c>
      <c r="D149" s="48">
        <f t="shared" si="4"/>
        <v>0</v>
      </c>
      <c r="E149" s="48"/>
      <c r="F149" s="48"/>
      <c r="G149" s="48"/>
      <c r="H149" s="48"/>
      <c r="I149" s="48"/>
    </row>
    <row r="150" spans="1:9" x14ac:dyDescent="0.2">
      <c r="A150" s="7">
        <v>141</v>
      </c>
      <c r="B150" s="12" t="s">
        <v>283</v>
      </c>
      <c r="C150" s="29" t="s">
        <v>284</v>
      </c>
      <c r="D150" s="48">
        <f t="shared" si="4"/>
        <v>27355739</v>
      </c>
      <c r="E150" s="48">
        <v>27355739</v>
      </c>
      <c r="F150" s="48"/>
      <c r="G150" s="48"/>
      <c r="H150" s="48"/>
      <c r="I150" s="48"/>
    </row>
    <row r="151" spans="1:9" x14ac:dyDescent="0.2">
      <c r="A151" s="7">
        <v>142</v>
      </c>
      <c r="B151" s="12" t="s">
        <v>285</v>
      </c>
      <c r="C151" s="29" t="s">
        <v>286</v>
      </c>
      <c r="D151" s="48">
        <f t="shared" si="4"/>
        <v>0</v>
      </c>
      <c r="E151" s="48"/>
      <c r="F151" s="48"/>
      <c r="G151" s="48"/>
      <c r="H151" s="48"/>
      <c r="I151" s="48"/>
    </row>
    <row r="152" spans="1:9" x14ac:dyDescent="0.2">
      <c r="A152" s="7">
        <v>143</v>
      </c>
      <c r="B152" s="14" t="s">
        <v>287</v>
      </c>
      <c r="C152" s="31" t="s">
        <v>288</v>
      </c>
      <c r="D152" s="48">
        <f t="shared" si="4"/>
        <v>0</v>
      </c>
      <c r="E152" s="48"/>
      <c r="F152" s="48"/>
      <c r="G152" s="48"/>
      <c r="H152" s="48"/>
      <c r="I152" s="48"/>
    </row>
    <row r="153" spans="1:9" x14ac:dyDescent="0.2">
      <c r="A153" s="7">
        <v>144</v>
      </c>
      <c r="B153" s="11" t="s">
        <v>289</v>
      </c>
      <c r="C153" s="31" t="s">
        <v>290</v>
      </c>
      <c r="D153" s="48">
        <f t="shared" si="4"/>
        <v>207624808</v>
      </c>
      <c r="E153" s="48">
        <v>17479904</v>
      </c>
      <c r="F153" s="48"/>
      <c r="G153" s="48">
        <v>53738921</v>
      </c>
      <c r="H153" s="48">
        <v>22436719</v>
      </c>
      <c r="I153" s="48">
        <v>136405983</v>
      </c>
    </row>
    <row r="154" spans="1:9" x14ac:dyDescent="0.2">
      <c r="A154" s="7">
        <v>145</v>
      </c>
      <c r="B154" s="12" t="s">
        <v>291</v>
      </c>
      <c r="C154" s="29" t="s">
        <v>292</v>
      </c>
      <c r="D154" s="48">
        <f t="shared" si="4"/>
        <v>0</v>
      </c>
      <c r="E154" s="48"/>
      <c r="F154" s="48"/>
      <c r="G154" s="48"/>
      <c r="H154" s="48"/>
      <c r="I154" s="48"/>
    </row>
    <row r="155" spans="1:9" x14ac:dyDescent="0.2">
      <c r="A155" s="7">
        <v>146</v>
      </c>
      <c r="B155" s="8" t="s">
        <v>293</v>
      </c>
      <c r="C155" s="30" t="s">
        <v>294</v>
      </c>
      <c r="D155" s="48">
        <f t="shared" si="4"/>
        <v>21413734</v>
      </c>
      <c r="E155" s="48">
        <v>21413734</v>
      </c>
      <c r="F155" s="48">
        <v>21413734</v>
      </c>
      <c r="G155" s="48"/>
      <c r="H155" s="48"/>
      <c r="I155" s="48"/>
    </row>
    <row r="156" spans="1:9" x14ac:dyDescent="0.2">
      <c r="A156" s="7">
        <v>147</v>
      </c>
      <c r="B156" s="8" t="s">
        <v>295</v>
      </c>
      <c r="C156" s="30" t="s">
        <v>296</v>
      </c>
      <c r="D156" s="48">
        <f t="shared" si="4"/>
        <v>661551</v>
      </c>
      <c r="E156" s="48">
        <v>661551</v>
      </c>
      <c r="F156" s="48"/>
      <c r="G156" s="48"/>
      <c r="H156" s="48"/>
      <c r="I156" s="48"/>
    </row>
    <row r="157" spans="1:9" ht="12.75" x14ac:dyDescent="0.2">
      <c r="A157" s="7">
        <v>148</v>
      </c>
      <c r="B157" s="25" t="s">
        <v>297</v>
      </c>
      <c r="C157" s="26" t="s">
        <v>298</v>
      </c>
      <c r="D157" s="48">
        <f t="shared" si="4"/>
        <v>0</v>
      </c>
      <c r="E157" s="48"/>
      <c r="F157" s="48"/>
      <c r="G157" s="48"/>
      <c r="H157" s="48"/>
      <c r="I157" s="48"/>
    </row>
  </sheetData>
  <mergeCells count="12">
    <mergeCell ref="A7:C7"/>
    <mergeCell ref="A8:C8"/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1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L5" sqref="L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6" customWidth="1"/>
    <col min="5" max="11" width="11" style="3" customWidth="1"/>
    <col min="12" max="16384" width="9.140625" style="3"/>
  </cols>
  <sheetData>
    <row r="2" spans="1:11" ht="30" customHeight="1" x14ac:dyDescent="0.2">
      <c r="A2" s="187" t="s">
        <v>345</v>
      </c>
      <c r="B2" s="187"/>
      <c r="C2" s="187"/>
      <c r="D2" s="188"/>
      <c r="E2" s="188"/>
      <c r="F2" s="188"/>
      <c r="G2" s="188"/>
      <c r="H2" s="188"/>
      <c r="I2" s="188"/>
      <c r="J2" s="188"/>
      <c r="K2" s="188"/>
    </row>
    <row r="3" spans="1:11" x14ac:dyDescent="0.2">
      <c r="C3" s="4"/>
      <c r="D3" s="61"/>
      <c r="K3" s="3" t="s">
        <v>329</v>
      </c>
    </row>
    <row r="4" spans="1:11" s="5" customFormat="1" ht="24.75" customHeight="1" x14ac:dyDescent="0.2">
      <c r="A4" s="154" t="s">
        <v>0</v>
      </c>
      <c r="B4" s="154" t="s">
        <v>1</v>
      </c>
      <c r="C4" s="154" t="s">
        <v>2</v>
      </c>
      <c r="D4" s="189" t="s">
        <v>300</v>
      </c>
      <c r="E4" s="191" t="s">
        <v>301</v>
      </c>
      <c r="F4" s="191"/>
      <c r="G4" s="191"/>
      <c r="H4" s="191"/>
      <c r="I4" s="191"/>
      <c r="J4" s="191"/>
      <c r="K4" s="191"/>
    </row>
    <row r="5" spans="1:11" ht="51.75" customHeight="1" x14ac:dyDescent="0.2">
      <c r="A5" s="155"/>
      <c r="B5" s="155"/>
      <c r="C5" s="155"/>
      <c r="D5" s="190"/>
      <c r="E5" s="40" t="s">
        <v>302</v>
      </c>
      <c r="F5" s="40" t="s">
        <v>303</v>
      </c>
      <c r="G5" s="39" t="s">
        <v>304</v>
      </c>
      <c r="H5" s="39" t="s">
        <v>305</v>
      </c>
      <c r="I5" s="39" t="s">
        <v>306</v>
      </c>
      <c r="J5" s="39" t="s">
        <v>307</v>
      </c>
      <c r="K5" s="39" t="s">
        <v>308</v>
      </c>
    </row>
    <row r="6" spans="1:11" ht="12.75" customHeight="1" x14ac:dyDescent="0.2">
      <c r="A6" s="177" t="s">
        <v>300</v>
      </c>
      <c r="B6" s="177"/>
      <c r="C6" s="177"/>
      <c r="D6" s="132">
        <f>D7+D8</f>
        <v>1768715271</v>
      </c>
      <c r="E6" s="132">
        <f t="shared" ref="E6:K6" si="0">E7+E8</f>
        <v>473553293</v>
      </c>
      <c r="F6" s="132">
        <f t="shared" si="0"/>
        <v>231444342</v>
      </c>
      <c r="G6" s="132">
        <f t="shared" si="0"/>
        <v>350490510</v>
      </c>
      <c r="H6" s="132">
        <f t="shared" si="0"/>
        <v>204301191</v>
      </c>
      <c r="I6" s="132">
        <f t="shared" si="0"/>
        <v>134608572</v>
      </c>
      <c r="J6" s="132">
        <f t="shared" si="0"/>
        <v>51908974</v>
      </c>
      <c r="K6" s="132">
        <f t="shared" si="0"/>
        <v>322408389</v>
      </c>
    </row>
    <row r="7" spans="1:11" ht="12.75" customHeight="1" x14ac:dyDescent="0.2">
      <c r="A7" s="173" t="s">
        <v>299</v>
      </c>
      <c r="B7" s="174"/>
      <c r="C7" s="175"/>
      <c r="D7" s="130">
        <f>E7+F7+G7+H7+I7+J7+K7</f>
        <v>36088245</v>
      </c>
      <c r="E7" s="127">
        <v>32485455</v>
      </c>
      <c r="F7" s="127">
        <v>3593888</v>
      </c>
      <c r="G7" s="131">
        <v>8902</v>
      </c>
      <c r="H7" s="122">
        <v>0</v>
      </c>
      <c r="I7" s="122">
        <v>0</v>
      </c>
      <c r="J7" s="122">
        <v>0</v>
      </c>
      <c r="K7" s="122">
        <v>0</v>
      </c>
    </row>
    <row r="8" spans="1:11" ht="12.75" customHeight="1" x14ac:dyDescent="0.2">
      <c r="A8" s="173" t="s">
        <v>396</v>
      </c>
      <c r="B8" s="174"/>
      <c r="C8" s="175"/>
      <c r="D8" s="133">
        <f>SUM(D9:D156)</f>
        <v>1732627026</v>
      </c>
      <c r="E8" s="132">
        <f t="shared" ref="E8:K8" si="1">SUM(E9:E156)</f>
        <v>441067838</v>
      </c>
      <c r="F8" s="132">
        <f t="shared" si="1"/>
        <v>227850454</v>
      </c>
      <c r="G8" s="132">
        <f t="shared" si="1"/>
        <v>350481608</v>
      </c>
      <c r="H8" s="132">
        <f t="shared" si="1"/>
        <v>204301191</v>
      </c>
      <c r="I8" s="132">
        <f t="shared" si="1"/>
        <v>134608572</v>
      </c>
      <c r="J8" s="132">
        <f t="shared" si="1"/>
        <v>51908974</v>
      </c>
      <c r="K8" s="132">
        <f t="shared" si="1"/>
        <v>322408389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134">
        <f>E9+F9+G9+H9+I9+J9+K9</f>
        <v>2287715</v>
      </c>
      <c r="E9" s="10">
        <v>0</v>
      </c>
      <c r="F9" s="10">
        <v>0</v>
      </c>
      <c r="G9" s="10">
        <v>1615095</v>
      </c>
      <c r="H9" s="10">
        <v>672620</v>
      </c>
      <c r="I9" s="10">
        <v>0</v>
      </c>
      <c r="J9" s="10">
        <v>0</v>
      </c>
      <c r="K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134">
        <f t="shared" ref="D10:D73" si="2">E10+F10+G10+H10+I10+J10+K10</f>
        <v>2347403</v>
      </c>
      <c r="E10" s="10">
        <v>0</v>
      </c>
      <c r="F10" s="10">
        <v>0</v>
      </c>
      <c r="G10" s="10">
        <v>1656235</v>
      </c>
      <c r="H10" s="10">
        <v>691168</v>
      </c>
      <c r="I10" s="10">
        <v>0</v>
      </c>
      <c r="J10" s="10">
        <v>0</v>
      </c>
      <c r="K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135">
        <f t="shared" si="2"/>
        <v>12646856</v>
      </c>
      <c r="E11" s="10">
        <v>3031985</v>
      </c>
      <c r="F11" s="10">
        <v>0</v>
      </c>
      <c r="G11" s="10">
        <v>5192359</v>
      </c>
      <c r="H11" s="10">
        <v>2481109</v>
      </c>
      <c r="I11" s="10">
        <v>1941403</v>
      </c>
      <c r="J11" s="10">
        <v>0</v>
      </c>
      <c r="K11" s="10">
        <v>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34">
        <f t="shared" si="2"/>
        <v>2089641</v>
      </c>
      <c r="E12" s="10">
        <v>0</v>
      </c>
      <c r="F12" s="10">
        <v>0</v>
      </c>
      <c r="G12" s="10">
        <v>1303779</v>
      </c>
      <c r="H12" s="10">
        <v>785862</v>
      </c>
      <c r="I12" s="10">
        <v>0</v>
      </c>
      <c r="J12" s="10">
        <v>0</v>
      </c>
      <c r="K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134">
        <f t="shared" si="2"/>
        <v>2863208</v>
      </c>
      <c r="E13" s="10">
        <v>0</v>
      </c>
      <c r="F13" s="10">
        <v>0</v>
      </c>
      <c r="G13" s="10">
        <v>1939899</v>
      </c>
      <c r="H13" s="10">
        <v>923309</v>
      </c>
      <c r="I13" s="10">
        <v>0</v>
      </c>
      <c r="J13" s="10">
        <v>0</v>
      </c>
      <c r="K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135">
        <f t="shared" si="2"/>
        <v>62717529</v>
      </c>
      <c r="E14" s="10">
        <v>11286048</v>
      </c>
      <c r="F14" s="10">
        <v>0</v>
      </c>
      <c r="G14" s="10">
        <v>14181000</v>
      </c>
      <c r="H14" s="10">
        <v>7466711</v>
      </c>
      <c r="I14" s="10">
        <v>3563413</v>
      </c>
      <c r="J14" s="10">
        <v>0</v>
      </c>
      <c r="K14" s="10">
        <v>26220357</v>
      </c>
    </row>
    <row r="15" spans="1:11" x14ac:dyDescent="0.2">
      <c r="A15" s="7">
        <v>7</v>
      </c>
      <c r="B15" s="14" t="s">
        <v>15</v>
      </c>
      <c r="C15" s="15" t="s">
        <v>16</v>
      </c>
      <c r="D15" s="136">
        <f t="shared" si="2"/>
        <v>13387598</v>
      </c>
      <c r="E15" s="10">
        <v>10601672</v>
      </c>
      <c r="F15" s="10">
        <v>0</v>
      </c>
      <c r="G15" s="10">
        <v>0</v>
      </c>
      <c r="H15" s="10">
        <v>2785926</v>
      </c>
      <c r="I15" s="10">
        <v>0</v>
      </c>
      <c r="J15" s="10">
        <v>0</v>
      </c>
      <c r="K15" s="10">
        <v>0</v>
      </c>
    </row>
    <row r="16" spans="1:11" x14ac:dyDescent="0.2">
      <c r="A16" s="7">
        <v>8</v>
      </c>
      <c r="B16" s="12" t="s">
        <v>17</v>
      </c>
      <c r="C16" s="13" t="s">
        <v>18</v>
      </c>
      <c r="D16" s="135">
        <f t="shared" si="2"/>
        <v>936456</v>
      </c>
      <c r="E16" s="10">
        <v>0</v>
      </c>
      <c r="F16" s="10">
        <v>0</v>
      </c>
      <c r="G16" s="10">
        <v>0</v>
      </c>
      <c r="H16" s="10">
        <v>936456</v>
      </c>
      <c r="I16" s="10">
        <v>0</v>
      </c>
      <c r="J16" s="10">
        <v>0</v>
      </c>
      <c r="K16" s="10">
        <v>0</v>
      </c>
    </row>
    <row r="17" spans="1:11" x14ac:dyDescent="0.2">
      <c r="A17" s="7">
        <v>9</v>
      </c>
      <c r="B17" s="12" t="s">
        <v>19</v>
      </c>
      <c r="C17" s="13" t="s">
        <v>20</v>
      </c>
      <c r="D17" s="135">
        <f t="shared" si="2"/>
        <v>2557224</v>
      </c>
      <c r="E17" s="10">
        <v>0</v>
      </c>
      <c r="F17" s="10">
        <v>0</v>
      </c>
      <c r="G17" s="10">
        <v>1687089</v>
      </c>
      <c r="H17" s="10">
        <v>870135</v>
      </c>
      <c r="I17" s="10">
        <v>0</v>
      </c>
      <c r="J17" s="10">
        <v>0</v>
      </c>
      <c r="K17" s="10">
        <v>0</v>
      </c>
    </row>
    <row r="18" spans="1:11" x14ac:dyDescent="0.2">
      <c r="A18" s="7">
        <v>10</v>
      </c>
      <c r="B18" s="12" t="s">
        <v>21</v>
      </c>
      <c r="C18" s="13" t="s">
        <v>22</v>
      </c>
      <c r="D18" s="135">
        <f t="shared" si="2"/>
        <v>3079360</v>
      </c>
      <c r="E18" s="10">
        <v>0</v>
      </c>
      <c r="F18" s="10">
        <v>0</v>
      </c>
      <c r="G18" s="10">
        <v>2105086</v>
      </c>
      <c r="H18" s="10">
        <v>974274</v>
      </c>
      <c r="I18" s="10">
        <v>0</v>
      </c>
      <c r="J18" s="10">
        <v>0</v>
      </c>
      <c r="K18" s="10">
        <v>0</v>
      </c>
    </row>
    <row r="19" spans="1:11" x14ac:dyDescent="0.2">
      <c r="A19" s="7">
        <v>11</v>
      </c>
      <c r="B19" s="12" t="s">
        <v>23</v>
      </c>
      <c r="C19" s="13" t="s">
        <v>24</v>
      </c>
      <c r="D19" s="135">
        <f t="shared" si="2"/>
        <v>2674094</v>
      </c>
      <c r="E19" s="10">
        <v>0</v>
      </c>
      <c r="F19" s="10">
        <v>0</v>
      </c>
      <c r="G19" s="10">
        <v>1837607</v>
      </c>
      <c r="H19" s="10">
        <v>836487</v>
      </c>
      <c r="I19" s="10">
        <v>0</v>
      </c>
      <c r="J19" s="10">
        <v>0</v>
      </c>
      <c r="K19" s="10">
        <v>0</v>
      </c>
    </row>
    <row r="20" spans="1:11" x14ac:dyDescent="0.2">
      <c r="A20" s="7">
        <v>12</v>
      </c>
      <c r="B20" s="12" t="s">
        <v>25</v>
      </c>
      <c r="C20" s="13" t="s">
        <v>26</v>
      </c>
      <c r="D20" s="135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>
        <v>0</v>
      </c>
      <c r="K20" s="10">
        <v>0</v>
      </c>
    </row>
    <row r="21" spans="1:11" x14ac:dyDescent="0.2">
      <c r="A21" s="7">
        <v>13</v>
      </c>
      <c r="B21" s="8" t="s">
        <v>27</v>
      </c>
      <c r="C21" s="13" t="s">
        <v>28</v>
      </c>
      <c r="D21" s="135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x14ac:dyDescent="0.2">
      <c r="A22" s="7">
        <v>14</v>
      </c>
      <c r="B22" s="8" t="s">
        <v>29</v>
      </c>
      <c r="C22" s="9" t="s">
        <v>30</v>
      </c>
      <c r="D22" s="134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x14ac:dyDescent="0.2">
      <c r="A23" s="7">
        <v>15</v>
      </c>
      <c r="B23" s="12" t="s">
        <v>31</v>
      </c>
      <c r="C23" s="13" t="s">
        <v>32</v>
      </c>
      <c r="D23" s="135">
        <f t="shared" si="2"/>
        <v>1182381</v>
      </c>
      <c r="E23" s="10">
        <v>0</v>
      </c>
      <c r="F23" s="10">
        <v>0</v>
      </c>
      <c r="G23" s="10">
        <v>0</v>
      </c>
      <c r="H23" s="10">
        <v>1182381</v>
      </c>
      <c r="I23" s="10">
        <v>0</v>
      </c>
      <c r="J23" s="10">
        <v>0</v>
      </c>
      <c r="K23" s="10">
        <v>0</v>
      </c>
    </row>
    <row r="24" spans="1:11" x14ac:dyDescent="0.2">
      <c r="A24" s="7">
        <v>16</v>
      </c>
      <c r="B24" s="12" t="s">
        <v>33</v>
      </c>
      <c r="C24" s="13" t="s">
        <v>34</v>
      </c>
      <c r="D24" s="135">
        <f t="shared" si="2"/>
        <v>1468977</v>
      </c>
      <c r="E24" s="10">
        <v>0</v>
      </c>
      <c r="F24" s="10">
        <v>0</v>
      </c>
      <c r="G24" s="10">
        <v>0</v>
      </c>
      <c r="H24" s="10">
        <v>1468977</v>
      </c>
      <c r="I24" s="10">
        <v>0</v>
      </c>
      <c r="J24" s="10">
        <v>0</v>
      </c>
      <c r="K24" s="10">
        <v>0</v>
      </c>
    </row>
    <row r="25" spans="1:11" x14ac:dyDescent="0.2">
      <c r="A25" s="7">
        <v>17</v>
      </c>
      <c r="B25" s="12" t="s">
        <v>35</v>
      </c>
      <c r="C25" s="13" t="s">
        <v>36</v>
      </c>
      <c r="D25" s="135">
        <f t="shared" si="2"/>
        <v>9699595</v>
      </c>
      <c r="E25" s="10">
        <v>3211001</v>
      </c>
      <c r="F25" s="10">
        <v>0</v>
      </c>
      <c r="G25" s="10">
        <v>4449216</v>
      </c>
      <c r="H25" s="10">
        <v>2039378</v>
      </c>
      <c r="I25" s="10">
        <v>0</v>
      </c>
      <c r="J25" s="10">
        <v>0</v>
      </c>
      <c r="K25" s="10">
        <v>0</v>
      </c>
    </row>
    <row r="26" spans="1:11" x14ac:dyDescent="0.2">
      <c r="A26" s="7">
        <v>18</v>
      </c>
      <c r="B26" s="12" t="s">
        <v>37</v>
      </c>
      <c r="C26" s="13" t="s">
        <v>38</v>
      </c>
      <c r="D26" s="135">
        <f t="shared" si="2"/>
        <v>68369160</v>
      </c>
      <c r="E26" s="10">
        <v>9479837</v>
      </c>
      <c r="F26" s="10">
        <v>6466151</v>
      </c>
      <c r="G26" s="10">
        <v>12665531</v>
      </c>
      <c r="H26" s="10">
        <v>4805302</v>
      </c>
      <c r="I26" s="10">
        <v>3316282</v>
      </c>
      <c r="J26" s="10">
        <v>0</v>
      </c>
      <c r="K26" s="10">
        <v>31636057</v>
      </c>
    </row>
    <row r="27" spans="1:11" x14ac:dyDescent="0.2">
      <c r="A27" s="7">
        <v>19</v>
      </c>
      <c r="B27" s="8" t="s">
        <v>39</v>
      </c>
      <c r="C27" s="9" t="s">
        <v>40</v>
      </c>
      <c r="D27" s="134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>
        <v>0</v>
      </c>
      <c r="K27" s="10">
        <v>0</v>
      </c>
    </row>
    <row r="28" spans="1:11" x14ac:dyDescent="0.2">
      <c r="A28" s="7">
        <v>20</v>
      </c>
      <c r="B28" s="8" t="s">
        <v>41</v>
      </c>
      <c r="C28" s="9" t="s">
        <v>42</v>
      </c>
      <c r="D28" s="134">
        <f t="shared" si="2"/>
        <v>518701</v>
      </c>
      <c r="E28" s="10">
        <v>0</v>
      </c>
      <c r="F28" s="10">
        <v>0</v>
      </c>
      <c r="G28" s="10">
        <v>0</v>
      </c>
      <c r="H28" s="10">
        <v>518701</v>
      </c>
      <c r="I28" s="10">
        <v>0</v>
      </c>
      <c r="J28" s="10">
        <v>0</v>
      </c>
      <c r="K28" s="10">
        <v>0</v>
      </c>
    </row>
    <row r="29" spans="1:11" x14ac:dyDescent="0.2">
      <c r="A29" s="7">
        <v>21</v>
      </c>
      <c r="B29" s="8" t="s">
        <v>43</v>
      </c>
      <c r="C29" s="9" t="s">
        <v>44</v>
      </c>
      <c r="D29" s="134">
        <f t="shared" si="2"/>
        <v>11944090</v>
      </c>
      <c r="E29" s="28">
        <v>1762317</v>
      </c>
      <c r="F29" s="28">
        <v>0</v>
      </c>
      <c r="G29" s="28">
        <v>5856762</v>
      </c>
      <c r="H29" s="28">
        <v>2975182</v>
      </c>
      <c r="I29" s="28">
        <v>1349829</v>
      </c>
      <c r="J29" s="28">
        <v>0</v>
      </c>
      <c r="K29" s="28">
        <v>0</v>
      </c>
    </row>
    <row r="30" spans="1:11" x14ac:dyDescent="0.2">
      <c r="A30" s="7">
        <v>22</v>
      </c>
      <c r="B30" s="8" t="s">
        <v>45</v>
      </c>
      <c r="C30" s="9" t="s">
        <v>46</v>
      </c>
      <c r="D30" s="134">
        <f t="shared" si="2"/>
        <v>16702837</v>
      </c>
      <c r="E30" s="10">
        <v>4335559</v>
      </c>
      <c r="F30" s="10">
        <v>0</v>
      </c>
      <c r="G30" s="10">
        <v>8571384</v>
      </c>
      <c r="H30" s="10">
        <v>2601667</v>
      </c>
      <c r="I30" s="10">
        <v>1194227</v>
      </c>
      <c r="J30" s="10">
        <v>0</v>
      </c>
      <c r="K30" s="10">
        <v>0</v>
      </c>
    </row>
    <row r="31" spans="1:11" x14ac:dyDescent="0.2">
      <c r="A31" s="7">
        <v>23</v>
      </c>
      <c r="B31" s="12" t="s">
        <v>47</v>
      </c>
      <c r="C31" s="13" t="s">
        <v>48</v>
      </c>
      <c r="D31" s="135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>
        <v>0</v>
      </c>
      <c r="K31" s="10">
        <v>0</v>
      </c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35">
        <f t="shared" si="2"/>
        <v>8175259</v>
      </c>
      <c r="E32" s="10">
        <v>0</v>
      </c>
      <c r="F32" s="10">
        <v>8175259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24" x14ac:dyDescent="0.2">
      <c r="A33" s="7">
        <v>25</v>
      </c>
      <c r="B33" s="12" t="s">
        <v>51</v>
      </c>
      <c r="C33" s="13" t="s">
        <v>52</v>
      </c>
      <c r="D33" s="135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x14ac:dyDescent="0.2">
      <c r="A34" s="7">
        <v>26</v>
      </c>
      <c r="B34" s="8" t="s">
        <v>53</v>
      </c>
      <c r="C34" s="15" t="s">
        <v>54</v>
      </c>
      <c r="D34" s="136">
        <f t="shared" si="2"/>
        <v>49871263</v>
      </c>
      <c r="E34" s="10">
        <v>11215823</v>
      </c>
      <c r="F34" s="10">
        <v>9412023</v>
      </c>
      <c r="G34" s="10">
        <v>14147237</v>
      </c>
      <c r="H34" s="10">
        <v>7818088</v>
      </c>
      <c r="I34" s="10">
        <v>7278092</v>
      </c>
      <c r="J34" s="10">
        <v>0</v>
      </c>
      <c r="K34" s="10">
        <v>0</v>
      </c>
    </row>
    <row r="35" spans="1:11" x14ac:dyDescent="0.2">
      <c r="A35" s="7">
        <v>27</v>
      </c>
      <c r="B35" s="12" t="s">
        <v>55</v>
      </c>
      <c r="C35" s="13" t="s">
        <v>56</v>
      </c>
      <c r="D35" s="135">
        <f t="shared" si="2"/>
        <v>69266255</v>
      </c>
      <c r="E35" s="10">
        <v>3957528</v>
      </c>
      <c r="F35" s="10">
        <v>0</v>
      </c>
      <c r="G35" s="10">
        <v>13284251</v>
      </c>
      <c r="H35" s="10">
        <v>7159395</v>
      </c>
      <c r="I35" s="10">
        <v>0</v>
      </c>
      <c r="J35" s="10">
        <v>0</v>
      </c>
      <c r="K35" s="10">
        <v>44865081</v>
      </c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35">
        <f t="shared" si="2"/>
        <v>6906202</v>
      </c>
      <c r="E36" s="10">
        <v>0</v>
      </c>
      <c r="F36" s="10">
        <v>0</v>
      </c>
      <c r="G36" s="10">
        <v>3517720</v>
      </c>
      <c r="H36" s="10">
        <v>3388482</v>
      </c>
      <c r="I36" s="10">
        <v>0</v>
      </c>
      <c r="J36" s="10">
        <v>0</v>
      </c>
      <c r="K36" s="10">
        <v>0</v>
      </c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34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x14ac:dyDescent="0.2">
      <c r="A38" s="7">
        <v>30</v>
      </c>
      <c r="B38" s="11" t="s">
        <v>61</v>
      </c>
      <c r="C38" s="15" t="s">
        <v>62</v>
      </c>
      <c r="D38" s="136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24" x14ac:dyDescent="0.2">
      <c r="A39" s="7">
        <v>31</v>
      </c>
      <c r="B39" s="8" t="s">
        <v>63</v>
      </c>
      <c r="C39" s="9" t="s">
        <v>64</v>
      </c>
      <c r="D39" s="134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x14ac:dyDescent="0.2">
      <c r="A40" s="7">
        <v>32</v>
      </c>
      <c r="B40" s="12" t="s">
        <v>65</v>
      </c>
      <c r="C40" s="13" t="s">
        <v>66</v>
      </c>
      <c r="D40" s="135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>
        <v>0</v>
      </c>
      <c r="K40" s="10">
        <v>0</v>
      </c>
    </row>
    <row r="41" spans="1:11" x14ac:dyDescent="0.2">
      <c r="A41" s="7">
        <v>33</v>
      </c>
      <c r="B41" s="11" t="s">
        <v>67</v>
      </c>
      <c r="C41" s="9" t="s">
        <v>68</v>
      </c>
      <c r="D41" s="134">
        <f t="shared" si="2"/>
        <v>19502545</v>
      </c>
      <c r="E41" s="10">
        <v>2842972</v>
      </c>
      <c r="F41" s="10">
        <v>0</v>
      </c>
      <c r="G41" s="10">
        <v>9958259</v>
      </c>
      <c r="H41" s="10">
        <v>5027276</v>
      </c>
      <c r="I41" s="10">
        <v>1674038</v>
      </c>
      <c r="J41" s="10">
        <v>0</v>
      </c>
      <c r="K41" s="10">
        <v>0</v>
      </c>
    </row>
    <row r="42" spans="1:11" x14ac:dyDescent="0.2">
      <c r="A42" s="7">
        <v>34</v>
      </c>
      <c r="B42" s="14" t="s">
        <v>69</v>
      </c>
      <c r="C42" s="15" t="s">
        <v>70</v>
      </c>
      <c r="D42" s="136">
        <f t="shared" si="2"/>
        <v>25358455</v>
      </c>
      <c r="E42" s="28">
        <v>3143927</v>
      </c>
      <c r="F42" s="28">
        <v>0</v>
      </c>
      <c r="G42" s="28">
        <v>13900108</v>
      </c>
      <c r="H42" s="28">
        <v>5656674</v>
      </c>
      <c r="I42" s="28">
        <v>2657746</v>
      </c>
      <c r="J42" s="28">
        <v>0</v>
      </c>
      <c r="K42" s="28">
        <v>0</v>
      </c>
    </row>
    <row r="43" spans="1:11" x14ac:dyDescent="0.2">
      <c r="A43" s="7">
        <v>35</v>
      </c>
      <c r="B43" s="8" t="s">
        <v>71</v>
      </c>
      <c r="C43" s="9" t="s">
        <v>72</v>
      </c>
      <c r="D43" s="134">
        <f t="shared" si="2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x14ac:dyDescent="0.2">
      <c r="A44" s="7">
        <v>36</v>
      </c>
      <c r="B44" s="11" t="s">
        <v>73</v>
      </c>
      <c r="C44" s="9" t="s">
        <v>74</v>
      </c>
      <c r="D44" s="134">
        <f t="shared" si="2"/>
        <v>3033183</v>
      </c>
      <c r="E44" s="10">
        <v>0</v>
      </c>
      <c r="F44" s="10">
        <v>0</v>
      </c>
      <c r="G44" s="10">
        <v>2068260</v>
      </c>
      <c r="H44" s="10">
        <v>964923</v>
      </c>
      <c r="I44" s="10">
        <v>0</v>
      </c>
      <c r="J44" s="10">
        <v>0</v>
      </c>
      <c r="K44" s="10">
        <v>0</v>
      </c>
    </row>
    <row r="45" spans="1:11" x14ac:dyDescent="0.2">
      <c r="A45" s="7">
        <v>37</v>
      </c>
      <c r="B45" s="12" t="s">
        <v>75</v>
      </c>
      <c r="C45" s="13" t="s">
        <v>76</v>
      </c>
      <c r="D45" s="135">
        <f t="shared" si="2"/>
        <v>10696980</v>
      </c>
      <c r="E45" s="10">
        <v>3140756</v>
      </c>
      <c r="F45" s="10">
        <v>0</v>
      </c>
      <c r="G45" s="10">
        <v>2637421</v>
      </c>
      <c r="H45" s="10">
        <v>3319434</v>
      </c>
      <c r="I45" s="10">
        <v>1599369</v>
      </c>
      <c r="J45" s="10">
        <v>0</v>
      </c>
      <c r="K45" s="10">
        <v>0</v>
      </c>
    </row>
    <row r="46" spans="1:11" x14ac:dyDescent="0.2">
      <c r="A46" s="7">
        <v>38</v>
      </c>
      <c r="B46" s="11" t="s">
        <v>77</v>
      </c>
      <c r="C46" s="9" t="s">
        <v>78</v>
      </c>
      <c r="D46" s="134">
        <f t="shared" si="2"/>
        <v>3727436</v>
      </c>
      <c r="E46" s="10">
        <v>0</v>
      </c>
      <c r="F46" s="10">
        <v>0</v>
      </c>
      <c r="G46" s="10">
        <v>2648706</v>
      </c>
      <c r="H46" s="10">
        <v>1078730</v>
      </c>
      <c r="I46" s="10">
        <v>0</v>
      </c>
      <c r="J46" s="10">
        <v>0</v>
      </c>
      <c r="K46" s="10">
        <v>0</v>
      </c>
    </row>
    <row r="47" spans="1:11" x14ac:dyDescent="0.2">
      <c r="A47" s="7">
        <v>39</v>
      </c>
      <c r="B47" s="8" t="s">
        <v>79</v>
      </c>
      <c r="C47" s="9" t="s">
        <v>80</v>
      </c>
      <c r="D47" s="134">
        <f t="shared" si="2"/>
        <v>18374808</v>
      </c>
      <c r="E47" s="28">
        <v>5662291</v>
      </c>
      <c r="F47" s="28">
        <v>0</v>
      </c>
      <c r="G47" s="28">
        <v>6797003</v>
      </c>
      <c r="H47" s="28">
        <v>4352275</v>
      </c>
      <c r="I47" s="28">
        <v>1563239</v>
      </c>
      <c r="J47" s="28">
        <v>0</v>
      </c>
      <c r="K47" s="28">
        <v>0</v>
      </c>
    </row>
    <row r="48" spans="1:11" x14ac:dyDescent="0.2">
      <c r="A48" s="7">
        <v>40</v>
      </c>
      <c r="B48" s="16" t="s">
        <v>81</v>
      </c>
      <c r="C48" s="17" t="s">
        <v>82</v>
      </c>
      <c r="D48" s="137">
        <f t="shared" si="2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>
        <v>0</v>
      </c>
      <c r="K48" s="10">
        <v>0</v>
      </c>
    </row>
    <row r="49" spans="1:11" x14ac:dyDescent="0.2">
      <c r="A49" s="7">
        <v>41</v>
      </c>
      <c r="B49" s="8" t="s">
        <v>83</v>
      </c>
      <c r="C49" s="9" t="s">
        <v>84</v>
      </c>
      <c r="D49" s="134">
        <f t="shared" si="2"/>
        <v>691673</v>
      </c>
      <c r="E49" s="10">
        <v>0</v>
      </c>
      <c r="F49" s="10">
        <v>0</v>
      </c>
      <c r="G49" s="10">
        <v>0</v>
      </c>
      <c r="H49" s="10">
        <v>691673</v>
      </c>
      <c r="I49" s="10">
        <v>0</v>
      </c>
      <c r="J49" s="10">
        <v>0</v>
      </c>
      <c r="K49" s="10">
        <v>0</v>
      </c>
    </row>
    <row r="50" spans="1:11" x14ac:dyDescent="0.2">
      <c r="A50" s="7">
        <v>42</v>
      </c>
      <c r="B50" s="14" t="s">
        <v>85</v>
      </c>
      <c r="C50" s="15" t="s">
        <v>86</v>
      </c>
      <c r="D50" s="136">
        <f t="shared" si="2"/>
        <v>2245909</v>
      </c>
      <c r="E50" s="10">
        <v>0</v>
      </c>
      <c r="F50" s="10">
        <v>0</v>
      </c>
      <c r="G50" s="10">
        <v>1051911</v>
      </c>
      <c r="H50" s="10">
        <v>1193998</v>
      </c>
      <c r="I50" s="10">
        <v>0</v>
      </c>
      <c r="J50" s="10">
        <v>0</v>
      </c>
      <c r="K50" s="10">
        <v>0</v>
      </c>
    </row>
    <row r="51" spans="1:11" x14ac:dyDescent="0.2">
      <c r="A51" s="7">
        <v>43</v>
      </c>
      <c r="B51" s="12" t="s">
        <v>87</v>
      </c>
      <c r="C51" s="13" t="s">
        <v>88</v>
      </c>
      <c r="D51" s="135">
        <f t="shared" si="2"/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x14ac:dyDescent="0.2">
      <c r="A52" s="7">
        <v>44</v>
      </c>
      <c r="B52" s="11" t="s">
        <v>89</v>
      </c>
      <c r="C52" s="9" t="s">
        <v>90</v>
      </c>
      <c r="D52" s="134">
        <f t="shared" si="2"/>
        <v>5110707</v>
      </c>
      <c r="E52" s="10">
        <v>932619</v>
      </c>
      <c r="F52" s="10">
        <v>0</v>
      </c>
      <c r="G52" s="10">
        <v>1643564</v>
      </c>
      <c r="H52" s="10">
        <v>877786</v>
      </c>
      <c r="I52" s="10">
        <v>327100</v>
      </c>
      <c r="J52" s="10">
        <v>0</v>
      </c>
      <c r="K52" s="10">
        <v>1329638</v>
      </c>
    </row>
    <row r="53" spans="1:11" x14ac:dyDescent="0.2">
      <c r="A53" s="7">
        <v>45</v>
      </c>
      <c r="B53" s="12" t="s">
        <v>91</v>
      </c>
      <c r="C53" s="13" t="s">
        <v>92</v>
      </c>
      <c r="D53" s="135">
        <f t="shared" si="2"/>
        <v>19151093</v>
      </c>
      <c r="E53" s="10">
        <v>2656156</v>
      </c>
      <c r="F53" s="10">
        <v>0</v>
      </c>
      <c r="G53" s="10">
        <v>8960246</v>
      </c>
      <c r="H53" s="10">
        <v>5470927</v>
      </c>
      <c r="I53" s="10">
        <v>2063764</v>
      </c>
      <c r="J53" s="10">
        <v>0</v>
      </c>
      <c r="K53" s="10">
        <v>0</v>
      </c>
    </row>
    <row r="54" spans="1:11" x14ac:dyDescent="0.2">
      <c r="A54" s="7">
        <v>46</v>
      </c>
      <c r="B54" s="8" t="s">
        <v>93</v>
      </c>
      <c r="C54" s="9" t="s">
        <v>94</v>
      </c>
      <c r="D54" s="134">
        <f t="shared" si="2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>
        <v>0</v>
      </c>
      <c r="K54" s="10">
        <v>0</v>
      </c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34">
        <f t="shared" si="2"/>
        <v>16696796</v>
      </c>
      <c r="E55" s="10">
        <v>2313009</v>
      </c>
      <c r="F55" s="10">
        <v>0</v>
      </c>
      <c r="G55" s="10">
        <v>8707840</v>
      </c>
      <c r="H55" s="10">
        <v>3689261</v>
      </c>
      <c r="I55" s="10">
        <v>1986686</v>
      </c>
      <c r="J55" s="10">
        <v>0</v>
      </c>
      <c r="K55" s="10">
        <v>0</v>
      </c>
    </row>
    <row r="56" spans="1:11" x14ac:dyDescent="0.2">
      <c r="A56" s="7">
        <v>48</v>
      </c>
      <c r="B56" s="18" t="s">
        <v>97</v>
      </c>
      <c r="C56" s="19" t="s">
        <v>98</v>
      </c>
      <c r="D56" s="138">
        <f t="shared" si="2"/>
        <v>2355704</v>
      </c>
      <c r="E56" s="10">
        <v>0</v>
      </c>
      <c r="F56" s="10">
        <v>0</v>
      </c>
      <c r="G56" s="10">
        <v>1554971</v>
      </c>
      <c r="H56" s="10">
        <v>800733</v>
      </c>
      <c r="I56" s="10">
        <v>0</v>
      </c>
      <c r="J56" s="10">
        <v>0</v>
      </c>
      <c r="K56" s="10">
        <v>0</v>
      </c>
    </row>
    <row r="57" spans="1:11" x14ac:dyDescent="0.2">
      <c r="A57" s="7">
        <v>49</v>
      </c>
      <c r="B57" s="12" t="s">
        <v>99</v>
      </c>
      <c r="C57" s="13" t="s">
        <v>100</v>
      </c>
      <c r="D57" s="135">
        <f t="shared" si="2"/>
        <v>2286355</v>
      </c>
      <c r="E57" s="10">
        <v>0</v>
      </c>
      <c r="F57" s="10">
        <v>0</v>
      </c>
      <c r="G57" s="10">
        <v>1012309</v>
      </c>
      <c r="H57" s="10">
        <v>1274046</v>
      </c>
      <c r="I57" s="10">
        <v>0</v>
      </c>
      <c r="J57" s="10">
        <v>0</v>
      </c>
      <c r="K57" s="10">
        <v>0</v>
      </c>
    </row>
    <row r="58" spans="1:11" x14ac:dyDescent="0.2">
      <c r="A58" s="7">
        <v>50</v>
      </c>
      <c r="B58" s="11" t="s">
        <v>101</v>
      </c>
      <c r="C58" s="9" t="s">
        <v>102</v>
      </c>
      <c r="D58" s="134">
        <f t="shared" si="2"/>
        <v>6049383</v>
      </c>
      <c r="E58" s="10">
        <v>0</v>
      </c>
      <c r="F58" s="10">
        <v>0</v>
      </c>
      <c r="G58" s="10">
        <v>3127992</v>
      </c>
      <c r="H58" s="10">
        <v>1485813</v>
      </c>
      <c r="I58" s="10">
        <v>1435578</v>
      </c>
      <c r="J58" s="10">
        <v>0</v>
      </c>
      <c r="K58" s="10">
        <v>0</v>
      </c>
    </row>
    <row r="59" spans="1:11" ht="15" customHeight="1" x14ac:dyDescent="0.2">
      <c r="A59" s="7">
        <v>51</v>
      </c>
      <c r="B59" s="12" t="s">
        <v>103</v>
      </c>
      <c r="C59" s="13" t="s">
        <v>104</v>
      </c>
      <c r="D59" s="135">
        <f t="shared" si="2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>
        <v>0</v>
      </c>
      <c r="K59" s="10">
        <v>0</v>
      </c>
    </row>
    <row r="60" spans="1:11" x14ac:dyDescent="0.2">
      <c r="A60" s="7">
        <v>52</v>
      </c>
      <c r="B60" s="11" t="s">
        <v>105</v>
      </c>
      <c r="C60" s="9" t="s">
        <v>106</v>
      </c>
      <c r="D60" s="134">
        <f t="shared" si="2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>
        <v>0</v>
      </c>
      <c r="K60" s="10">
        <v>0</v>
      </c>
    </row>
    <row r="61" spans="1:11" x14ac:dyDescent="0.2">
      <c r="A61" s="7">
        <v>53</v>
      </c>
      <c r="B61" s="12" t="s">
        <v>107</v>
      </c>
      <c r="C61" s="13" t="s">
        <v>108</v>
      </c>
      <c r="D61" s="135">
        <f t="shared" si="2"/>
        <v>4743129</v>
      </c>
      <c r="E61" s="10">
        <v>0</v>
      </c>
      <c r="F61" s="10">
        <v>0</v>
      </c>
      <c r="G61" s="10">
        <v>3211645</v>
      </c>
      <c r="H61" s="10">
        <v>1531484</v>
      </c>
      <c r="I61" s="10">
        <v>0</v>
      </c>
      <c r="J61" s="10">
        <v>0</v>
      </c>
      <c r="K61" s="10">
        <v>0</v>
      </c>
    </row>
    <row r="62" spans="1:11" x14ac:dyDescent="0.2">
      <c r="A62" s="7">
        <v>54</v>
      </c>
      <c r="B62" s="12" t="s">
        <v>109</v>
      </c>
      <c r="C62" s="13" t="s">
        <v>110</v>
      </c>
      <c r="D62" s="135">
        <f t="shared" si="2"/>
        <v>20983645</v>
      </c>
      <c r="E62" s="10">
        <v>1955956</v>
      </c>
      <c r="F62" s="10">
        <v>0</v>
      </c>
      <c r="G62" s="10">
        <v>11606555</v>
      </c>
      <c r="H62" s="10">
        <v>4933441</v>
      </c>
      <c r="I62" s="10">
        <v>2487693</v>
      </c>
      <c r="J62" s="10">
        <v>0</v>
      </c>
      <c r="K62" s="10">
        <v>0</v>
      </c>
    </row>
    <row r="63" spans="1:11" x14ac:dyDescent="0.2">
      <c r="A63" s="7">
        <v>55</v>
      </c>
      <c r="B63" s="12" t="s">
        <v>111</v>
      </c>
      <c r="C63" s="13" t="s">
        <v>112</v>
      </c>
      <c r="D63" s="135">
        <f t="shared" si="2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>
        <v>0</v>
      </c>
      <c r="K63" s="10">
        <v>0</v>
      </c>
    </row>
    <row r="64" spans="1:11" x14ac:dyDescent="0.2">
      <c r="A64" s="7">
        <v>56</v>
      </c>
      <c r="B64" s="12" t="s">
        <v>113</v>
      </c>
      <c r="C64" s="13" t="s">
        <v>114</v>
      </c>
      <c r="D64" s="135">
        <f t="shared" si="2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x14ac:dyDescent="0.2">
      <c r="A65" s="7">
        <v>57</v>
      </c>
      <c r="B65" s="12" t="s">
        <v>115</v>
      </c>
      <c r="C65" s="13" t="s">
        <v>116</v>
      </c>
      <c r="D65" s="135">
        <f t="shared" si="2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35">
        <f t="shared" si="2"/>
        <v>3734931</v>
      </c>
      <c r="E66" s="10">
        <v>0</v>
      </c>
      <c r="F66" s="10">
        <v>0</v>
      </c>
      <c r="G66" s="10">
        <v>1880101</v>
      </c>
      <c r="H66" s="10">
        <v>1854830</v>
      </c>
      <c r="I66" s="10">
        <v>0</v>
      </c>
      <c r="J66" s="10">
        <v>0</v>
      </c>
      <c r="K66" s="10">
        <v>0</v>
      </c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35">
        <f t="shared" si="2"/>
        <v>2927136</v>
      </c>
      <c r="E67" s="10">
        <v>0</v>
      </c>
      <c r="F67" s="10">
        <v>0</v>
      </c>
      <c r="G67" s="10">
        <v>1389579</v>
      </c>
      <c r="H67" s="10">
        <v>1537557</v>
      </c>
      <c r="I67" s="10">
        <v>0</v>
      </c>
      <c r="J67" s="10">
        <v>0</v>
      </c>
      <c r="K67" s="10">
        <v>0</v>
      </c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36">
        <f t="shared" si="2"/>
        <v>4408157</v>
      </c>
      <c r="E68" s="10">
        <v>0</v>
      </c>
      <c r="F68" s="10">
        <v>0</v>
      </c>
      <c r="G68" s="10">
        <v>2213600</v>
      </c>
      <c r="H68" s="10">
        <v>2194557</v>
      </c>
      <c r="I68" s="10">
        <v>0</v>
      </c>
      <c r="J68" s="10">
        <v>0</v>
      </c>
      <c r="K68" s="10">
        <v>0</v>
      </c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35">
        <f t="shared" si="2"/>
        <v>4808005</v>
      </c>
      <c r="E69" s="10">
        <v>0</v>
      </c>
      <c r="F69" s="10">
        <v>0</v>
      </c>
      <c r="G69" s="10">
        <v>2248339</v>
      </c>
      <c r="H69" s="10">
        <v>2559666</v>
      </c>
      <c r="I69" s="10">
        <v>0</v>
      </c>
      <c r="J69" s="10">
        <v>0</v>
      </c>
      <c r="K69" s="10">
        <v>0</v>
      </c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35">
        <f t="shared" si="2"/>
        <v>2027039</v>
      </c>
      <c r="E70" s="10">
        <v>0</v>
      </c>
      <c r="F70" s="10">
        <v>0</v>
      </c>
      <c r="G70" s="10">
        <v>1008835</v>
      </c>
      <c r="H70" s="10">
        <v>1018204</v>
      </c>
      <c r="I70" s="10">
        <v>0</v>
      </c>
      <c r="J70" s="10">
        <v>0</v>
      </c>
      <c r="K70" s="10">
        <v>0</v>
      </c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35">
        <f t="shared" si="2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" x14ac:dyDescent="0.2">
      <c r="A72" s="7">
        <v>64</v>
      </c>
      <c r="B72" s="8" t="s">
        <v>129</v>
      </c>
      <c r="C72" s="13" t="s">
        <v>130</v>
      </c>
      <c r="D72" s="135">
        <f t="shared" si="2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x14ac:dyDescent="0.2">
      <c r="A73" s="7">
        <v>65</v>
      </c>
      <c r="B73" s="11" t="s">
        <v>131</v>
      </c>
      <c r="C73" s="13" t="s">
        <v>132</v>
      </c>
      <c r="D73" s="135">
        <f t="shared" si="2"/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>
        <v>0</v>
      </c>
      <c r="K73" s="10">
        <v>0</v>
      </c>
    </row>
    <row r="74" spans="1:11" x14ac:dyDescent="0.2">
      <c r="A74" s="7">
        <v>66</v>
      </c>
      <c r="B74" s="8" t="s">
        <v>133</v>
      </c>
      <c r="C74" s="13" t="s">
        <v>134</v>
      </c>
      <c r="D74" s="135">
        <f t="shared" ref="D74:D137" si="3">E74+F74+G74+H74+I74+J74+K74</f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>
        <v>0</v>
      </c>
      <c r="K74" s="10">
        <v>0</v>
      </c>
    </row>
    <row r="75" spans="1:11" x14ac:dyDescent="0.2">
      <c r="A75" s="7">
        <v>67</v>
      </c>
      <c r="B75" s="11" t="s">
        <v>135</v>
      </c>
      <c r="C75" s="13" t="s">
        <v>136</v>
      </c>
      <c r="D75" s="135">
        <f t="shared" si="3"/>
        <v>8232825</v>
      </c>
      <c r="E75" s="10">
        <v>1846208</v>
      </c>
      <c r="F75" s="10">
        <v>0</v>
      </c>
      <c r="G75" s="10">
        <v>4213948</v>
      </c>
      <c r="H75" s="10">
        <v>2172669</v>
      </c>
      <c r="I75" s="10">
        <v>0</v>
      </c>
      <c r="J75" s="10">
        <v>0</v>
      </c>
      <c r="K75" s="10">
        <v>0</v>
      </c>
    </row>
    <row r="76" spans="1:11" x14ac:dyDescent="0.2">
      <c r="A76" s="7">
        <v>68</v>
      </c>
      <c r="B76" s="11" t="s">
        <v>137</v>
      </c>
      <c r="C76" s="13" t="s">
        <v>138</v>
      </c>
      <c r="D76" s="135">
        <f t="shared" si="3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>
        <v>0</v>
      </c>
      <c r="K76" s="10">
        <v>0</v>
      </c>
    </row>
    <row r="77" spans="1:11" x14ac:dyDescent="0.2">
      <c r="A77" s="7">
        <v>69</v>
      </c>
      <c r="B77" s="11" t="s">
        <v>139</v>
      </c>
      <c r="C77" s="13" t="s">
        <v>140</v>
      </c>
      <c r="D77" s="135">
        <f t="shared" si="3"/>
        <v>12615291</v>
      </c>
      <c r="E77" s="10">
        <v>0</v>
      </c>
      <c r="F77" s="10">
        <v>0</v>
      </c>
      <c r="G77" s="10">
        <v>8323279</v>
      </c>
      <c r="H77" s="10">
        <v>4292012</v>
      </c>
      <c r="I77" s="10">
        <v>0</v>
      </c>
      <c r="J77" s="10">
        <v>0</v>
      </c>
      <c r="K77" s="10">
        <v>0</v>
      </c>
    </row>
    <row r="78" spans="1:11" x14ac:dyDescent="0.2">
      <c r="A78" s="7">
        <v>70</v>
      </c>
      <c r="B78" s="12" t="s">
        <v>141</v>
      </c>
      <c r="C78" s="13" t="s">
        <v>142</v>
      </c>
      <c r="D78" s="135">
        <f t="shared" si="3"/>
        <v>5567818</v>
      </c>
      <c r="E78" s="10">
        <v>0</v>
      </c>
      <c r="F78" s="10">
        <v>0</v>
      </c>
      <c r="G78" s="10">
        <v>4593544</v>
      </c>
      <c r="H78" s="10">
        <v>974274</v>
      </c>
      <c r="I78" s="10">
        <v>0</v>
      </c>
      <c r="J78" s="10">
        <v>0</v>
      </c>
      <c r="K78" s="10">
        <v>0</v>
      </c>
    </row>
    <row r="79" spans="1:11" x14ac:dyDescent="0.2">
      <c r="A79" s="7">
        <v>71</v>
      </c>
      <c r="B79" s="11" t="s">
        <v>143</v>
      </c>
      <c r="C79" s="9" t="s">
        <v>144</v>
      </c>
      <c r="D79" s="134">
        <f t="shared" si="3"/>
        <v>24432083</v>
      </c>
      <c r="E79" s="10">
        <v>15542544</v>
      </c>
      <c r="F79" s="10">
        <v>0</v>
      </c>
      <c r="G79" s="10">
        <v>4940703</v>
      </c>
      <c r="H79" s="10">
        <v>3948836</v>
      </c>
      <c r="I79" s="10">
        <v>0</v>
      </c>
      <c r="J79" s="10">
        <v>0</v>
      </c>
      <c r="K79" s="10">
        <v>0</v>
      </c>
    </row>
    <row r="80" spans="1:11" x14ac:dyDescent="0.2">
      <c r="A80" s="7">
        <v>72</v>
      </c>
      <c r="B80" s="12" t="s">
        <v>145</v>
      </c>
      <c r="C80" s="13" t="s">
        <v>146</v>
      </c>
      <c r="D80" s="135">
        <f t="shared" si="3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>
        <v>0</v>
      </c>
      <c r="K80" s="10">
        <v>0</v>
      </c>
    </row>
    <row r="81" spans="1:11" x14ac:dyDescent="0.2">
      <c r="A81" s="7">
        <v>73</v>
      </c>
      <c r="B81" s="11" t="s">
        <v>147</v>
      </c>
      <c r="C81" s="13" t="s">
        <v>148</v>
      </c>
      <c r="D81" s="135">
        <f t="shared" si="3"/>
        <v>12396351</v>
      </c>
      <c r="E81" s="10">
        <v>0</v>
      </c>
      <c r="F81" s="10">
        <v>0</v>
      </c>
      <c r="G81" s="10">
        <v>8032930</v>
      </c>
      <c r="H81" s="10">
        <v>4363421</v>
      </c>
      <c r="I81" s="10">
        <v>0</v>
      </c>
      <c r="J81" s="10">
        <v>0</v>
      </c>
      <c r="K81" s="10">
        <v>0</v>
      </c>
    </row>
    <row r="82" spans="1:11" x14ac:dyDescent="0.2">
      <c r="A82" s="7">
        <v>74</v>
      </c>
      <c r="B82" s="12" t="s">
        <v>149</v>
      </c>
      <c r="C82" s="13" t="s">
        <v>150</v>
      </c>
      <c r="D82" s="135">
        <f t="shared" si="3"/>
        <v>5138866</v>
      </c>
      <c r="E82" s="10">
        <v>0</v>
      </c>
      <c r="F82" s="10">
        <v>0</v>
      </c>
      <c r="G82" s="10">
        <v>3259120</v>
      </c>
      <c r="H82" s="10">
        <v>1879746</v>
      </c>
      <c r="I82" s="10">
        <v>0</v>
      </c>
      <c r="J82" s="10">
        <v>0</v>
      </c>
      <c r="K82" s="10">
        <v>0</v>
      </c>
    </row>
    <row r="83" spans="1:11" x14ac:dyDescent="0.2">
      <c r="A83" s="7">
        <v>75</v>
      </c>
      <c r="B83" s="12" t="s">
        <v>151</v>
      </c>
      <c r="C83" s="13" t="s">
        <v>152</v>
      </c>
      <c r="D83" s="135">
        <f t="shared" si="3"/>
        <v>3588954</v>
      </c>
      <c r="E83" s="10">
        <v>0</v>
      </c>
      <c r="F83" s="10">
        <v>0</v>
      </c>
      <c r="G83" s="10">
        <v>3588954</v>
      </c>
      <c r="H83" s="10">
        <v>0</v>
      </c>
      <c r="I83" s="10">
        <v>0</v>
      </c>
      <c r="J83" s="10">
        <v>0</v>
      </c>
      <c r="K83" s="10">
        <v>0</v>
      </c>
    </row>
    <row r="84" spans="1:11" ht="24" x14ac:dyDescent="0.2">
      <c r="A84" s="7">
        <v>76</v>
      </c>
      <c r="B84" s="20" t="s">
        <v>153</v>
      </c>
      <c r="C84" s="19" t="s">
        <v>154</v>
      </c>
      <c r="D84" s="138">
        <f t="shared" si="3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" x14ac:dyDescent="0.2">
      <c r="A85" s="7">
        <v>77</v>
      </c>
      <c r="B85" s="8" t="s">
        <v>155</v>
      </c>
      <c r="C85" s="13" t="s">
        <v>156</v>
      </c>
      <c r="D85" s="135">
        <f t="shared" si="3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" x14ac:dyDescent="0.2">
      <c r="A86" s="7">
        <v>78</v>
      </c>
      <c r="B86" s="11" t="s">
        <v>157</v>
      </c>
      <c r="C86" s="13" t="s">
        <v>158</v>
      </c>
      <c r="D86" s="135">
        <f t="shared" si="3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</row>
    <row r="87" spans="1:11" ht="24" x14ac:dyDescent="0.2">
      <c r="A87" s="7">
        <v>79</v>
      </c>
      <c r="B87" s="11" t="s">
        <v>159</v>
      </c>
      <c r="C87" s="13" t="s">
        <v>160</v>
      </c>
      <c r="D87" s="135">
        <f t="shared" si="3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ht="24" x14ac:dyDescent="0.2">
      <c r="A88" s="7">
        <v>80</v>
      </c>
      <c r="B88" s="8" t="s">
        <v>161</v>
      </c>
      <c r="C88" s="13" t="s">
        <v>162</v>
      </c>
      <c r="D88" s="135">
        <f t="shared" si="3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</row>
    <row r="89" spans="1:11" ht="24" x14ac:dyDescent="0.2">
      <c r="A89" s="7">
        <v>81</v>
      </c>
      <c r="B89" s="8" t="s">
        <v>163</v>
      </c>
      <c r="C89" s="13" t="s">
        <v>164</v>
      </c>
      <c r="D89" s="135">
        <f t="shared" si="3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24" x14ac:dyDescent="0.2">
      <c r="A90" s="7">
        <v>82</v>
      </c>
      <c r="B90" s="8" t="s">
        <v>165</v>
      </c>
      <c r="C90" s="13" t="s">
        <v>166</v>
      </c>
      <c r="D90" s="135">
        <f t="shared" si="3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</row>
    <row r="91" spans="1:11" x14ac:dyDescent="0.2">
      <c r="A91" s="7">
        <v>83</v>
      </c>
      <c r="B91" s="12" t="s">
        <v>167</v>
      </c>
      <c r="C91" s="13" t="s">
        <v>168</v>
      </c>
      <c r="D91" s="135">
        <f t="shared" si="3"/>
        <v>8289308</v>
      </c>
      <c r="E91" s="10">
        <v>0</v>
      </c>
      <c r="F91" s="10">
        <v>0</v>
      </c>
      <c r="G91" s="10">
        <v>5712292</v>
      </c>
      <c r="H91" s="10">
        <v>2577016</v>
      </c>
      <c r="I91" s="10">
        <v>0</v>
      </c>
      <c r="J91" s="10">
        <v>0</v>
      </c>
      <c r="K91" s="10">
        <v>0</v>
      </c>
    </row>
    <row r="92" spans="1:11" x14ac:dyDescent="0.2">
      <c r="A92" s="7">
        <v>84</v>
      </c>
      <c r="B92" s="8" t="s">
        <v>169</v>
      </c>
      <c r="C92" s="13" t="s">
        <v>170</v>
      </c>
      <c r="D92" s="135">
        <f t="shared" si="3"/>
        <v>6149718</v>
      </c>
      <c r="E92" s="10">
        <v>0</v>
      </c>
      <c r="F92" s="10">
        <v>0</v>
      </c>
      <c r="G92" s="10">
        <v>4726699</v>
      </c>
      <c r="H92" s="10">
        <v>1423019</v>
      </c>
      <c r="I92" s="10">
        <v>0</v>
      </c>
      <c r="J92" s="10">
        <v>0</v>
      </c>
      <c r="K92" s="10">
        <v>0</v>
      </c>
    </row>
    <row r="93" spans="1:11" x14ac:dyDescent="0.2">
      <c r="A93" s="7">
        <v>85</v>
      </c>
      <c r="B93" s="12" t="s">
        <v>171</v>
      </c>
      <c r="C93" s="13" t="s">
        <v>172</v>
      </c>
      <c r="D93" s="135">
        <f t="shared" si="3"/>
        <v>20234449</v>
      </c>
      <c r="E93" s="10">
        <v>9429566</v>
      </c>
      <c r="F93" s="10">
        <v>0</v>
      </c>
      <c r="G93" s="10">
        <v>8337142</v>
      </c>
      <c r="H93" s="10">
        <v>2467741</v>
      </c>
      <c r="I93" s="10">
        <v>0</v>
      </c>
      <c r="J93" s="10">
        <v>0</v>
      </c>
      <c r="K93" s="10">
        <v>0</v>
      </c>
    </row>
    <row r="94" spans="1:11" x14ac:dyDescent="0.2">
      <c r="A94" s="7">
        <v>86</v>
      </c>
      <c r="B94" s="14" t="s">
        <v>173</v>
      </c>
      <c r="C94" s="15" t="s">
        <v>174</v>
      </c>
      <c r="D94" s="136">
        <f t="shared" si="3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>
        <v>0</v>
      </c>
      <c r="K94" s="10">
        <v>0</v>
      </c>
    </row>
    <row r="95" spans="1:11" x14ac:dyDescent="0.2">
      <c r="A95" s="7">
        <v>87</v>
      </c>
      <c r="B95" s="8" t="s">
        <v>175</v>
      </c>
      <c r="C95" s="13" t="s">
        <v>176</v>
      </c>
      <c r="D95" s="135">
        <f t="shared" si="3"/>
        <v>1562360</v>
      </c>
      <c r="E95" s="10">
        <v>0</v>
      </c>
      <c r="F95" s="10">
        <v>0</v>
      </c>
      <c r="G95" s="10">
        <v>1067413</v>
      </c>
      <c r="H95" s="10">
        <v>494947</v>
      </c>
      <c r="I95" s="10">
        <v>0</v>
      </c>
      <c r="J95" s="10">
        <v>0</v>
      </c>
      <c r="K95" s="10">
        <v>0</v>
      </c>
    </row>
    <row r="96" spans="1:11" x14ac:dyDescent="0.2">
      <c r="A96" s="7">
        <v>88</v>
      </c>
      <c r="B96" s="8" t="s">
        <v>177</v>
      </c>
      <c r="C96" s="13" t="s">
        <v>178</v>
      </c>
      <c r="D96" s="135">
        <f t="shared" si="3"/>
        <v>115249263</v>
      </c>
      <c r="E96" s="10">
        <v>43681054</v>
      </c>
      <c r="F96" s="10">
        <v>0</v>
      </c>
      <c r="G96" s="10">
        <v>15268998</v>
      </c>
      <c r="H96" s="10">
        <v>9669661</v>
      </c>
      <c r="I96" s="10">
        <v>21103480</v>
      </c>
      <c r="J96" s="10">
        <v>0</v>
      </c>
      <c r="K96" s="10">
        <v>25526070</v>
      </c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36">
        <f t="shared" si="3"/>
        <v>12059817</v>
      </c>
      <c r="E97" s="10">
        <v>5648867</v>
      </c>
      <c r="F97" s="10">
        <v>3326817</v>
      </c>
      <c r="G97" s="10">
        <v>1438215</v>
      </c>
      <c r="H97" s="10">
        <v>1645918</v>
      </c>
      <c r="I97" s="10">
        <v>0</v>
      </c>
      <c r="J97" s="10">
        <v>0</v>
      </c>
      <c r="K97" s="10">
        <v>0</v>
      </c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35">
        <f t="shared" si="3"/>
        <v>10890137</v>
      </c>
      <c r="E98" s="10">
        <v>1298204</v>
      </c>
      <c r="F98" s="10">
        <v>833223</v>
      </c>
      <c r="G98" s="10">
        <v>4560842</v>
      </c>
      <c r="H98" s="10">
        <v>4197868</v>
      </c>
      <c r="I98" s="10">
        <v>0</v>
      </c>
      <c r="J98" s="10">
        <v>0</v>
      </c>
      <c r="K98" s="10">
        <v>0</v>
      </c>
    </row>
    <row r="99" spans="1:11" x14ac:dyDescent="0.2">
      <c r="A99" s="7">
        <v>91</v>
      </c>
      <c r="B99" s="14" t="s">
        <v>183</v>
      </c>
      <c r="C99" s="15" t="s">
        <v>184</v>
      </c>
      <c r="D99" s="136">
        <f t="shared" si="3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x14ac:dyDescent="0.2">
      <c r="A100" s="7">
        <v>92</v>
      </c>
      <c r="B100" s="11" t="s">
        <v>185</v>
      </c>
      <c r="C100" s="13" t="s">
        <v>186</v>
      </c>
      <c r="D100" s="135">
        <f t="shared" si="3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x14ac:dyDescent="0.2">
      <c r="A101" s="7">
        <v>93</v>
      </c>
      <c r="B101" s="12" t="s">
        <v>187</v>
      </c>
      <c r="C101" s="13" t="s">
        <v>188</v>
      </c>
      <c r="D101" s="135">
        <f t="shared" si="3"/>
        <v>34506511</v>
      </c>
      <c r="E101" s="10">
        <v>26287626</v>
      </c>
      <c r="F101" s="10">
        <v>0</v>
      </c>
      <c r="G101" s="10">
        <v>742779</v>
      </c>
      <c r="H101" s="10">
        <v>605770</v>
      </c>
      <c r="I101" s="10">
        <v>0</v>
      </c>
      <c r="J101" s="10">
        <v>0</v>
      </c>
      <c r="K101" s="10">
        <v>6870336</v>
      </c>
    </row>
    <row r="102" spans="1:11" ht="24" x14ac:dyDescent="0.2">
      <c r="A102" s="7">
        <v>94</v>
      </c>
      <c r="B102" s="11" t="s">
        <v>189</v>
      </c>
      <c r="C102" s="9" t="s">
        <v>190</v>
      </c>
      <c r="D102" s="134">
        <f t="shared" si="3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</row>
    <row r="103" spans="1:11" x14ac:dyDescent="0.2">
      <c r="A103" s="7">
        <v>95</v>
      </c>
      <c r="B103" s="11" t="s">
        <v>191</v>
      </c>
      <c r="C103" s="15" t="s">
        <v>192</v>
      </c>
      <c r="D103" s="136">
        <f t="shared" si="3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>
        <v>0</v>
      </c>
      <c r="K103" s="10">
        <v>0</v>
      </c>
    </row>
    <row r="104" spans="1:11" x14ac:dyDescent="0.2">
      <c r="A104" s="7">
        <v>96</v>
      </c>
      <c r="B104" s="12" t="s">
        <v>193</v>
      </c>
      <c r="C104" s="13" t="s">
        <v>194</v>
      </c>
      <c r="D104" s="135">
        <f t="shared" si="3"/>
        <v>20192686</v>
      </c>
      <c r="E104" s="10">
        <v>3722422</v>
      </c>
      <c r="F104" s="10">
        <v>0</v>
      </c>
      <c r="G104" s="10">
        <v>12711505</v>
      </c>
      <c r="H104" s="10">
        <v>3758759</v>
      </c>
      <c r="I104" s="10">
        <v>0</v>
      </c>
      <c r="J104" s="10">
        <v>0</v>
      </c>
      <c r="K104" s="10">
        <v>0</v>
      </c>
    </row>
    <row r="105" spans="1:11" x14ac:dyDescent="0.2">
      <c r="A105" s="7">
        <v>97</v>
      </c>
      <c r="B105" s="11" t="s">
        <v>195</v>
      </c>
      <c r="C105" s="21" t="s">
        <v>196</v>
      </c>
      <c r="D105" s="139">
        <f t="shared" si="3"/>
        <v>1782029</v>
      </c>
      <c r="E105" s="10">
        <v>0</v>
      </c>
      <c r="F105" s="10">
        <v>0</v>
      </c>
      <c r="G105" s="10">
        <v>1455777</v>
      </c>
      <c r="H105" s="10">
        <v>326252</v>
      </c>
      <c r="I105" s="10">
        <v>0</v>
      </c>
      <c r="J105" s="10">
        <v>0</v>
      </c>
      <c r="K105" s="10">
        <v>0</v>
      </c>
    </row>
    <row r="106" spans="1:11" x14ac:dyDescent="0.2">
      <c r="A106" s="7">
        <v>98</v>
      </c>
      <c r="B106" s="12" t="s">
        <v>197</v>
      </c>
      <c r="C106" s="13" t="s">
        <v>198</v>
      </c>
      <c r="D106" s="135">
        <f t="shared" si="3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>
        <v>0</v>
      </c>
      <c r="K106" s="10">
        <v>0</v>
      </c>
    </row>
    <row r="107" spans="1:11" x14ac:dyDescent="0.2">
      <c r="A107" s="7">
        <v>99</v>
      </c>
      <c r="B107" s="12" t="s">
        <v>199</v>
      </c>
      <c r="C107" s="13" t="s">
        <v>200</v>
      </c>
      <c r="D107" s="135">
        <f t="shared" si="3"/>
        <v>6338993</v>
      </c>
      <c r="E107" s="10">
        <v>519475</v>
      </c>
      <c r="F107" s="10">
        <v>0</v>
      </c>
      <c r="G107" s="10">
        <v>4012103</v>
      </c>
      <c r="H107" s="10">
        <v>1807415</v>
      </c>
      <c r="I107" s="10">
        <v>0</v>
      </c>
      <c r="J107" s="10">
        <v>0</v>
      </c>
      <c r="K107" s="10">
        <v>0</v>
      </c>
    </row>
    <row r="108" spans="1:11" x14ac:dyDescent="0.2">
      <c r="A108" s="7">
        <v>100</v>
      </c>
      <c r="B108" s="11" t="s">
        <v>201</v>
      </c>
      <c r="C108" s="15" t="s">
        <v>202</v>
      </c>
      <c r="D108" s="136">
        <f t="shared" si="3"/>
        <v>3013926</v>
      </c>
      <c r="E108" s="10">
        <v>668244</v>
      </c>
      <c r="F108" s="10">
        <v>0</v>
      </c>
      <c r="G108" s="10">
        <v>1497945</v>
      </c>
      <c r="H108" s="10">
        <v>847737</v>
      </c>
      <c r="I108" s="10">
        <v>0</v>
      </c>
      <c r="J108" s="10">
        <v>0</v>
      </c>
      <c r="K108" s="10">
        <v>0</v>
      </c>
    </row>
    <row r="109" spans="1:11" x14ac:dyDescent="0.2">
      <c r="A109" s="7">
        <v>101</v>
      </c>
      <c r="B109" s="11" t="s">
        <v>203</v>
      </c>
      <c r="C109" s="9" t="s">
        <v>204</v>
      </c>
      <c r="D109" s="134">
        <f t="shared" si="3"/>
        <v>3288791</v>
      </c>
      <c r="E109" s="10">
        <v>0</v>
      </c>
      <c r="F109" s="10">
        <v>0</v>
      </c>
      <c r="G109" s="10">
        <v>2289178</v>
      </c>
      <c r="H109" s="10">
        <v>999613</v>
      </c>
      <c r="I109" s="10">
        <v>0</v>
      </c>
      <c r="J109" s="10">
        <v>0</v>
      </c>
      <c r="K109" s="10">
        <v>0</v>
      </c>
    </row>
    <row r="110" spans="1:11" x14ac:dyDescent="0.2">
      <c r="A110" s="7">
        <v>102</v>
      </c>
      <c r="B110" s="8" t="s">
        <v>205</v>
      </c>
      <c r="C110" s="9" t="s">
        <v>206</v>
      </c>
      <c r="D110" s="134">
        <f t="shared" si="3"/>
        <v>1811986</v>
      </c>
      <c r="E110" s="10">
        <v>0</v>
      </c>
      <c r="F110" s="10">
        <v>0</v>
      </c>
      <c r="G110" s="10">
        <v>0</v>
      </c>
      <c r="H110" s="10">
        <v>1811986</v>
      </c>
      <c r="I110" s="10">
        <v>0</v>
      </c>
      <c r="J110" s="10">
        <v>0</v>
      </c>
      <c r="K110" s="10">
        <v>0</v>
      </c>
    </row>
    <row r="111" spans="1:11" x14ac:dyDescent="0.2">
      <c r="A111" s="7">
        <v>103</v>
      </c>
      <c r="B111" s="8" t="s">
        <v>207</v>
      </c>
      <c r="C111" s="9" t="s">
        <v>208</v>
      </c>
      <c r="D111" s="134">
        <f t="shared" si="3"/>
        <v>1730203</v>
      </c>
      <c r="E111" s="10">
        <v>0</v>
      </c>
      <c r="F111" s="10">
        <v>0</v>
      </c>
      <c r="G111" s="10">
        <v>0</v>
      </c>
      <c r="H111" s="10">
        <v>1730203</v>
      </c>
      <c r="I111" s="10">
        <v>0</v>
      </c>
      <c r="J111" s="10">
        <v>0</v>
      </c>
      <c r="K111" s="10">
        <v>0</v>
      </c>
    </row>
    <row r="112" spans="1:11" x14ac:dyDescent="0.2">
      <c r="A112" s="7">
        <v>104</v>
      </c>
      <c r="B112" s="12" t="s">
        <v>209</v>
      </c>
      <c r="C112" s="13" t="s">
        <v>210</v>
      </c>
      <c r="D112" s="135">
        <f t="shared" si="3"/>
        <v>1132728</v>
      </c>
      <c r="E112" s="10">
        <v>0</v>
      </c>
      <c r="F112" s="10">
        <v>0</v>
      </c>
      <c r="G112" s="10">
        <v>501638</v>
      </c>
      <c r="H112" s="10">
        <v>631090</v>
      </c>
      <c r="I112" s="10">
        <v>0</v>
      </c>
      <c r="J112" s="10">
        <v>0</v>
      </c>
      <c r="K112" s="10">
        <v>0</v>
      </c>
    </row>
    <row r="113" spans="1:11" x14ac:dyDescent="0.2">
      <c r="A113" s="7">
        <v>105</v>
      </c>
      <c r="B113" s="14" t="s">
        <v>211</v>
      </c>
      <c r="C113" s="15" t="s">
        <v>212</v>
      </c>
      <c r="D113" s="136">
        <f t="shared" si="3"/>
        <v>912416</v>
      </c>
      <c r="E113" s="10">
        <v>0</v>
      </c>
      <c r="F113" s="10">
        <v>0</v>
      </c>
      <c r="G113" s="10">
        <v>0</v>
      </c>
      <c r="H113" s="10">
        <v>912416</v>
      </c>
      <c r="I113" s="10">
        <v>0</v>
      </c>
      <c r="J113" s="10">
        <v>0</v>
      </c>
      <c r="K113" s="10">
        <v>0</v>
      </c>
    </row>
    <row r="114" spans="1:11" x14ac:dyDescent="0.2">
      <c r="A114" s="7">
        <v>106</v>
      </c>
      <c r="B114" s="8" t="s">
        <v>213</v>
      </c>
      <c r="C114" s="9" t="s">
        <v>214</v>
      </c>
      <c r="D114" s="134">
        <f t="shared" si="3"/>
        <v>2994810</v>
      </c>
      <c r="E114" s="10">
        <v>0</v>
      </c>
      <c r="F114" s="10">
        <v>0</v>
      </c>
      <c r="G114" s="10">
        <v>2041754</v>
      </c>
      <c r="H114" s="10">
        <v>953056</v>
      </c>
      <c r="I114" s="10">
        <v>0</v>
      </c>
      <c r="J114" s="10">
        <v>0</v>
      </c>
      <c r="K114" s="10">
        <v>0</v>
      </c>
    </row>
    <row r="115" spans="1:11" x14ac:dyDescent="0.2">
      <c r="A115" s="7">
        <v>107</v>
      </c>
      <c r="B115" s="11" t="s">
        <v>215</v>
      </c>
      <c r="C115" s="9" t="s">
        <v>216</v>
      </c>
      <c r="D115" s="134">
        <f t="shared" si="3"/>
        <v>10122359</v>
      </c>
      <c r="E115" s="10">
        <v>4401410</v>
      </c>
      <c r="F115" s="10">
        <v>0</v>
      </c>
      <c r="G115" s="10">
        <v>4624980</v>
      </c>
      <c r="H115" s="10">
        <v>1095969</v>
      </c>
      <c r="I115" s="10">
        <v>0</v>
      </c>
      <c r="J115" s="10">
        <v>0</v>
      </c>
      <c r="K115" s="10">
        <v>0</v>
      </c>
    </row>
    <row r="116" spans="1:11" x14ac:dyDescent="0.2">
      <c r="A116" s="7">
        <v>108</v>
      </c>
      <c r="B116" s="12" t="s">
        <v>217</v>
      </c>
      <c r="C116" s="13" t="s">
        <v>218</v>
      </c>
      <c r="D116" s="135">
        <f t="shared" si="3"/>
        <v>633571</v>
      </c>
      <c r="E116" s="10">
        <v>0</v>
      </c>
      <c r="F116" s="10">
        <v>0</v>
      </c>
      <c r="G116" s="10">
        <v>0</v>
      </c>
      <c r="H116" s="10">
        <v>633571</v>
      </c>
      <c r="I116" s="10">
        <v>0</v>
      </c>
      <c r="J116" s="10">
        <v>0</v>
      </c>
      <c r="K116" s="10">
        <v>0</v>
      </c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35">
        <f t="shared" si="3"/>
        <v>3491549</v>
      </c>
      <c r="E117" s="10">
        <v>0</v>
      </c>
      <c r="F117" s="10">
        <v>0</v>
      </c>
      <c r="G117" s="10">
        <v>2361507</v>
      </c>
      <c r="H117" s="10">
        <v>1130042</v>
      </c>
      <c r="I117" s="10">
        <v>0</v>
      </c>
      <c r="J117" s="10">
        <v>0</v>
      </c>
      <c r="K117" s="10">
        <v>0</v>
      </c>
    </row>
    <row r="118" spans="1:11" x14ac:dyDescent="0.2">
      <c r="A118" s="7">
        <v>110</v>
      </c>
      <c r="B118" s="8" t="s">
        <v>221</v>
      </c>
      <c r="C118" s="9" t="s">
        <v>222</v>
      </c>
      <c r="D118" s="134">
        <f t="shared" si="3"/>
        <v>8280007</v>
      </c>
      <c r="E118" s="10">
        <v>1193819</v>
      </c>
      <c r="F118" s="10">
        <v>0</v>
      </c>
      <c r="G118" s="10">
        <v>5192767</v>
      </c>
      <c r="H118" s="10">
        <v>1893421</v>
      </c>
      <c r="I118" s="10">
        <v>0</v>
      </c>
      <c r="J118" s="10">
        <v>0</v>
      </c>
      <c r="K118" s="10">
        <v>0</v>
      </c>
    </row>
    <row r="119" spans="1:11" x14ac:dyDescent="0.2">
      <c r="A119" s="7">
        <v>111</v>
      </c>
      <c r="B119" s="11" t="s">
        <v>223</v>
      </c>
      <c r="C119" s="9" t="s">
        <v>224</v>
      </c>
      <c r="D119" s="134">
        <f t="shared" si="3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>
        <v>0</v>
      </c>
      <c r="K119" s="10">
        <v>0</v>
      </c>
    </row>
    <row r="120" spans="1:11" x14ac:dyDescent="0.2">
      <c r="A120" s="7">
        <v>112</v>
      </c>
      <c r="B120" s="8" t="s">
        <v>225</v>
      </c>
      <c r="C120" s="13" t="s">
        <v>226</v>
      </c>
      <c r="D120" s="135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</row>
    <row r="121" spans="1:11" x14ac:dyDescent="0.2">
      <c r="A121" s="7">
        <v>113</v>
      </c>
      <c r="B121" s="8" t="s">
        <v>227</v>
      </c>
      <c r="C121" s="9" t="s">
        <v>228</v>
      </c>
      <c r="D121" s="134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</row>
    <row r="122" spans="1:11" x14ac:dyDescent="0.2">
      <c r="A122" s="7">
        <v>114</v>
      </c>
      <c r="B122" s="12" t="s">
        <v>229</v>
      </c>
      <c r="C122" s="13" t="s">
        <v>230</v>
      </c>
      <c r="D122" s="135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35">
        <f t="shared" si="3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</row>
    <row r="124" spans="1:11" x14ac:dyDescent="0.2">
      <c r="A124" s="7">
        <v>116</v>
      </c>
      <c r="B124" s="12" t="s">
        <v>233</v>
      </c>
      <c r="C124" s="13" t="s">
        <v>234</v>
      </c>
      <c r="D124" s="135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</row>
    <row r="125" spans="1:11" x14ac:dyDescent="0.2">
      <c r="A125" s="7">
        <v>117</v>
      </c>
      <c r="B125" s="12" t="s">
        <v>235</v>
      </c>
      <c r="C125" s="13" t="s">
        <v>236</v>
      </c>
      <c r="D125" s="135">
        <f t="shared" si="3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</row>
    <row r="126" spans="1:11" x14ac:dyDescent="0.2">
      <c r="A126" s="7">
        <v>118</v>
      </c>
      <c r="B126" s="12" t="s">
        <v>237</v>
      </c>
      <c r="C126" s="13" t="s">
        <v>238</v>
      </c>
      <c r="D126" s="135">
        <f t="shared" si="3"/>
        <v>3673859</v>
      </c>
      <c r="E126" s="10">
        <v>0</v>
      </c>
      <c r="F126" s="10">
        <v>3673859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35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</row>
    <row r="128" spans="1:11" x14ac:dyDescent="0.2">
      <c r="A128" s="7">
        <v>120</v>
      </c>
      <c r="B128" s="22" t="s">
        <v>241</v>
      </c>
      <c r="C128" s="23" t="s">
        <v>242</v>
      </c>
      <c r="D128" s="140">
        <f t="shared" si="3"/>
        <v>47420891</v>
      </c>
      <c r="E128" s="10">
        <v>14417534</v>
      </c>
      <c r="F128" s="10">
        <v>33003357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x14ac:dyDescent="0.2">
      <c r="A129" s="7">
        <v>121</v>
      </c>
      <c r="B129" s="11" t="s">
        <v>243</v>
      </c>
      <c r="C129" s="9" t="s">
        <v>244</v>
      </c>
      <c r="D129" s="134">
        <f t="shared" si="3"/>
        <v>3757607</v>
      </c>
      <c r="E129" s="10">
        <v>0</v>
      </c>
      <c r="F129" s="10">
        <v>3757607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</row>
    <row r="130" spans="1:11" x14ac:dyDescent="0.2">
      <c r="A130" s="7">
        <v>122</v>
      </c>
      <c r="B130" s="12" t="s">
        <v>245</v>
      </c>
      <c r="C130" s="13" t="s">
        <v>246</v>
      </c>
      <c r="D130" s="135">
        <f t="shared" si="3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</row>
    <row r="131" spans="1:11" x14ac:dyDescent="0.2">
      <c r="A131" s="7">
        <v>123</v>
      </c>
      <c r="B131" s="8" t="s">
        <v>247</v>
      </c>
      <c r="C131" s="24" t="s">
        <v>248</v>
      </c>
      <c r="D131" s="135">
        <f t="shared" si="3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</row>
    <row r="132" spans="1:11" ht="24" x14ac:dyDescent="0.2">
      <c r="A132" s="7">
        <v>124</v>
      </c>
      <c r="B132" s="12" t="s">
        <v>249</v>
      </c>
      <c r="C132" s="13" t="s">
        <v>250</v>
      </c>
      <c r="D132" s="135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35">
        <f t="shared" si="3"/>
        <v>1384227</v>
      </c>
      <c r="E133" s="10">
        <v>0</v>
      </c>
      <c r="F133" s="10">
        <v>1384227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</row>
    <row r="134" spans="1:11" x14ac:dyDescent="0.2">
      <c r="A134" s="7">
        <v>126</v>
      </c>
      <c r="B134" s="11" t="s">
        <v>253</v>
      </c>
      <c r="C134" s="13" t="s">
        <v>254</v>
      </c>
      <c r="D134" s="135">
        <f t="shared" si="3"/>
        <v>6853222</v>
      </c>
      <c r="E134" s="10">
        <v>4534313</v>
      </c>
      <c r="F134" s="10">
        <v>2318909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</row>
    <row r="135" spans="1:11" x14ac:dyDescent="0.2">
      <c r="A135" s="7">
        <v>127</v>
      </c>
      <c r="B135" s="14" t="s">
        <v>255</v>
      </c>
      <c r="C135" s="15" t="s">
        <v>256</v>
      </c>
      <c r="D135" s="136">
        <f t="shared" si="3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</row>
    <row r="136" spans="1:11" x14ac:dyDescent="0.2">
      <c r="A136" s="7">
        <v>128</v>
      </c>
      <c r="B136" s="12" t="s">
        <v>257</v>
      </c>
      <c r="C136" s="13" t="s">
        <v>258</v>
      </c>
      <c r="D136" s="135">
        <f t="shared" si="3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34">
        <f t="shared" si="3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</row>
    <row r="138" spans="1:11" x14ac:dyDescent="0.2">
      <c r="A138" s="7">
        <v>130</v>
      </c>
      <c r="B138" s="11" t="s">
        <v>261</v>
      </c>
      <c r="C138" s="9" t="s">
        <v>262</v>
      </c>
      <c r="D138" s="134">
        <f t="shared" ref="D138:D156" si="4">E138+F138+G138+H138+I138+J138+K138</f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</row>
    <row r="139" spans="1:11" x14ac:dyDescent="0.2">
      <c r="A139" s="7">
        <v>131</v>
      </c>
      <c r="B139" s="12" t="s">
        <v>263</v>
      </c>
      <c r="C139" s="13" t="s">
        <v>264</v>
      </c>
      <c r="D139" s="135">
        <f t="shared" si="4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</row>
    <row r="140" spans="1:11" x14ac:dyDescent="0.2">
      <c r="A140" s="7">
        <v>132</v>
      </c>
      <c r="B140" s="12" t="s">
        <v>265</v>
      </c>
      <c r="C140" s="13" t="s">
        <v>266</v>
      </c>
      <c r="D140" s="135">
        <f t="shared" si="4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35">
        <f t="shared" si="4"/>
        <v>130565886</v>
      </c>
      <c r="E141" s="10">
        <v>47373776</v>
      </c>
      <c r="F141" s="10">
        <v>35859579</v>
      </c>
      <c r="G141" s="10">
        <v>3357460</v>
      </c>
      <c r="H141" s="10">
        <v>2301824</v>
      </c>
      <c r="I141" s="10">
        <v>23415821</v>
      </c>
      <c r="J141" s="10">
        <v>0</v>
      </c>
      <c r="K141" s="10">
        <v>18257426</v>
      </c>
    </row>
    <row r="142" spans="1:11" x14ac:dyDescent="0.2">
      <c r="A142" s="7">
        <v>134</v>
      </c>
      <c r="B142" s="12" t="s">
        <v>269</v>
      </c>
      <c r="C142" s="13" t="s">
        <v>270</v>
      </c>
      <c r="D142" s="135">
        <f t="shared" si="4"/>
        <v>264955968</v>
      </c>
      <c r="E142" s="10">
        <v>115760315</v>
      </c>
      <c r="F142" s="10">
        <v>64759088</v>
      </c>
      <c r="G142" s="10">
        <v>2431764</v>
      </c>
      <c r="H142" s="10">
        <v>8332743</v>
      </c>
      <c r="I142" s="10">
        <v>48203630</v>
      </c>
      <c r="J142" s="10">
        <v>0</v>
      </c>
      <c r="K142" s="10">
        <v>25468428</v>
      </c>
    </row>
    <row r="143" spans="1:11" x14ac:dyDescent="0.2">
      <c r="A143" s="7">
        <v>135</v>
      </c>
      <c r="B143" s="12" t="s">
        <v>271</v>
      </c>
      <c r="C143" s="13" t="s">
        <v>272</v>
      </c>
      <c r="D143" s="135">
        <f t="shared" si="4"/>
        <v>23102127</v>
      </c>
      <c r="E143" s="10">
        <v>16511094</v>
      </c>
      <c r="F143" s="10">
        <v>0</v>
      </c>
      <c r="G143" s="10">
        <v>6591033</v>
      </c>
      <c r="H143" s="10">
        <v>0</v>
      </c>
      <c r="I143" s="10">
        <v>0</v>
      </c>
      <c r="J143" s="10">
        <v>0</v>
      </c>
      <c r="K143" s="10">
        <v>0</v>
      </c>
    </row>
    <row r="144" spans="1:11" x14ac:dyDescent="0.2">
      <c r="A144" s="7">
        <v>136</v>
      </c>
      <c r="B144" s="8" t="s">
        <v>273</v>
      </c>
      <c r="C144" s="9" t="s">
        <v>274</v>
      </c>
      <c r="D144" s="134">
        <f t="shared" si="4"/>
        <v>18139276</v>
      </c>
      <c r="E144" s="10">
        <v>5365465</v>
      </c>
      <c r="F144" s="10">
        <v>8596271</v>
      </c>
      <c r="G144" s="10">
        <v>1736974</v>
      </c>
      <c r="H144" s="10">
        <v>2440566</v>
      </c>
      <c r="I144" s="10">
        <v>0</v>
      </c>
      <c r="J144" s="10">
        <v>0</v>
      </c>
      <c r="K144" s="10">
        <v>0</v>
      </c>
    </row>
    <row r="145" spans="1:11" ht="14.25" customHeight="1" x14ac:dyDescent="0.2">
      <c r="A145" s="7">
        <v>137</v>
      </c>
      <c r="B145" s="12" t="s">
        <v>275</v>
      </c>
      <c r="C145" s="13" t="s">
        <v>276</v>
      </c>
      <c r="D145" s="135">
        <f t="shared" si="4"/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</row>
    <row r="146" spans="1:11" x14ac:dyDescent="0.2">
      <c r="A146" s="7">
        <v>138</v>
      </c>
      <c r="B146" s="8" t="s">
        <v>277</v>
      </c>
      <c r="C146" s="13" t="s">
        <v>278</v>
      </c>
      <c r="D146" s="135">
        <f t="shared" si="4"/>
        <v>26461285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26461285</v>
      </c>
    </row>
    <row r="147" spans="1:11" x14ac:dyDescent="0.2">
      <c r="A147" s="7">
        <v>139</v>
      </c>
      <c r="B147" s="14" t="s">
        <v>279</v>
      </c>
      <c r="C147" s="15" t="s">
        <v>280</v>
      </c>
      <c r="D147" s="136">
        <f t="shared" si="4"/>
        <v>11045831</v>
      </c>
      <c r="E147" s="10">
        <v>0</v>
      </c>
      <c r="F147" s="10">
        <v>11045831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</row>
    <row r="148" spans="1:11" x14ac:dyDescent="0.2">
      <c r="A148" s="7">
        <v>140</v>
      </c>
      <c r="B148" s="12" t="s">
        <v>281</v>
      </c>
      <c r="C148" s="13" t="s">
        <v>282</v>
      </c>
      <c r="D148" s="135">
        <f t="shared" si="4"/>
        <v>85563776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51908974</v>
      </c>
      <c r="K148" s="10">
        <v>33654802</v>
      </c>
    </row>
    <row r="149" spans="1:11" x14ac:dyDescent="0.2">
      <c r="A149" s="7">
        <v>141</v>
      </c>
      <c r="B149" s="12" t="s">
        <v>283</v>
      </c>
      <c r="C149" s="13" t="s">
        <v>284</v>
      </c>
      <c r="D149" s="135">
        <f t="shared" si="4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</row>
    <row r="150" spans="1:11" x14ac:dyDescent="0.2">
      <c r="A150" s="7">
        <v>142</v>
      </c>
      <c r="B150" s="12" t="s">
        <v>285</v>
      </c>
      <c r="C150" s="13" t="s">
        <v>286</v>
      </c>
      <c r="D150" s="135">
        <f t="shared" si="4"/>
        <v>8427544</v>
      </c>
      <c r="E150" s="10">
        <v>5443293</v>
      </c>
      <c r="F150" s="10">
        <v>0</v>
      </c>
      <c r="G150" s="10">
        <v>1461338</v>
      </c>
      <c r="H150" s="10">
        <v>1522913</v>
      </c>
      <c r="I150" s="10">
        <v>0</v>
      </c>
      <c r="J150" s="10">
        <v>0</v>
      </c>
      <c r="K150" s="10">
        <v>0</v>
      </c>
    </row>
    <row r="151" spans="1:11" x14ac:dyDescent="0.2">
      <c r="A151" s="7">
        <v>143</v>
      </c>
      <c r="B151" s="14" t="s">
        <v>287</v>
      </c>
      <c r="C151" s="15" t="s">
        <v>288</v>
      </c>
      <c r="D151" s="136">
        <f t="shared" si="4"/>
        <v>71002329</v>
      </c>
      <c r="E151" s="10">
        <v>29682113</v>
      </c>
      <c r="F151" s="10">
        <v>31086995</v>
      </c>
      <c r="G151" s="10">
        <v>0</v>
      </c>
      <c r="H151" s="10">
        <v>541695</v>
      </c>
      <c r="I151" s="10">
        <v>0</v>
      </c>
      <c r="J151" s="10">
        <v>0</v>
      </c>
      <c r="K151" s="10">
        <v>9691526</v>
      </c>
    </row>
    <row r="152" spans="1:11" x14ac:dyDescent="0.2">
      <c r="A152" s="7">
        <v>144</v>
      </c>
      <c r="B152" s="11" t="s">
        <v>289</v>
      </c>
      <c r="C152" s="15" t="s">
        <v>290</v>
      </c>
      <c r="D152" s="136">
        <f t="shared" si="4"/>
        <v>77806248</v>
      </c>
      <c r="E152" s="10">
        <v>6211040</v>
      </c>
      <c r="F152" s="10">
        <v>4151258</v>
      </c>
      <c r="G152" s="10">
        <v>10840429</v>
      </c>
      <c r="H152" s="10">
        <v>7416198</v>
      </c>
      <c r="I152" s="10">
        <v>7447182</v>
      </c>
      <c r="J152" s="10">
        <v>0</v>
      </c>
      <c r="K152" s="10">
        <v>41740141</v>
      </c>
    </row>
    <row r="153" spans="1:11" x14ac:dyDescent="0.2">
      <c r="A153" s="7">
        <v>145</v>
      </c>
      <c r="B153" s="12" t="s">
        <v>291</v>
      </c>
      <c r="C153" s="13" t="s">
        <v>292</v>
      </c>
      <c r="D153" s="135">
        <f t="shared" si="4"/>
        <v>30687242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30687242</v>
      </c>
    </row>
    <row r="154" spans="1:11" x14ac:dyDescent="0.2">
      <c r="A154" s="7">
        <v>146</v>
      </c>
      <c r="B154" s="8" t="s">
        <v>293</v>
      </c>
      <c r="C154" s="9" t="s">
        <v>294</v>
      </c>
      <c r="D154" s="134">
        <f t="shared" si="4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</row>
    <row r="155" spans="1:11" x14ac:dyDescent="0.2">
      <c r="A155" s="7">
        <v>147</v>
      </c>
      <c r="B155" s="8" t="s">
        <v>295</v>
      </c>
      <c r="C155" s="9" t="s">
        <v>296</v>
      </c>
      <c r="D155" s="134">
        <f t="shared" si="4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</row>
    <row r="156" spans="1:11" ht="12.75" x14ac:dyDescent="0.2">
      <c r="A156" s="7">
        <v>148</v>
      </c>
      <c r="B156" s="25" t="s">
        <v>297</v>
      </c>
      <c r="C156" s="26" t="s">
        <v>298</v>
      </c>
      <c r="D156" s="141">
        <f t="shared" si="4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</row>
    <row r="161" spans="11:11" x14ac:dyDescent="0.2">
      <c r="K161" s="72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СБП на 2021 </vt:lpstr>
      <vt:lpstr>СМП</vt:lpstr>
      <vt:lpstr>ДС</vt:lpstr>
      <vt:lpstr>КС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КС!Заголовки_для_печати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2021-03-26T07:49:21Z</cp:lastPrinted>
  <dcterms:created xsi:type="dcterms:W3CDTF">2021-01-30T04:26:25Z</dcterms:created>
  <dcterms:modified xsi:type="dcterms:W3CDTF">2021-03-30T06:30:27Z</dcterms:modified>
</cp:coreProperties>
</file>