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60" windowHeight="10905" tabRatio="800" activeTab="1"/>
  </bookViews>
  <sheets>
    <sheet name="КС по уровням" sheetId="16" r:id="rId1"/>
    <sheet name="СВОД БП+СБП" sheetId="1" r:id="rId2"/>
    <sheet name="СБП на 2021 " sheetId="12" r:id="rId3"/>
    <sheet name="СМП" sheetId="11" r:id="rId4"/>
    <sheet name="ДС" sheetId="15" r:id="rId5"/>
    <sheet name="КС " sheetId="5" r:id="rId6"/>
    <sheet name="АПУ профилактика" sheetId="7" r:id="rId7"/>
    <sheet name="АПУ в неотл.форме" sheetId="9" r:id="rId8"/>
    <sheet name="АПУ обращения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2" hidden="1">Гемодиализ!$A$5:$I$153</definedName>
    <definedName name="_xlnm._FilterDatabase" localSheetId="4" hidden="1">ДС!#REF!</definedName>
    <definedName name="_xlnm._FilterDatabase" localSheetId="5" hidden="1">'КС '!$A$5:$I$153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1" hidden="1">'СВОД БП+СБП'!$A$5:$C$5</definedName>
    <definedName name="_xlnm._FilterDatabase" localSheetId="3" hidden="1">СМП!$A$5:$C$5</definedName>
    <definedName name="_xlnm._FilterDatabase" localSheetId="11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профилактика'!$4:$5</definedName>
    <definedName name="_xlnm.Print_Titles" localSheetId="12">Гемодиализ!$4:$5</definedName>
    <definedName name="_xlnm.Print_Titles" localSheetId="4">ДС!$4:$4</definedName>
    <definedName name="_xlnm.Print_Titles" localSheetId="5">'КС '!$4:$5</definedName>
    <definedName name="_xlnm.Print_Titles" localSheetId="10">'ОДИ МЗ РБ'!$4:$5</definedName>
    <definedName name="_xlnm.Print_Titles" localSheetId="9">'ОДИ ПГГ'!$4:$5</definedName>
    <definedName name="_xlnm.Print_Titles" localSheetId="1">'СВОД БП+СБП'!$4:$5</definedName>
    <definedName name="_xlnm.Print_Titles" localSheetId="3">СМП!$4:$5</definedName>
    <definedName name="_xlnm.Print_Titles" localSheetId="11">ФАП!$4:$5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3" i="16" l="1"/>
  <c r="L263" i="16" s="1"/>
  <c r="I263" i="16"/>
  <c r="D49" i="5" l="1"/>
  <c r="L133" i="16"/>
  <c r="I133" i="16"/>
  <c r="L132" i="16"/>
  <c r="L131" i="16" s="1"/>
  <c r="I132" i="16"/>
  <c r="I131" i="16" s="1"/>
  <c r="K131" i="16"/>
  <c r="J131" i="16"/>
  <c r="H131" i="16"/>
  <c r="G131" i="16"/>
  <c r="F131" i="16"/>
  <c r="E131" i="16"/>
  <c r="L265" i="16" l="1"/>
  <c r="I265" i="16"/>
  <c r="L264" i="16"/>
  <c r="I264" i="16"/>
  <c r="J246" i="16"/>
  <c r="L246" i="16" s="1"/>
  <c r="I246" i="16"/>
  <c r="I244" i="16" s="1"/>
  <c r="L245" i="16"/>
  <c r="I245" i="16"/>
  <c r="K244" i="16"/>
  <c r="J244" i="16"/>
  <c r="H244" i="16"/>
  <c r="G244" i="16"/>
  <c r="F244" i="16"/>
  <c r="E244" i="16"/>
  <c r="J226" i="16"/>
  <c r="L226" i="16" s="1"/>
  <c r="I226" i="16"/>
  <c r="L225" i="16"/>
  <c r="I225" i="16"/>
  <c r="K224" i="16"/>
  <c r="H224" i="16"/>
  <c r="G224" i="16"/>
  <c r="F224" i="16"/>
  <c r="E224" i="16"/>
  <c r="L223" i="16"/>
  <c r="I223" i="16"/>
  <c r="L215" i="16"/>
  <c r="I215" i="16"/>
  <c r="J203" i="16"/>
  <c r="J201" i="16" s="1"/>
  <c r="I203" i="16"/>
  <c r="L202" i="16"/>
  <c r="I202" i="16"/>
  <c r="K201" i="16"/>
  <c r="H201" i="16"/>
  <c r="G201" i="16"/>
  <c r="F201" i="16"/>
  <c r="E201" i="16"/>
  <c r="J193" i="16"/>
  <c r="L193" i="16" s="1"/>
  <c r="I193" i="16"/>
  <c r="L192" i="16"/>
  <c r="I192" i="16"/>
  <c r="K191" i="16"/>
  <c r="H191" i="16"/>
  <c r="G191" i="16"/>
  <c r="F191" i="16"/>
  <c r="E191" i="16"/>
  <c r="J184" i="16"/>
  <c r="L184" i="16" s="1"/>
  <c r="H184" i="16"/>
  <c r="I184" i="16" s="1"/>
  <c r="L183" i="16"/>
  <c r="H183" i="16"/>
  <c r="I183" i="16" s="1"/>
  <c r="K182" i="16"/>
  <c r="G182" i="16"/>
  <c r="F182" i="16"/>
  <c r="E182" i="16"/>
  <c r="J176" i="16"/>
  <c r="J174" i="16" s="1"/>
  <c r="I176" i="16"/>
  <c r="L175" i="16"/>
  <c r="I175" i="16"/>
  <c r="K174" i="16"/>
  <c r="H174" i="16"/>
  <c r="G174" i="16"/>
  <c r="F174" i="16"/>
  <c r="E174" i="16"/>
  <c r="J168" i="16"/>
  <c r="L168" i="16" s="1"/>
  <c r="I168" i="16"/>
  <c r="L167" i="16"/>
  <c r="I167" i="16"/>
  <c r="K166" i="16"/>
  <c r="H166" i="16"/>
  <c r="G166" i="16"/>
  <c r="F166" i="16"/>
  <c r="E166" i="16"/>
  <c r="L162" i="16"/>
  <c r="I162" i="16"/>
  <c r="I160" i="16" s="1"/>
  <c r="L161" i="16"/>
  <c r="I161" i="16"/>
  <c r="K160" i="16"/>
  <c r="J160" i="16"/>
  <c r="H160" i="16"/>
  <c r="G160" i="16"/>
  <c r="F160" i="16"/>
  <c r="E160" i="16"/>
  <c r="J150" i="16"/>
  <c r="J148" i="16" s="1"/>
  <c r="I150" i="16"/>
  <c r="L149" i="16"/>
  <c r="I149" i="16"/>
  <c r="K148" i="16"/>
  <c r="H148" i="16"/>
  <c r="G148" i="16"/>
  <c r="F148" i="16"/>
  <c r="E148" i="16"/>
  <c r="L137" i="16"/>
  <c r="I137" i="16"/>
  <c r="L136" i="16"/>
  <c r="L135" i="16" s="1"/>
  <c r="I136" i="16"/>
  <c r="K135" i="16"/>
  <c r="J135" i="16"/>
  <c r="H135" i="16"/>
  <c r="G135" i="16"/>
  <c r="F135" i="16"/>
  <c r="E135" i="16"/>
  <c r="L129" i="16"/>
  <c r="I129" i="16"/>
  <c r="L128" i="16"/>
  <c r="I128" i="16"/>
  <c r="K127" i="16"/>
  <c r="J127" i="16"/>
  <c r="H127" i="16"/>
  <c r="G127" i="16"/>
  <c r="F127" i="16"/>
  <c r="E127" i="16"/>
  <c r="L126" i="16"/>
  <c r="I126" i="16"/>
  <c r="L125" i="16"/>
  <c r="I125" i="16"/>
  <c r="K124" i="16"/>
  <c r="J124" i="16"/>
  <c r="H124" i="16"/>
  <c r="G124" i="16"/>
  <c r="F124" i="16"/>
  <c r="E124" i="16"/>
  <c r="L123" i="16"/>
  <c r="I123" i="16"/>
  <c r="L118" i="16"/>
  <c r="I118" i="16"/>
  <c r="L117" i="16"/>
  <c r="L116" i="16" s="1"/>
  <c r="I117" i="16"/>
  <c r="I116" i="16" s="1"/>
  <c r="K116" i="16"/>
  <c r="J116" i="16"/>
  <c r="H116" i="16"/>
  <c r="G116" i="16"/>
  <c r="F116" i="16"/>
  <c r="E116" i="16"/>
  <c r="L114" i="16"/>
  <c r="I114" i="16"/>
  <c r="L113" i="16"/>
  <c r="I113" i="16"/>
  <c r="L112" i="16"/>
  <c r="K112" i="16"/>
  <c r="J112" i="16"/>
  <c r="H112" i="16"/>
  <c r="G112" i="16"/>
  <c r="F112" i="16"/>
  <c r="E112" i="16"/>
  <c r="J103" i="16"/>
  <c r="L103" i="16" s="1"/>
  <c r="I103" i="16"/>
  <c r="L102" i="16"/>
  <c r="L101" i="16" s="1"/>
  <c r="I102" i="16"/>
  <c r="K101" i="16"/>
  <c r="I101" i="16"/>
  <c r="H101" i="16"/>
  <c r="G101" i="16"/>
  <c r="F101" i="16"/>
  <c r="E101" i="16"/>
  <c r="J98" i="16"/>
  <c r="L98" i="16" s="1"/>
  <c r="I98" i="16"/>
  <c r="L97" i="16"/>
  <c r="I97" i="16"/>
  <c r="K96" i="16"/>
  <c r="J96" i="16"/>
  <c r="H96" i="16"/>
  <c r="G96" i="16"/>
  <c r="F96" i="16"/>
  <c r="E96" i="16"/>
  <c r="L93" i="16"/>
  <c r="I93" i="16"/>
  <c r="L92" i="16"/>
  <c r="I92" i="16"/>
  <c r="L91" i="16"/>
  <c r="L90" i="16" s="1"/>
  <c r="I91" i="16"/>
  <c r="I90" i="16" s="1"/>
  <c r="K90" i="16"/>
  <c r="J90" i="16"/>
  <c r="H90" i="16"/>
  <c r="G90" i="16"/>
  <c r="F90" i="16"/>
  <c r="E90" i="16"/>
  <c r="J87" i="16"/>
  <c r="L87" i="16" s="1"/>
  <c r="I87" i="16"/>
  <c r="L86" i="16"/>
  <c r="I86" i="16"/>
  <c r="K85" i="16"/>
  <c r="H85" i="16"/>
  <c r="G85" i="16"/>
  <c r="F85" i="16"/>
  <c r="E85" i="16"/>
  <c r="L83" i="16"/>
  <c r="I83" i="16"/>
  <c r="L82" i="16"/>
  <c r="I82" i="16"/>
  <c r="I81" i="16" s="1"/>
  <c r="K81" i="16"/>
  <c r="J81" i="16"/>
  <c r="H81" i="16"/>
  <c r="G81" i="16"/>
  <c r="F81" i="16"/>
  <c r="E81" i="16"/>
  <c r="L78" i="16"/>
  <c r="I78" i="16"/>
  <c r="L77" i="16"/>
  <c r="I77" i="16"/>
  <c r="K76" i="16"/>
  <c r="J76" i="16"/>
  <c r="H76" i="16"/>
  <c r="G76" i="16"/>
  <c r="F76" i="16"/>
  <c r="E76" i="16"/>
  <c r="L71" i="16"/>
  <c r="I71" i="16"/>
  <c r="L70" i="16"/>
  <c r="I70" i="16"/>
  <c r="L69" i="16"/>
  <c r="L68" i="16" s="1"/>
  <c r="I69" i="16"/>
  <c r="K68" i="16"/>
  <c r="J68" i="16"/>
  <c r="H68" i="16"/>
  <c r="G68" i="16"/>
  <c r="F68" i="16"/>
  <c r="E68" i="16"/>
  <c r="J67" i="16"/>
  <c r="L67" i="16" s="1"/>
  <c r="I67" i="16"/>
  <c r="L66" i="16"/>
  <c r="I66" i="16"/>
  <c r="L65" i="16"/>
  <c r="I65" i="16"/>
  <c r="L64" i="16"/>
  <c r="I64" i="16"/>
  <c r="L63" i="16"/>
  <c r="I63" i="16"/>
  <c r="L62" i="16"/>
  <c r="I62" i="16"/>
  <c r="L61" i="16"/>
  <c r="I61" i="16"/>
  <c r="L60" i="16"/>
  <c r="I60" i="16"/>
  <c r="L59" i="16"/>
  <c r="I59" i="16"/>
  <c r="L58" i="16"/>
  <c r="I58" i="16"/>
  <c r="L57" i="16"/>
  <c r="I57" i="16"/>
  <c r="L56" i="16"/>
  <c r="I56" i="16"/>
  <c r="L55" i="16"/>
  <c r="I55" i="16"/>
  <c r="L54" i="16"/>
  <c r="I54" i="16"/>
  <c r="I53" i="16"/>
  <c r="I52" i="16"/>
  <c r="L51" i="16"/>
  <c r="I51" i="16"/>
  <c r="L50" i="16"/>
  <c r="I50" i="16"/>
  <c r="L49" i="16"/>
  <c r="I49" i="16"/>
  <c r="L48" i="16"/>
  <c r="I48" i="16"/>
  <c r="L47" i="16"/>
  <c r="I47" i="16"/>
  <c r="L46" i="16"/>
  <c r="I46" i="16"/>
  <c r="L45" i="16"/>
  <c r="I45" i="16"/>
  <c r="L44" i="16"/>
  <c r="I44" i="16"/>
  <c r="L43" i="16"/>
  <c r="I43" i="16"/>
  <c r="L42" i="16"/>
  <c r="I42" i="16"/>
  <c r="L41" i="16"/>
  <c r="I41" i="16"/>
  <c r="L40" i="16"/>
  <c r="I40" i="16"/>
  <c r="L39" i="16"/>
  <c r="I39" i="16"/>
  <c r="L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L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L20" i="16"/>
  <c r="I20" i="16"/>
  <c r="L19" i="16"/>
  <c r="I19" i="16"/>
  <c r="L18" i="16"/>
  <c r="I18" i="16"/>
  <c r="L17" i="16"/>
  <c r="I17" i="16"/>
  <c r="L16" i="16"/>
  <c r="I16" i="16"/>
  <c r="L15" i="16"/>
  <c r="I15" i="16"/>
  <c r="L14" i="16"/>
  <c r="I14" i="16"/>
  <c r="L13" i="16"/>
  <c r="I13" i="16"/>
  <c r="L12" i="16"/>
  <c r="F12" i="16"/>
  <c r="I12" i="16" s="1"/>
  <c r="L11" i="16"/>
  <c r="I11" i="16"/>
  <c r="L10" i="16"/>
  <c r="I10" i="16"/>
  <c r="L9" i="16"/>
  <c r="I9" i="16"/>
  <c r="L8" i="16"/>
  <c r="I8" i="16"/>
  <c r="L7" i="16"/>
  <c r="I7" i="16"/>
  <c r="L6" i="16"/>
  <c r="I6" i="16"/>
  <c r="L5" i="16"/>
  <c r="I5" i="16"/>
  <c r="J101" i="16" l="1"/>
  <c r="L191" i="16"/>
  <c r="I76" i="16"/>
  <c r="I85" i="16"/>
  <c r="I135" i="16"/>
  <c r="I174" i="16"/>
  <c r="L176" i="16"/>
  <c r="L174" i="16" s="1"/>
  <c r="H182" i="16"/>
  <c r="L76" i="16"/>
  <c r="L96" i="16"/>
  <c r="L124" i="16"/>
  <c r="L127" i="16"/>
  <c r="J166" i="16"/>
  <c r="L150" i="16"/>
  <c r="L148" i="16" s="1"/>
  <c r="I166" i="16"/>
  <c r="I68" i="16"/>
  <c r="I96" i="16"/>
  <c r="I124" i="16"/>
  <c r="L160" i="16"/>
  <c r="L182" i="16"/>
  <c r="J224" i="16"/>
  <c r="I224" i="16"/>
  <c r="J85" i="16"/>
  <c r="J191" i="16"/>
  <c r="I201" i="16"/>
  <c r="L85" i="16"/>
  <c r="I127" i="16"/>
  <c r="I148" i="16"/>
  <c r="J182" i="16"/>
  <c r="L81" i="16"/>
  <c r="I112" i="16"/>
  <c r="I191" i="16"/>
  <c r="L224" i="16"/>
  <c r="L166" i="16"/>
  <c r="L244" i="16"/>
  <c r="I182" i="16"/>
  <c r="L203" i="16"/>
  <c r="L201" i="16" s="1"/>
  <c r="D39" i="5"/>
  <c r="D6" i="5" l="1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0" i="5"/>
  <c r="D41" i="5"/>
  <c r="D42" i="5"/>
  <c r="D43" i="5"/>
  <c r="D44" i="5"/>
  <c r="D45" i="5"/>
  <c r="D46" i="5"/>
  <c r="D47" i="5"/>
  <c r="D48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E134" i="10" l="1"/>
  <c r="I134" i="10"/>
  <c r="D112" i="11" l="1"/>
  <c r="E23" i="9" l="1"/>
  <c r="I150" i="14" l="1"/>
  <c r="I89" i="14"/>
  <c r="D5" i="15" l="1"/>
  <c r="D6" i="15" l="1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6" i="1"/>
  <c r="F31" i="10" l="1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2" i="12"/>
  <c r="D11" i="12"/>
  <c r="F9" i="12"/>
  <c r="F5" i="12" s="1"/>
  <c r="D8" i="12"/>
  <c r="I133" i="1" s="1"/>
  <c r="D7" i="12"/>
  <c r="I132" i="1" s="1"/>
  <c r="E6" i="12"/>
  <c r="E5" i="12" s="1"/>
  <c r="D6" i="12" l="1"/>
  <c r="D9" i="12"/>
  <c r="I153" i="1" l="1"/>
  <c r="D5" i="12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K8" i="1" s="1"/>
  <c r="H24" i="1"/>
  <c r="K24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22" i="1"/>
  <c r="K122" i="1" s="1"/>
  <c r="H27" i="1"/>
  <c r="K27" i="1" s="1"/>
  <c r="H63" i="1"/>
  <c r="K63" i="1" s="1"/>
  <c r="H111" i="1"/>
  <c r="K111" i="1" s="1"/>
  <c r="H13" i="1"/>
  <c r="K13" i="1" s="1"/>
  <c r="H29" i="1"/>
  <c r="K29" i="1" s="1"/>
  <c r="H45" i="1"/>
  <c r="K45" i="1" s="1"/>
  <c r="H77" i="1"/>
  <c r="K77" i="1" s="1"/>
  <c r="H93" i="1"/>
  <c r="K93" i="1" s="1"/>
  <c r="H109" i="1"/>
  <c r="K109" i="1" s="1"/>
  <c r="H125" i="1"/>
  <c r="K125" i="1" s="1"/>
  <c r="H141" i="1"/>
  <c r="K141" i="1" s="1"/>
  <c r="H10" i="1"/>
  <c r="K10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6" i="1"/>
  <c r="K146" i="1" s="1"/>
  <c r="H47" i="1"/>
  <c r="K47" i="1" s="1"/>
  <c r="H71" i="1"/>
  <c r="K71" i="1" s="1"/>
  <c r="H95" i="1"/>
  <c r="K95" i="1" s="1"/>
  <c r="H119" i="1"/>
  <c r="K119" i="1" s="1"/>
  <c r="H143" i="1"/>
  <c r="K143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86" i="1"/>
  <c r="K86" i="1" s="1"/>
  <c r="H130" i="1"/>
  <c r="K130" i="1" s="1"/>
  <c r="H11" i="1"/>
  <c r="K11" i="1" s="1"/>
  <c r="H31" i="1"/>
  <c r="K31" i="1" s="1"/>
  <c r="H79" i="1"/>
  <c r="K79" i="1" s="1"/>
  <c r="H123" i="1"/>
  <c r="K123" i="1" s="1"/>
  <c r="H17" i="1"/>
  <c r="K17" i="1" s="1"/>
  <c r="H33" i="1"/>
  <c r="K33" i="1" s="1"/>
  <c r="H49" i="1"/>
  <c r="K49" i="1" s="1"/>
  <c r="H65" i="1"/>
  <c r="K65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78" i="1"/>
  <c r="K78" i="1" s="1"/>
  <c r="H102" i="1"/>
  <c r="K102" i="1" s="1"/>
  <c r="H126" i="1"/>
  <c r="K126" i="1" s="1"/>
  <c r="H23" i="1"/>
  <c r="K23" i="1" s="1"/>
  <c r="H55" i="1"/>
  <c r="K55" i="1" s="1"/>
  <c r="H75" i="1"/>
  <c r="K75" i="1" s="1"/>
  <c r="H99" i="1"/>
  <c r="K99" i="1" s="1"/>
  <c r="H127" i="1"/>
  <c r="K127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8" i="1"/>
  <c r="K98" i="1" s="1"/>
  <c r="H142" i="1"/>
  <c r="K142" i="1" s="1"/>
  <c r="H15" i="1"/>
  <c r="K15" i="1" s="1"/>
  <c r="H39" i="1"/>
  <c r="K39" i="1" s="1"/>
  <c r="H91" i="1"/>
  <c r="K91" i="1" s="1"/>
  <c r="H135" i="1"/>
  <c r="K135" i="1" s="1"/>
  <c r="H21" i="1"/>
  <c r="K21" i="1" s="1"/>
  <c r="H37" i="1"/>
  <c r="K37" i="1" s="1"/>
  <c r="H53" i="1"/>
  <c r="K53" i="1" s="1"/>
  <c r="H69" i="1"/>
  <c r="K69" i="1" s="1"/>
  <c r="H85" i="1"/>
  <c r="K85" i="1" s="1"/>
  <c r="H101" i="1"/>
  <c r="K101" i="1" s="1"/>
  <c r="H117" i="1"/>
  <c r="K117" i="1" s="1"/>
  <c r="H133" i="1"/>
  <c r="K133" i="1" s="1"/>
  <c r="H149" i="1"/>
  <c r="K149" i="1" s="1"/>
  <c r="H34" i="1"/>
  <c r="K34" i="1" s="1"/>
  <c r="H50" i="1"/>
  <c r="K50" i="1" s="1"/>
  <c r="H66" i="1"/>
  <c r="K66" i="1" s="1"/>
  <c r="H106" i="1"/>
  <c r="K106" i="1" s="1"/>
  <c r="H134" i="1"/>
  <c r="K134" i="1" s="1"/>
  <c r="H35" i="1"/>
  <c r="K35" i="1" s="1"/>
  <c r="H59" i="1"/>
  <c r="K59" i="1" s="1"/>
  <c r="H107" i="1"/>
  <c r="K107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10" i="1"/>
  <c r="K110" i="1" s="1"/>
  <c r="H150" i="1"/>
  <c r="K150" i="1" s="1"/>
  <c r="H51" i="1"/>
  <c r="K51" i="1" s="1"/>
  <c r="H103" i="1"/>
  <c r="K103" i="1" s="1"/>
  <c r="H9" i="1"/>
  <c r="K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22" i="1"/>
  <c r="K22" i="1" s="1"/>
  <c r="H38" i="1"/>
  <c r="K38" i="1" s="1"/>
  <c r="H54" i="1"/>
  <c r="K54" i="1" s="1"/>
  <c r="H70" i="1"/>
  <c r="K70" i="1" s="1"/>
  <c r="H90" i="1"/>
  <c r="K90" i="1" s="1"/>
  <c r="H114" i="1"/>
  <c r="K114" i="1" s="1"/>
  <c r="H138" i="1"/>
  <c r="K138" i="1" s="1"/>
  <c r="H43" i="1"/>
  <c r="K43" i="1" s="1"/>
  <c r="H67" i="1"/>
  <c r="K67" i="1" s="1"/>
  <c r="H87" i="1"/>
  <c r="K87" i="1" s="1"/>
  <c r="H115" i="1"/>
  <c r="K115" i="1" s="1"/>
  <c r="H6" i="1"/>
  <c r="K6" i="1" s="1"/>
  <c r="H7" i="1"/>
  <c r="K7" i="1" s="1"/>
  <c r="D40" i="1" l="1"/>
  <c r="H40" i="1" l="1"/>
  <c r="K40" i="1" s="1"/>
  <c r="D20" i="14" l="1"/>
  <c r="F19" i="1" l="1"/>
  <c r="H19" i="1" s="1"/>
  <c r="K19" i="1" s="1"/>
  <c r="D19" i="14"/>
  <c r="F18" i="1" l="1"/>
  <c r="H18" i="1" l="1"/>
  <c r="K18" i="1" s="1"/>
  <c r="D63" i="14" l="1"/>
  <c r="D62" i="14"/>
  <c r="F62" i="1" l="1"/>
  <c r="H62" i="1" s="1"/>
  <c r="K62" i="1" s="1"/>
  <c r="F61" i="1"/>
  <c r="H61" i="1" s="1"/>
  <c r="K61" i="1" s="1"/>
  <c r="D82" i="14" l="1"/>
  <c r="F81" i="1" s="1"/>
  <c r="D83" i="14"/>
  <c r="D84" i="14"/>
  <c r="F83" i="1" l="1"/>
  <c r="H83" i="1" s="1"/>
  <c r="K83" i="1" s="1"/>
  <c r="F82" i="1"/>
  <c r="H82" i="1" s="1"/>
  <c r="K82" i="1" s="1"/>
  <c r="H81" i="1"/>
  <c r="K81" i="1" s="1"/>
  <c r="D139" i="1" l="1"/>
  <c r="H139" i="1" l="1"/>
  <c r="K139" i="1" s="1"/>
</calcChain>
</file>

<file path=xl/sharedStrings.xml><?xml version="1.0" encoding="utf-8"?>
<sst xmlns="http://schemas.openxmlformats.org/spreadsheetml/2006/main" count="3819" uniqueCount="519">
  <si>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</si>
  <si>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</si>
  <si>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</si>
  <si>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</si>
  <si>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</si>
  <si>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</si>
  <si>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</si>
  <si>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</si>
  <si>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</si>
  <si>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</si>
  <si>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</si>
  <si>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</si>
  <si>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</si>
  <si>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</si>
  <si>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</si>
  <si>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</si>
  <si>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</si>
  <si>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</si>
  <si>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</si>
  <si>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</si>
  <si>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</si>
  <si>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</si>
  <si>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</si>
  <si>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</si>
  <si>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</si>
  <si>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</si>
  <si>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</si>
  <si>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</si>
  <si>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</si>
  <si>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</si>
  <si>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</si>
  <si>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</si>
  <si>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</si>
  <si>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</si>
  <si>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</si>
  <si>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</si>
  <si>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</si>
  <si>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</si>
  <si>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</si>
  <si>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</si>
  <si>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</si>
  <si>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</si>
  <si>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</si>
  <si>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</si>
  <si>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</si>
  <si>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</si>
  <si>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</si>
  <si>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</si>
  <si>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</si>
  <si>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</si>
  <si>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</si>
  <si>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</si>
  <si>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</si>
  <si>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</si>
  <si>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</si>
  <si>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</si>
  <si>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</si>
  <si>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</si>
  <si>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</si>
  <si>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</si>
  <si>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</si>
  <si>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</si>
  <si>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</si>
  <si>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</si>
  <si>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</si>
  <si>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</si>
  <si>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</si>
  <si>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</si>
  <si>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</si>
  <si>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</si>
  <si>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</si>
  <si>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</si>
  <si>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</si>
  <si>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</si>
  <si>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</si>
  <si>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</si>
  <si>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</si>
  <si>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</si>
  <si>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</si>
  <si>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</si>
  <si>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</si>
  <si>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</si>
  <si>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</si>
  <si>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</si>
  <si>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</si>
  <si>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</si>
  <si>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</si>
  <si>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</si>
  <si>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</si>
  <si>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</si>
  <si>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</si>
  <si>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</si>
  <si>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</si>
  <si>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</si>
  <si>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</si>
  <si>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</si>
  <si>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</si>
  <si>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</si>
  <si>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</si>
  <si>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</si>
  <si>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</si>
  <si>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</si>
  <si>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</si>
  <si>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</si>
  <si>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</si>
  <si>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</si>
  <si>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</si>
  <si>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</si>
  <si>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</si>
  <si>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</si>
  <si>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</si>
  <si>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</si>
  <si>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</si>
  <si>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</si>
  <si>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</si>
  <si>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</si>
  <si>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</si>
  <si>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</si>
  <si>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</si>
  <si>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</si>
  <si>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</si>
  <si>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</si>
  <si>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</si>
  <si>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</si>
  <si>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</si>
  <si>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</si>
  <si>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</si>
  <si>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</si>
  <si>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</si>
  <si>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</si>
  <si>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</si>
  <si>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</si>
  <si>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</si>
  <si>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</si>
  <si>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</si>
  <si>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</si>
  <si>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</si>
  <si>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</si>
  <si>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</si>
  <si>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</si>
  <si>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</si>
  <si>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</si>
  <si>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</si>
  <si>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</si>
  <si>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</si>
  <si>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</si>
  <si>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</si>
  <si>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</si>
  <si>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</si>
  <si>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</si>
  <si>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</si>
  <si>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</si>
  <si>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</si>
  <si>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</si>
  <si>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</si>
  <si>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</si>
  <si>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</si>
  <si>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</si>
  <si>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</si>
  <si>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</si>
  <si>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</si>
  <si>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</si>
  <si>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</si>
  <si>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</si>
  <si>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</si>
  <si>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</si>
  <si>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</si>
  <si>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</si>
  <si>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</si>
  <si>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</si>
  <si>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</si>
  <si>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</si>
  <si>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</si>
  <si>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</si>
  <si>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</si>
  <si>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</si>
  <si>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</si>
  <si>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</si>
  <si>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</si>
  <si>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</si>
  <si>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</si>
  <si>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</si>
  <si>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</si>
  <si>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</si>
  <si>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</si>
  <si>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</si>
  <si>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</si>
  <si>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</si>
  <si>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</si>
  <si>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</si>
  <si>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</si>
  <si>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</si>
  <si>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</si>
  <si>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</si>
  <si>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</si>
  <si>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</si>
  <si>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</si>
  <si>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</si>
  <si>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</si>
  <si>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</si>
  <si>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</si>
  <si>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</si>
  <si>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</si>
  <si>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</si>
  <si>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</si>
  <si>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</si>
  <si>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</si>
  <si>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</si>
  <si>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</si>
  <si>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</si>
  <si>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</si>
  <si>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</si>
  <si>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</si>
  <si>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</si>
  <si>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</si>
  <si>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</si>
  <si>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</si>
  <si>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</si>
  <si>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</si>
  <si>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</si>
  <si>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</si>
  <si>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</si>
  <si>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</si>
  <si>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</si>
  <si>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</si>
  <si>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</si>
  <si>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</si>
  <si>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</si>
  <si>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</si>
  <si>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</si>
  <si>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</si>
  <si>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</si>
  <si>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</si>
  <si>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</si>
  <si>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</si>
  <si>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</si>
  <si>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</si>
  <si>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</si>
  <si>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</si>
  <si>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</si>
  <si>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</si>
  <si>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</si>
  <si>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</si>
  <si>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</si>
  <si>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</si>
  <si>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</si>
  <si>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</si>
  <si>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</si>
  <si>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</si>
  <si>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</si>
  <si>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</si>
  <si>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</si>
  <si>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</si>
  <si>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</si>
  <si>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</si>
  <si>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</si>
  <si>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</si>
  <si>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</si>
  <si>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</si>
  <si>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</si>
  <si>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</si>
  <si>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</si>
  <si>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</si>
  <si>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</si>
  <si>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</si>
  <si>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</si>
  <si>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</si>
  <si>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</si>
  <si>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</si>
  <si>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</si>
  <si>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</si>
  <si>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</si>
  <si>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</si>
  <si>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</si>
  <si>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</si>
  <si>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</si>
  <si>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</si>
  <si>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</si>
  <si>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</si>
  <si>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</si>
  <si>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</si>
  <si>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</si>
  <si>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</si>
  <si>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</si>
  <si>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</si>
  <si>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</si>
  <si>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</si>
  <si>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</si>
  <si>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</si>
  <si>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</si>
  <si>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</si>
  <si>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</si>
  <si>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</si>
  <si>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</si>
  <si>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</si>
  <si>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</si>
  <si>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</si>
  <si>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</si>
  <si>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</si>
  <si>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</si>
  <si>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</si>
  <si>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</si>
  <si>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</si>
  <si>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</si>
  <si>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</si>
  <si>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</si>
  <si>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</si>
  <si>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</si>
  <si>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</si>
  <si>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</si>
  <si>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</si>
  <si>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</si>
  <si>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</si>
  <si>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</si>
  <si>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</si>
  <si>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</si>
  <si>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</si>
  <si>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</si>
  <si>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</si>
  <si>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</si>
  <si>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</si>
  <si>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</si>
  <si>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</si>
  <si>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</si>
  <si>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</si>
  <si>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</si>
  <si>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</si>
  <si>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</si>
  <si>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</si>
  <si>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</si>
  <si>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</si>
  <si>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</si>
  <si>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</si>
  <si>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</si>
  <si>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</si>
  <si>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</si>
  <si>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</si>
  <si>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</si>
  <si>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</si>
  <si>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</si>
  <si>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</si>
  <si>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</si>
  <si>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</si>
  <si>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</si>
  <si>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</si>
  <si>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</si>
  <si>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</si>
  <si>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</si>
  <si>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</si>
  <si>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</si>
  <si>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</si>
  <si>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</si>
  <si>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</si>
  <si>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</si>
  <si>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</si>
  <si>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</si>
  <si>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</si>
  <si>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</si>
  <si>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</si>
  <si>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</si>
  <si>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</si>
  <si>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</si>
  <si>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</si>
  <si>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</si>
  <si>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</si>
  <si>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</si>
  <si>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</si>
  <si>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</si>
  <si>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</si>
  <si>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</si>
  <si>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</si>
  <si>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</si>
  <si>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</si>
  <si>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</si>
  <si>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</si>
  <si>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</si>
  <si>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</si>
  <si>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</si>
  <si>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</si>
  <si>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</si>
  <si>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</si>
  <si>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</si>
  <si>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</si>
  <si>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</si>
  <si>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</si>
  <si>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</si>
  <si>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</si>
  <si>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</si>
  <si>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</si>
  <si>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</si>
  <si>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</si>
  <si>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</si>
  <si>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</si>
  <si>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</si>
  <si>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</si>
  <si>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</si>
  <si>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</si>
  <si>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</si>
  <si>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</si>
  <si>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</si>
  <si>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</si>
  <si>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</si>
  <si>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</si>
  <si>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</si>
  <si>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</si>
  <si>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</si>
  <si>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по                COVID-19</t>
  </si>
  <si>
    <t>ГБУЗ РБ КВД г. Салават</t>
  </si>
  <si>
    <t>1 А</t>
  </si>
  <si>
    <t>ГБУЗ РБ КВД г. Стерлитамак</t>
  </si>
  <si>
    <t xml:space="preserve">ГБУЗ РБ ГБ № 9 г. Уфа </t>
  </si>
  <si>
    <t xml:space="preserve">ГБУЗ РБ ГКБ № 5 г. Уфа </t>
  </si>
  <si>
    <t>2 А</t>
  </si>
  <si>
    <t xml:space="preserve">ГБУЗ РБ ДБ г. Стерлитамак </t>
  </si>
  <si>
    <t xml:space="preserve">ООО Санаторий "Юматово" </t>
  </si>
  <si>
    <t xml:space="preserve">2 А </t>
  </si>
  <si>
    <t>2 Б</t>
  </si>
  <si>
    <t xml:space="preserve">ГБУЗ РБ ГКБ Демского района г. Уфа </t>
  </si>
  <si>
    <t xml:space="preserve">ГБУЗ РБ ЦГБ г. Сибай </t>
  </si>
  <si>
    <t xml:space="preserve">ГБУЗ РБ ГБ № 2 г. Стерлитамак </t>
  </si>
  <si>
    <t xml:space="preserve">ЧУЗ "КБ "РЖД-Медицина" г. Уфа" 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</si>
  <si>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</si>
  <si>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</si>
  <si>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</si>
  <si>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</si>
  <si>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</si>
  <si>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 xml:space="preserve">3 А 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</si>
  <si>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</si>
  <si>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</si>
  <si>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</si>
  <si>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</si>
  <si>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</si>
  <si>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</si>
  <si>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</si>
  <si>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</si>
  <si>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</si>
  <si>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</si>
  <si>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</si>
  <si>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</si>
  <si>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</si>
  <si>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</si>
  <si>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</si>
  <si>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</si>
  <si>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</si>
  <si>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 xml:space="preserve">ГБУЗ РКЦ </t>
  </si>
  <si>
    <t>ГБУЗ РКВД № 1</t>
  </si>
  <si>
    <t>3Б</t>
  </si>
  <si>
    <t>22183</t>
  </si>
  <si>
    <t>22184</t>
  </si>
  <si>
    <t>22185</t>
  </si>
  <si>
    <t>22186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</si>
  <si>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</si>
  <si>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</si>
  <si>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</si>
  <si>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</si>
  <si>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</si>
  <si>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</si>
  <si>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</si>
  <si>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</si>
  <si>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</si>
  <si>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</si>
  <si>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</si>
  <si>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</si>
  <si>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</si>
  <si>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22579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</si>
  <si>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</si>
  <si>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</si>
  <si>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</si>
  <si>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</si>
  <si>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</si>
  <si>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</si>
  <si>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</si>
  <si>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 xml:space="preserve">ГБУ "УфНИИ ГБ АН РБ" 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</si>
  <si>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</si>
  <si>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</si>
  <si>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</si>
  <si>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</si>
  <si>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</si>
  <si>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</si>
  <si>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</si>
  <si>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</si>
  <si>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</si>
  <si>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</si>
  <si>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</si>
  <si>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</si>
  <si>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</si>
  <si>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</si>
  <si>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</si>
  <si>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</si>
  <si>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</si>
  <si>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</si>
  <si>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</si>
  <si>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</si>
  <si>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</si>
  <si>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</si>
  <si>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</si>
  <si>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</si>
  <si>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</si>
  <si>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</si>
  <si>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</si>
  <si>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</si>
  <si>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</si>
  <si>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</si>
  <si>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</si>
  <si>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</si>
  <si>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</si>
  <si>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</si>
  <si>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</si>
  <si>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</si>
  <si>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 xml:space="preserve">ООО "МД Проект 2010" </t>
  </si>
  <si>
    <t>ФГБОУ ВО БГМУ МЗ РФ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</si>
  <si>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</si>
  <si>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</si>
  <si>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в рамках базовой части Программы ОМС</t>
  </si>
  <si>
    <t>на финансовое обеспечение расходов, осуществляемых в случаях установления дополнительных видов и условий оказания медицинской помощи, не установленных базовой Программой ОМС</t>
  </si>
  <si>
    <t>КТ/ПЭТ исследований сердца за счет иных межбюджетных трансфертов бюджета Республики Башкортостан на финансовое обеспечение Программы ОМС в ее базовой части</t>
  </si>
  <si>
    <t xml:space="preserve"> За счет иных межбюджетных трансфертов бюджета Республики Башкортостан на финансовое обеспечение Программы ОМС в ее базовой части</t>
  </si>
  <si>
    <t xml:space="preserve"> Объемы финансирования  на 2021 год  (Протокол № 13-21)              </t>
  </si>
  <si>
    <t>КСГ (за исключением КСГ по профилям "Онкология","Медицинская реабилитация",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</si>
</sst>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6" fillId="0" borderId="0"/>
  </cellStyleXfs>
  <cellXfs count="28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/>
    </xf>
    <xf numFmtId="3" fontId="10" fillId="0" borderId="2" xfId="2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9" fillId="2" borderId="2" xfId="1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6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left" vertical="center"/>
    </xf>
    <xf numFmtId="0" fontId="14" fillId="0" borderId="0" xfId="6" applyFont="1" applyFill="1"/>
    <xf numFmtId="0" fontId="13" fillId="0" borderId="0" xfId="6" applyFont="1" applyFill="1" applyBorder="1" applyAlignment="1">
      <alignment horizontal="center" vertical="center" wrapText="1"/>
    </xf>
    <xf numFmtId="3" fontId="14" fillId="0" borderId="0" xfId="6" applyNumberFormat="1" applyFont="1" applyFill="1" applyBorder="1" applyAlignment="1">
      <alignment horizontal="center" vertical="center" wrapText="1"/>
    </xf>
    <xf numFmtId="3" fontId="13" fillId="0" borderId="0" xfId="6" applyNumberFormat="1" applyFont="1" applyFill="1" applyBorder="1" applyAlignment="1">
      <alignment horizontal="center" vertical="center" wrapText="1"/>
    </xf>
    <xf numFmtId="3" fontId="14" fillId="0" borderId="0" xfId="6" applyNumberFormat="1" applyFont="1" applyFill="1" applyBorder="1" applyAlignment="1">
      <alignment horizontal="right" vertical="center" wrapText="1"/>
    </xf>
    <xf numFmtId="0" fontId="14" fillId="0" borderId="2" xfId="6" applyFont="1" applyFill="1" applyBorder="1" applyAlignment="1">
      <alignment horizontal="center" vertical="center" wrapText="1"/>
    </xf>
    <xf numFmtId="49" fontId="14" fillId="0" borderId="2" xfId="9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left" vertical="center" wrapText="1"/>
    </xf>
    <xf numFmtId="3" fontId="14" fillId="0" borderId="2" xfId="6" applyNumberFormat="1" applyFont="1" applyFill="1" applyBorder="1" applyAlignment="1">
      <alignment horizontal="center" vertical="center"/>
    </xf>
    <xf numFmtId="49" fontId="14" fillId="0" borderId="2" xfId="9" applyNumberFormat="1" applyFont="1" applyFill="1" applyBorder="1" applyAlignment="1">
      <alignment horizontal="center" vertical="center"/>
    </xf>
    <xf numFmtId="0" fontId="14" fillId="0" borderId="2" xfId="9" applyFont="1" applyFill="1" applyBorder="1" applyAlignment="1">
      <alignment horizontal="center" vertical="center" wrapText="1"/>
    </xf>
    <xf numFmtId="49" fontId="14" fillId="0" borderId="1" xfId="9" applyNumberFormat="1" applyFont="1" applyFill="1" applyBorder="1" applyAlignment="1">
      <alignment horizontal="center" vertical="center"/>
    </xf>
    <xf numFmtId="49" fontId="14" fillId="0" borderId="2" xfId="6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justify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6" applyNumberFormat="1" applyFont="1" applyFill="1" applyBorder="1" applyAlignment="1">
      <alignment horizontal="center" vertical="center"/>
    </xf>
    <xf numFmtId="0" fontId="13" fillId="0" borderId="0" xfId="6" applyFont="1" applyFill="1"/>
    <xf numFmtId="3" fontId="14" fillId="0" borderId="2" xfId="6" applyNumberFormat="1" applyFont="1" applyFill="1" applyBorder="1" applyAlignment="1"/>
    <xf numFmtId="49" fontId="13" fillId="0" borderId="2" xfId="9" applyNumberFormat="1" applyFont="1" applyFill="1" applyBorder="1" applyAlignment="1">
      <alignment horizontal="center" vertical="center"/>
    </xf>
    <xf numFmtId="49" fontId="13" fillId="0" borderId="2" xfId="9" applyNumberFormat="1" applyFont="1" applyFill="1" applyBorder="1" applyAlignment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3" fontId="14" fillId="0" borderId="0" xfId="0" applyNumberFormat="1" applyFont="1" applyFill="1" applyBorder="1"/>
    <xf numFmtId="3" fontId="14" fillId="0" borderId="0" xfId="6" applyNumberFormat="1" applyFont="1" applyFill="1"/>
    <xf numFmtId="3" fontId="14" fillId="0" borderId="0" xfId="6" applyNumberFormat="1" applyFont="1" applyFill="1" applyAlignment="1"/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1" xfId="6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0" borderId="3" xfId="6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wrapText="1"/>
    </xf>
    <xf numFmtId="3" fontId="14" fillId="0" borderId="9" xfId="6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3" fontId="14" fillId="0" borderId="1" xfId="6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/>
    <xf numFmtId="0" fontId="22" fillId="0" borderId="3" xfId="0" applyFont="1" applyFill="1" applyBorder="1" applyAlignment="1"/>
    <xf numFmtId="3" fontId="14" fillId="0" borderId="1" xfId="6" applyNumberFormat="1" applyFont="1" applyFill="1" applyBorder="1" applyAlignment="1"/>
    <xf numFmtId="3" fontId="14" fillId="0" borderId="9" xfId="6" applyNumberFormat="1" applyFont="1" applyFill="1" applyBorder="1" applyAlignment="1">
      <alignment horizontal="center" vertical="center"/>
    </xf>
    <xf numFmtId="3" fontId="14" fillId="0" borderId="3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3" fontId="10" fillId="0" borderId="3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</cellXfs>
  <cellStyles count="10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4" xfId="3"/>
    <cellStyle name="Обычный 83" xfId="2"/>
    <cellStyle name="Обычный 85" xfId="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zoomScale="90" zoomScaleNormal="90" workbookViewId="0">
      <pane xSplit="4" ySplit="4" topLeftCell="E110" activePane="bottomRight" state="frozen"/>
      <selection pane="topRight" activeCell="E1" sqref="E1"/>
      <selection pane="bottomLeft" activeCell="A5" sqref="A5"/>
      <selection pane="bottomRight" activeCell="E224" sqref="E224:E225"/>
    </sheetView>
  </sheetViews>
  <sheetFormatPr defaultRowHeight="12.75" x14ac:dyDescent="0.2"/>
  <cols>
    <col min="1" max="1" width="5.140625" style="152" customWidth="1"/>
    <col min="2" max="2" width="10.85546875" style="152" customWidth="1"/>
    <col min="3" max="3" width="34.7109375" style="152" customWidth="1"/>
    <col min="4" max="4" width="8.7109375" style="152" customWidth="1"/>
    <col min="5" max="5" width="18" style="180" customWidth="1"/>
    <col min="6" max="6" width="14.140625" style="180" customWidth="1"/>
    <col min="7" max="7" width="13.140625" style="180" customWidth="1"/>
    <col min="8" max="8" width="14.28515625" style="180" customWidth="1"/>
    <col min="9" max="10" width="15.28515625" style="180" customWidth="1"/>
    <col min="11" max="11" width="13.140625" style="180" customWidth="1"/>
    <col min="12" max="12" width="17.140625" style="180" customWidth="1"/>
    <col min="13" max="13" width="14.5703125" style="179" customWidth="1"/>
    <col min="14" max="256" width="9.140625" style="152"/>
    <col min="257" max="257" width="5.140625" style="152" customWidth="1"/>
    <col min="258" max="258" width="10.85546875" style="152" customWidth="1"/>
    <col min="259" max="259" width="34.7109375" style="152" customWidth="1"/>
    <col min="260" max="260" width="8.7109375" style="152" customWidth="1"/>
    <col min="261" max="261" width="18" style="152" customWidth="1"/>
    <col min="262" max="262" width="14.140625" style="152" customWidth="1"/>
    <col min="263" max="263" width="13.140625" style="152" customWidth="1"/>
    <col min="264" max="264" width="14.28515625" style="152" customWidth="1"/>
    <col min="265" max="266" width="15.28515625" style="152" customWidth="1"/>
    <col min="267" max="267" width="13.140625" style="152" customWidth="1"/>
    <col min="268" max="268" width="17.140625" style="152" customWidth="1"/>
    <col min="269" max="269" width="14.5703125" style="152" customWidth="1"/>
    <col min="270" max="512" width="9.140625" style="152"/>
    <col min="513" max="513" width="5.140625" style="152" customWidth="1"/>
    <col min="514" max="514" width="10.85546875" style="152" customWidth="1"/>
    <col min="515" max="515" width="34.7109375" style="152" customWidth="1"/>
    <col min="516" max="516" width="8.7109375" style="152" customWidth="1"/>
    <col min="517" max="517" width="18" style="152" customWidth="1"/>
    <col min="518" max="518" width="14.140625" style="152" customWidth="1"/>
    <col min="519" max="519" width="13.140625" style="152" customWidth="1"/>
    <col min="520" max="520" width="14.28515625" style="152" customWidth="1"/>
    <col min="521" max="522" width="15.28515625" style="152" customWidth="1"/>
    <col min="523" max="523" width="13.140625" style="152" customWidth="1"/>
    <col min="524" max="524" width="17.140625" style="152" customWidth="1"/>
    <col min="525" max="525" width="14.5703125" style="152" customWidth="1"/>
    <col min="526" max="768" width="9.140625" style="152"/>
    <col min="769" max="769" width="5.140625" style="152" customWidth="1"/>
    <col min="770" max="770" width="10.85546875" style="152" customWidth="1"/>
    <col min="771" max="771" width="34.7109375" style="152" customWidth="1"/>
    <col min="772" max="772" width="8.7109375" style="152" customWidth="1"/>
    <col min="773" max="773" width="18" style="152" customWidth="1"/>
    <col min="774" max="774" width="14.140625" style="152" customWidth="1"/>
    <col min="775" max="775" width="13.140625" style="152" customWidth="1"/>
    <col min="776" max="776" width="14.28515625" style="152" customWidth="1"/>
    <col min="777" max="778" width="15.28515625" style="152" customWidth="1"/>
    <col min="779" max="779" width="13.140625" style="152" customWidth="1"/>
    <col min="780" max="780" width="17.140625" style="152" customWidth="1"/>
    <col min="781" max="781" width="14.5703125" style="152" customWidth="1"/>
    <col min="782" max="1024" width="9.140625" style="152"/>
    <col min="1025" max="1025" width="5.140625" style="152" customWidth="1"/>
    <col min="1026" max="1026" width="10.85546875" style="152" customWidth="1"/>
    <col min="1027" max="1027" width="34.7109375" style="152" customWidth="1"/>
    <col min="1028" max="1028" width="8.7109375" style="152" customWidth="1"/>
    <col min="1029" max="1029" width="18" style="152" customWidth="1"/>
    <col min="1030" max="1030" width="14.140625" style="152" customWidth="1"/>
    <col min="1031" max="1031" width="13.140625" style="152" customWidth="1"/>
    <col min="1032" max="1032" width="14.28515625" style="152" customWidth="1"/>
    <col min="1033" max="1034" width="15.28515625" style="152" customWidth="1"/>
    <col min="1035" max="1035" width="13.140625" style="152" customWidth="1"/>
    <col min="1036" max="1036" width="17.140625" style="152" customWidth="1"/>
    <col min="1037" max="1037" width="14.5703125" style="152" customWidth="1"/>
    <col min="1038" max="1280" width="9.140625" style="152"/>
    <col min="1281" max="1281" width="5.140625" style="152" customWidth="1"/>
    <col min="1282" max="1282" width="10.85546875" style="152" customWidth="1"/>
    <col min="1283" max="1283" width="34.7109375" style="152" customWidth="1"/>
    <col min="1284" max="1284" width="8.7109375" style="152" customWidth="1"/>
    <col min="1285" max="1285" width="18" style="152" customWidth="1"/>
    <col min="1286" max="1286" width="14.140625" style="152" customWidth="1"/>
    <col min="1287" max="1287" width="13.140625" style="152" customWidth="1"/>
    <col min="1288" max="1288" width="14.28515625" style="152" customWidth="1"/>
    <col min="1289" max="1290" width="15.28515625" style="152" customWidth="1"/>
    <col min="1291" max="1291" width="13.140625" style="152" customWidth="1"/>
    <col min="1292" max="1292" width="17.140625" style="152" customWidth="1"/>
    <col min="1293" max="1293" width="14.5703125" style="152" customWidth="1"/>
    <col min="1294" max="1536" width="9.140625" style="152"/>
    <col min="1537" max="1537" width="5.140625" style="152" customWidth="1"/>
    <col min="1538" max="1538" width="10.85546875" style="152" customWidth="1"/>
    <col min="1539" max="1539" width="34.7109375" style="152" customWidth="1"/>
    <col min="1540" max="1540" width="8.7109375" style="152" customWidth="1"/>
    <col min="1541" max="1541" width="18" style="152" customWidth="1"/>
    <col min="1542" max="1542" width="14.140625" style="152" customWidth="1"/>
    <col min="1543" max="1543" width="13.140625" style="152" customWidth="1"/>
    <col min="1544" max="1544" width="14.28515625" style="152" customWidth="1"/>
    <col min="1545" max="1546" width="15.28515625" style="152" customWidth="1"/>
    <col min="1547" max="1547" width="13.140625" style="152" customWidth="1"/>
    <col min="1548" max="1548" width="17.140625" style="152" customWidth="1"/>
    <col min="1549" max="1549" width="14.5703125" style="152" customWidth="1"/>
    <col min="1550" max="1792" width="9.140625" style="152"/>
    <col min="1793" max="1793" width="5.140625" style="152" customWidth="1"/>
    <col min="1794" max="1794" width="10.85546875" style="152" customWidth="1"/>
    <col min="1795" max="1795" width="34.7109375" style="152" customWidth="1"/>
    <col min="1796" max="1796" width="8.7109375" style="152" customWidth="1"/>
    <col min="1797" max="1797" width="18" style="152" customWidth="1"/>
    <col min="1798" max="1798" width="14.140625" style="152" customWidth="1"/>
    <col min="1799" max="1799" width="13.140625" style="152" customWidth="1"/>
    <col min="1800" max="1800" width="14.28515625" style="152" customWidth="1"/>
    <col min="1801" max="1802" width="15.28515625" style="152" customWidth="1"/>
    <col min="1803" max="1803" width="13.140625" style="152" customWidth="1"/>
    <col min="1804" max="1804" width="17.140625" style="152" customWidth="1"/>
    <col min="1805" max="1805" width="14.5703125" style="152" customWidth="1"/>
    <col min="1806" max="2048" width="9.140625" style="152"/>
    <col min="2049" max="2049" width="5.140625" style="152" customWidth="1"/>
    <col min="2050" max="2050" width="10.85546875" style="152" customWidth="1"/>
    <col min="2051" max="2051" width="34.7109375" style="152" customWidth="1"/>
    <col min="2052" max="2052" width="8.7109375" style="152" customWidth="1"/>
    <col min="2053" max="2053" width="18" style="152" customWidth="1"/>
    <col min="2054" max="2054" width="14.140625" style="152" customWidth="1"/>
    <col min="2055" max="2055" width="13.140625" style="152" customWidth="1"/>
    <col min="2056" max="2056" width="14.28515625" style="152" customWidth="1"/>
    <col min="2057" max="2058" width="15.28515625" style="152" customWidth="1"/>
    <col min="2059" max="2059" width="13.140625" style="152" customWidth="1"/>
    <col min="2060" max="2060" width="17.140625" style="152" customWidth="1"/>
    <col min="2061" max="2061" width="14.5703125" style="152" customWidth="1"/>
    <col min="2062" max="2304" width="9.140625" style="152"/>
    <col min="2305" max="2305" width="5.140625" style="152" customWidth="1"/>
    <col min="2306" max="2306" width="10.85546875" style="152" customWidth="1"/>
    <col min="2307" max="2307" width="34.7109375" style="152" customWidth="1"/>
    <col min="2308" max="2308" width="8.7109375" style="152" customWidth="1"/>
    <col min="2309" max="2309" width="18" style="152" customWidth="1"/>
    <col min="2310" max="2310" width="14.140625" style="152" customWidth="1"/>
    <col min="2311" max="2311" width="13.140625" style="152" customWidth="1"/>
    <col min="2312" max="2312" width="14.28515625" style="152" customWidth="1"/>
    <col min="2313" max="2314" width="15.28515625" style="152" customWidth="1"/>
    <col min="2315" max="2315" width="13.140625" style="152" customWidth="1"/>
    <col min="2316" max="2316" width="17.140625" style="152" customWidth="1"/>
    <col min="2317" max="2317" width="14.5703125" style="152" customWidth="1"/>
    <col min="2318" max="2560" width="9.140625" style="152"/>
    <col min="2561" max="2561" width="5.140625" style="152" customWidth="1"/>
    <col min="2562" max="2562" width="10.85546875" style="152" customWidth="1"/>
    <col min="2563" max="2563" width="34.7109375" style="152" customWidth="1"/>
    <col min="2564" max="2564" width="8.7109375" style="152" customWidth="1"/>
    <col min="2565" max="2565" width="18" style="152" customWidth="1"/>
    <col min="2566" max="2566" width="14.140625" style="152" customWidth="1"/>
    <col min="2567" max="2567" width="13.140625" style="152" customWidth="1"/>
    <col min="2568" max="2568" width="14.28515625" style="152" customWidth="1"/>
    <col min="2569" max="2570" width="15.28515625" style="152" customWidth="1"/>
    <col min="2571" max="2571" width="13.140625" style="152" customWidth="1"/>
    <col min="2572" max="2572" width="17.140625" style="152" customWidth="1"/>
    <col min="2573" max="2573" width="14.5703125" style="152" customWidth="1"/>
    <col min="2574" max="2816" width="9.140625" style="152"/>
    <col min="2817" max="2817" width="5.140625" style="152" customWidth="1"/>
    <col min="2818" max="2818" width="10.85546875" style="152" customWidth="1"/>
    <col min="2819" max="2819" width="34.7109375" style="152" customWidth="1"/>
    <col min="2820" max="2820" width="8.7109375" style="152" customWidth="1"/>
    <col min="2821" max="2821" width="18" style="152" customWidth="1"/>
    <col min="2822" max="2822" width="14.140625" style="152" customWidth="1"/>
    <col min="2823" max="2823" width="13.140625" style="152" customWidth="1"/>
    <col min="2824" max="2824" width="14.28515625" style="152" customWidth="1"/>
    <col min="2825" max="2826" width="15.28515625" style="152" customWidth="1"/>
    <col min="2827" max="2827" width="13.140625" style="152" customWidth="1"/>
    <col min="2828" max="2828" width="17.140625" style="152" customWidth="1"/>
    <col min="2829" max="2829" width="14.5703125" style="152" customWidth="1"/>
    <col min="2830" max="3072" width="9.140625" style="152"/>
    <col min="3073" max="3073" width="5.140625" style="152" customWidth="1"/>
    <col min="3074" max="3074" width="10.85546875" style="152" customWidth="1"/>
    <col min="3075" max="3075" width="34.7109375" style="152" customWidth="1"/>
    <col min="3076" max="3076" width="8.7109375" style="152" customWidth="1"/>
    <col min="3077" max="3077" width="18" style="152" customWidth="1"/>
    <col min="3078" max="3078" width="14.140625" style="152" customWidth="1"/>
    <col min="3079" max="3079" width="13.140625" style="152" customWidth="1"/>
    <col min="3080" max="3080" width="14.28515625" style="152" customWidth="1"/>
    <col min="3081" max="3082" width="15.28515625" style="152" customWidth="1"/>
    <col min="3083" max="3083" width="13.140625" style="152" customWidth="1"/>
    <col min="3084" max="3084" width="17.140625" style="152" customWidth="1"/>
    <col min="3085" max="3085" width="14.5703125" style="152" customWidth="1"/>
    <col min="3086" max="3328" width="9.140625" style="152"/>
    <col min="3329" max="3329" width="5.140625" style="152" customWidth="1"/>
    <col min="3330" max="3330" width="10.85546875" style="152" customWidth="1"/>
    <col min="3331" max="3331" width="34.7109375" style="152" customWidth="1"/>
    <col min="3332" max="3332" width="8.7109375" style="152" customWidth="1"/>
    <col min="3333" max="3333" width="18" style="152" customWidth="1"/>
    <col min="3334" max="3334" width="14.140625" style="152" customWidth="1"/>
    <col min="3335" max="3335" width="13.140625" style="152" customWidth="1"/>
    <col min="3336" max="3336" width="14.28515625" style="152" customWidth="1"/>
    <col min="3337" max="3338" width="15.28515625" style="152" customWidth="1"/>
    <col min="3339" max="3339" width="13.140625" style="152" customWidth="1"/>
    <col min="3340" max="3340" width="17.140625" style="152" customWidth="1"/>
    <col min="3341" max="3341" width="14.5703125" style="152" customWidth="1"/>
    <col min="3342" max="3584" width="9.140625" style="152"/>
    <col min="3585" max="3585" width="5.140625" style="152" customWidth="1"/>
    <col min="3586" max="3586" width="10.85546875" style="152" customWidth="1"/>
    <col min="3587" max="3587" width="34.7109375" style="152" customWidth="1"/>
    <col min="3588" max="3588" width="8.7109375" style="152" customWidth="1"/>
    <col min="3589" max="3589" width="18" style="152" customWidth="1"/>
    <col min="3590" max="3590" width="14.140625" style="152" customWidth="1"/>
    <col min="3591" max="3591" width="13.140625" style="152" customWidth="1"/>
    <col min="3592" max="3592" width="14.28515625" style="152" customWidth="1"/>
    <col min="3593" max="3594" width="15.28515625" style="152" customWidth="1"/>
    <col min="3595" max="3595" width="13.140625" style="152" customWidth="1"/>
    <col min="3596" max="3596" width="17.140625" style="152" customWidth="1"/>
    <col min="3597" max="3597" width="14.5703125" style="152" customWidth="1"/>
    <col min="3598" max="3840" width="9.140625" style="152"/>
    <col min="3841" max="3841" width="5.140625" style="152" customWidth="1"/>
    <col min="3842" max="3842" width="10.85546875" style="152" customWidth="1"/>
    <col min="3843" max="3843" width="34.7109375" style="152" customWidth="1"/>
    <col min="3844" max="3844" width="8.7109375" style="152" customWidth="1"/>
    <col min="3845" max="3845" width="18" style="152" customWidth="1"/>
    <col min="3846" max="3846" width="14.140625" style="152" customWidth="1"/>
    <col min="3847" max="3847" width="13.140625" style="152" customWidth="1"/>
    <col min="3848" max="3848" width="14.28515625" style="152" customWidth="1"/>
    <col min="3849" max="3850" width="15.28515625" style="152" customWidth="1"/>
    <col min="3851" max="3851" width="13.140625" style="152" customWidth="1"/>
    <col min="3852" max="3852" width="17.140625" style="152" customWidth="1"/>
    <col min="3853" max="3853" width="14.5703125" style="152" customWidth="1"/>
    <col min="3854" max="4096" width="9.140625" style="152"/>
    <col min="4097" max="4097" width="5.140625" style="152" customWidth="1"/>
    <col min="4098" max="4098" width="10.85546875" style="152" customWidth="1"/>
    <col min="4099" max="4099" width="34.7109375" style="152" customWidth="1"/>
    <col min="4100" max="4100" width="8.7109375" style="152" customWidth="1"/>
    <col min="4101" max="4101" width="18" style="152" customWidth="1"/>
    <col min="4102" max="4102" width="14.140625" style="152" customWidth="1"/>
    <col min="4103" max="4103" width="13.140625" style="152" customWidth="1"/>
    <col min="4104" max="4104" width="14.28515625" style="152" customWidth="1"/>
    <col min="4105" max="4106" width="15.28515625" style="152" customWidth="1"/>
    <col min="4107" max="4107" width="13.140625" style="152" customWidth="1"/>
    <col min="4108" max="4108" width="17.140625" style="152" customWidth="1"/>
    <col min="4109" max="4109" width="14.5703125" style="152" customWidth="1"/>
    <col min="4110" max="4352" width="9.140625" style="152"/>
    <col min="4353" max="4353" width="5.140625" style="152" customWidth="1"/>
    <col min="4354" max="4354" width="10.85546875" style="152" customWidth="1"/>
    <col min="4355" max="4355" width="34.7109375" style="152" customWidth="1"/>
    <col min="4356" max="4356" width="8.7109375" style="152" customWidth="1"/>
    <col min="4357" max="4357" width="18" style="152" customWidth="1"/>
    <col min="4358" max="4358" width="14.140625" style="152" customWidth="1"/>
    <col min="4359" max="4359" width="13.140625" style="152" customWidth="1"/>
    <col min="4360" max="4360" width="14.28515625" style="152" customWidth="1"/>
    <col min="4361" max="4362" width="15.28515625" style="152" customWidth="1"/>
    <col min="4363" max="4363" width="13.140625" style="152" customWidth="1"/>
    <col min="4364" max="4364" width="17.140625" style="152" customWidth="1"/>
    <col min="4365" max="4365" width="14.5703125" style="152" customWidth="1"/>
    <col min="4366" max="4608" width="9.140625" style="152"/>
    <col min="4609" max="4609" width="5.140625" style="152" customWidth="1"/>
    <col min="4610" max="4610" width="10.85546875" style="152" customWidth="1"/>
    <col min="4611" max="4611" width="34.7109375" style="152" customWidth="1"/>
    <col min="4612" max="4612" width="8.7109375" style="152" customWidth="1"/>
    <col min="4613" max="4613" width="18" style="152" customWidth="1"/>
    <col min="4614" max="4614" width="14.140625" style="152" customWidth="1"/>
    <col min="4615" max="4615" width="13.140625" style="152" customWidth="1"/>
    <col min="4616" max="4616" width="14.28515625" style="152" customWidth="1"/>
    <col min="4617" max="4618" width="15.28515625" style="152" customWidth="1"/>
    <col min="4619" max="4619" width="13.140625" style="152" customWidth="1"/>
    <col min="4620" max="4620" width="17.140625" style="152" customWidth="1"/>
    <col min="4621" max="4621" width="14.5703125" style="152" customWidth="1"/>
    <col min="4622" max="4864" width="9.140625" style="152"/>
    <col min="4865" max="4865" width="5.140625" style="152" customWidth="1"/>
    <col min="4866" max="4866" width="10.85546875" style="152" customWidth="1"/>
    <col min="4867" max="4867" width="34.7109375" style="152" customWidth="1"/>
    <col min="4868" max="4868" width="8.7109375" style="152" customWidth="1"/>
    <col min="4869" max="4869" width="18" style="152" customWidth="1"/>
    <col min="4870" max="4870" width="14.140625" style="152" customWidth="1"/>
    <col min="4871" max="4871" width="13.140625" style="152" customWidth="1"/>
    <col min="4872" max="4872" width="14.28515625" style="152" customWidth="1"/>
    <col min="4873" max="4874" width="15.28515625" style="152" customWidth="1"/>
    <col min="4875" max="4875" width="13.140625" style="152" customWidth="1"/>
    <col min="4876" max="4876" width="17.140625" style="152" customWidth="1"/>
    <col min="4877" max="4877" width="14.5703125" style="152" customWidth="1"/>
    <col min="4878" max="5120" width="9.140625" style="152"/>
    <col min="5121" max="5121" width="5.140625" style="152" customWidth="1"/>
    <col min="5122" max="5122" width="10.85546875" style="152" customWidth="1"/>
    <col min="5123" max="5123" width="34.7109375" style="152" customWidth="1"/>
    <col min="5124" max="5124" width="8.7109375" style="152" customWidth="1"/>
    <col min="5125" max="5125" width="18" style="152" customWidth="1"/>
    <col min="5126" max="5126" width="14.140625" style="152" customWidth="1"/>
    <col min="5127" max="5127" width="13.140625" style="152" customWidth="1"/>
    <col min="5128" max="5128" width="14.28515625" style="152" customWidth="1"/>
    <col min="5129" max="5130" width="15.28515625" style="152" customWidth="1"/>
    <col min="5131" max="5131" width="13.140625" style="152" customWidth="1"/>
    <col min="5132" max="5132" width="17.140625" style="152" customWidth="1"/>
    <col min="5133" max="5133" width="14.5703125" style="152" customWidth="1"/>
    <col min="5134" max="5376" width="9.140625" style="152"/>
    <col min="5377" max="5377" width="5.140625" style="152" customWidth="1"/>
    <col min="5378" max="5378" width="10.85546875" style="152" customWidth="1"/>
    <col min="5379" max="5379" width="34.7109375" style="152" customWidth="1"/>
    <col min="5380" max="5380" width="8.7109375" style="152" customWidth="1"/>
    <col min="5381" max="5381" width="18" style="152" customWidth="1"/>
    <col min="5382" max="5382" width="14.140625" style="152" customWidth="1"/>
    <col min="5383" max="5383" width="13.140625" style="152" customWidth="1"/>
    <col min="5384" max="5384" width="14.28515625" style="152" customWidth="1"/>
    <col min="5385" max="5386" width="15.28515625" style="152" customWidth="1"/>
    <col min="5387" max="5387" width="13.140625" style="152" customWidth="1"/>
    <col min="5388" max="5388" width="17.140625" style="152" customWidth="1"/>
    <col min="5389" max="5389" width="14.5703125" style="152" customWidth="1"/>
    <col min="5390" max="5632" width="9.140625" style="152"/>
    <col min="5633" max="5633" width="5.140625" style="152" customWidth="1"/>
    <col min="5634" max="5634" width="10.85546875" style="152" customWidth="1"/>
    <col min="5635" max="5635" width="34.7109375" style="152" customWidth="1"/>
    <col min="5636" max="5636" width="8.7109375" style="152" customWidth="1"/>
    <col min="5637" max="5637" width="18" style="152" customWidth="1"/>
    <col min="5638" max="5638" width="14.140625" style="152" customWidth="1"/>
    <col min="5639" max="5639" width="13.140625" style="152" customWidth="1"/>
    <col min="5640" max="5640" width="14.28515625" style="152" customWidth="1"/>
    <col min="5641" max="5642" width="15.28515625" style="152" customWidth="1"/>
    <col min="5643" max="5643" width="13.140625" style="152" customWidth="1"/>
    <col min="5644" max="5644" width="17.140625" style="152" customWidth="1"/>
    <col min="5645" max="5645" width="14.5703125" style="152" customWidth="1"/>
    <col min="5646" max="5888" width="9.140625" style="152"/>
    <col min="5889" max="5889" width="5.140625" style="152" customWidth="1"/>
    <col min="5890" max="5890" width="10.85546875" style="152" customWidth="1"/>
    <col min="5891" max="5891" width="34.7109375" style="152" customWidth="1"/>
    <col min="5892" max="5892" width="8.7109375" style="152" customWidth="1"/>
    <col min="5893" max="5893" width="18" style="152" customWidth="1"/>
    <col min="5894" max="5894" width="14.140625" style="152" customWidth="1"/>
    <col min="5895" max="5895" width="13.140625" style="152" customWidth="1"/>
    <col min="5896" max="5896" width="14.28515625" style="152" customWidth="1"/>
    <col min="5897" max="5898" width="15.28515625" style="152" customWidth="1"/>
    <col min="5899" max="5899" width="13.140625" style="152" customWidth="1"/>
    <col min="5900" max="5900" width="17.140625" style="152" customWidth="1"/>
    <col min="5901" max="5901" width="14.5703125" style="152" customWidth="1"/>
    <col min="5902" max="6144" width="9.140625" style="152"/>
    <col min="6145" max="6145" width="5.140625" style="152" customWidth="1"/>
    <col min="6146" max="6146" width="10.85546875" style="152" customWidth="1"/>
    <col min="6147" max="6147" width="34.7109375" style="152" customWidth="1"/>
    <col min="6148" max="6148" width="8.7109375" style="152" customWidth="1"/>
    <col min="6149" max="6149" width="18" style="152" customWidth="1"/>
    <col min="6150" max="6150" width="14.140625" style="152" customWidth="1"/>
    <col min="6151" max="6151" width="13.140625" style="152" customWidth="1"/>
    <col min="6152" max="6152" width="14.28515625" style="152" customWidth="1"/>
    <col min="6153" max="6154" width="15.28515625" style="152" customWidth="1"/>
    <col min="6155" max="6155" width="13.140625" style="152" customWidth="1"/>
    <col min="6156" max="6156" width="17.140625" style="152" customWidth="1"/>
    <col min="6157" max="6157" width="14.5703125" style="152" customWidth="1"/>
    <col min="6158" max="6400" width="9.140625" style="152"/>
    <col min="6401" max="6401" width="5.140625" style="152" customWidth="1"/>
    <col min="6402" max="6402" width="10.85546875" style="152" customWidth="1"/>
    <col min="6403" max="6403" width="34.7109375" style="152" customWidth="1"/>
    <col min="6404" max="6404" width="8.7109375" style="152" customWidth="1"/>
    <col min="6405" max="6405" width="18" style="152" customWidth="1"/>
    <col min="6406" max="6406" width="14.140625" style="152" customWidth="1"/>
    <col min="6407" max="6407" width="13.140625" style="152" customWidth="1"/>
    <col min="6408" max="6408" width="14.28515625" style="152" customWidth="1"/>
    <col min="6409" max="6410" width="15.28515625" style="152" customWidth="1"/>
    <col min="6411" max="6411" width="13.140625" style="152" customWidth="1"/>
    <col min="6412" max="6412" width="17.140625" style="152" customWidth="1"/>
    <col min="6413" max="6413" width="14.5703125" style="152" customWidth="1"/>
    <col min="6414" max="6656" width="9.140625" style="152"/>
    <col min="6657" max="6657" width="5.140625" style="152" customWidth="1"/>
    <col min="6658" max="6658" width="10.85546875" style="152" customWidth="1"/>
    <col min="6659" max="6659" width="34.7109375" style="152" customWidth="1"/>
    <col min="6660" max="6660" width="8.7109375" style="152" customWidth="1"/>
    <col min="6661" max="6661" width="18" style="152" customWidth="1"/>
    <col min="6662" max="6662" width="14.140625" style="152" customWidth="1"/>
    <col min="6663" max="6663" width="13.140625" style="152" customWidth="1"/>
    <col min="6664" max="6664" width="14.28515625" style="152" customWidth="1"/>
    <col min="6665" max="6666" width="15.28515625" style="152" customWidth="1"/>
    <col min="6667" max="6667" width="13.140625" style="152" customWidth="1"/>
    <col min="6668" max="6668" width="17.140625" style="152" customWidth="1"/>
    <col min="6669" max="6669" width="14.5703125" style="152" customWidth="1"/>
    <col min="6670" max="6912" width="9.140625" style="152"/>
    <col min="6913" max="6913" width="5.140625" style="152" customWidth="1"/>
    <col min="6914" max="6914" width="10.85546875" style="152" customWidth="1"/>
    <col min="6915" max="6915" width="34.7109375" style="152" customWidth="1"/>
    <col min="6916" max="6916" width="8.7109375" style="152" customWidth="1"/>
    <col min="6917" max="6917" width="18" style="152" customWidth="1"/>
    <col min="6918" max="6918" width="14.140625" style="152" customWidth="1"/>
    <col min="6919" max="6919" width="13.140625" style="152" customWidth="1"/>
    <col min="6920" max="6920" width="14.28515625" style="152" customWidth="1"/>
    <col min="6921" max="6922" width="15.28515625" style="152" customWidth="1"/>
    <col min="6923" max="6923" width="13.140625" style="152" customWidth="1"/>
    <col min="6924" max="6924" width="17.140625" style="152" customWidth="1"/>
    <col min="6925" max="6925" width="14.5703125" style="152" customWidth="1"/>
    <col min="6926" max="7168" width="9.140625" style="152"/>
    <col min="7169" max="7169" width="5.140625" style="152" customWidth="1"/>
    <col min="7170" max="7170" width="10.85546875" style="152" customWidth="1"/>
    <col min="7171" max="7171" width="34.7109375" style="152" customWidth="1"/>
    <col min="7172" max="7172" width="8.7109375" style="152" customWidth="1"/>
    <col min="7173" max="7173" width="18" style="152" customWidth="1"/>
    <col min="7174" max="7174" width="14.140625" style="152" customWidth="1"/>
    <col min="7175" max="7175" width="13.140625" style="152" customWidth="1"/>
    <col min="7176" max="7176" width="14.28515625" style="152" customWidth="1"/>
    <col min="7177" max="7178" width="15.28515625" style="152" customWidth="1"/>
    <col min="7179" max="7179" width="13.140625" style="152" customWidth="1"/>
    <col min="7180" max="7180" width="17.140625" style="152" customWidth="1"/>
    <col min="7181" max="7181" width="14.5703125" style="152" customWidth="1"/>
    <col min="7182" max="7424" width="9.140625" style="152"/>
    <col min="7425" max="7425" width="5.140625" style="152" customWidth="1"/>
    <col min="7426" max="7426" width="10.85546875" style="152" customWidth="1"/>
    <col min="7427" max="7427" width="34.7109375" style="152" customWidth="1"/>
    <col min="7428" max="7428" width="8.7109375" style="152" customWidth="1"/>
    <col min="7429" max="7429" width="18" style="152" customWidth="1"/>
    <col min="7430" max="7430" width="14.140625" style="152" customWidth="1"/>
    <col min="7431" max="7431" width="13.140625" style="152" customWidth="1"/>
    <col min="7432" max="7432" width="14.28515625" style="152" customWidth="1"/>
    <col min="7433" max="7434" width="15.28515625" style="152" customWidth="1"/>
    <col min="7435" max="7435" width="13.140625" style="152" customWidth="1"/>
    <col min="7436" max="7436" width="17.140625" style="152" customWidth="1"/>
    <col min="7437" max="7437" width="14.5703125" style="152" customWidth="1"/>
    <col min="7438" max="7680" width="9.140625" style="152"/>
    <col min="7681" max="7681" width="5.140625" style="152" customWidth="1"/>
    <col min="7682" max="7682" width="10.85546875" style="152" customWidth="1"/>
    <col min="7683" max="7683" width="34.7109375" style="152" customWidth="1"/>
    <col min="7684" max="7684" width="8.7109375" style="152" customWidth="1"/>
    <col min="7685" max="7685" width="18" style="152" customWidth="1"/>
    <col min="7686" max="7686" width="14.140625" style="152" customWidth="1"/>
    <col min="7687" max="7687" width="13.140625" style="152" customWidth="1"/>
    <col min="7688" max="7688" width="14.28515625" style="152" customWidth="1"/>
    <col min="7689" max="7690" width="15.28515625" style="152" customWidth="1"/>
    <col min="7691" max="7691" width="13.140625" style="152" customWidth="1"/>
    <col min="7692" max="7692" width="17.140625" style="152" customWidth="1"/>
    <col min="7693" max="7693" width="14.5703125" style="152" customWidth="1"/>
    <col min="7694" max="7936" width="9.140625" style="152"/>
    <col min="7937" max="7937" width="5.140625" style="152" customWidth="1"/>
    <col min="7938" max="7938" width="10.85546875" style="152" customWidth="1"/>
    <col min="7939" max="7939" width="34.7109375" style="152" customWidth="1"/>
    <col min="7940" max="7940" width="8.7109375" style="152" customWidth="1"/>
    <col min="7941" max="7941" width="18" style="152" customWidth="1"/>
    <col min="7942" max="7942" width="14.140625" style="152" customWidth="1"/>
    <col min="7943" max="7943" width="13.140625" style="152" customWidth="1"/>
    <col min="7944" max="7944" width="14.28515625" style="152" customWidth="1"/>
    <col min="7945" max="7946" width="15.28515625" style="152" customWidth="1"/>
    <col min="7947" max="7947" width="13.140625" style="152" customWidth="1"/>
    <col min="7948" max="7948" width="17.140625" style="152" customWidth="1"/>
    <col min="7949" max="7949" width="14.5703125" style="152" customWidth="1"/>
    <col min="7950" max="8192" width="9.140625" style="152"/>
    <col min="8193" max="8193" width="5.140625" style="152" customWidth="1"/>
    <col min="8194" max="8194" width="10.85546875" style="152" customWidth="1"/>
    <col min="8195" max="8195" width="34.7109375" style="152" customWidth="1"/>
    <col min="8196" max="8196" width="8.7109375" style="152" customWidth="1"/>
    <col min="8197" max="8197" width="18" style="152" customWidth="1"/>
    <col min="8198" max="8198" width="14.140625" style="152" customWidth="1"/>
    <col min="8199" max="8199" width="13.140625" style="152" customWidth="1"/>
    <col min="8200" max="8200" width="14.28515625" style="152" customWidth="1"/>
    <col min="8201" max="8202" width="15.28515625" style="152" customWidth="1"/>
    <col min="8203" max="8203" width="13.140625" style="152" customWidth="1"/>
    <col min="8204" max="8204" width="17.140625" style="152" customWidth="1"/>
    <col min="8205" max="8205" width="14.5703125" style="152" customWidth="1"/>
    <col min="8206" max="8448" width="9.140625" style="152"/>
    <col min="8449" max="8449" width="5.140625" style="152" customWidth="1"/>
    <col min="8450" max="8450" width="10.85546875" style="152" customWidth="1"/>
    <col min="8451" max="8451" width="34.7109375" style="152" customWidth="1"/>
    <col min="8452" max="8452" width="8.7109375" style="152" customWidth="1"/>
    <col min="8453" max="8453" width="18" style="152" customWidth="1"/>
    <col min="8454" max="8454" width="14.140625" style="152" customWidth="1"/>
    <col min="8455" max="8455" width="13.140625" style="152" customWidth="1"/>
    <col min="8456" max="8456" width="14.28515625" style="152" customWidth="1"/>
    <col min="8457" max="8458" width="15.28515625" style="152" customWidth="1"/>
    <col min="8459" max="8459" width="13.140625" style="152" customWidth="1"/>
    <col min="8460" max="8460" width="17.140625" style="152" customWidth="1"/>
    <col min="8461" max="8461" width="14.5703125" style="152" customWidth="1"/>
    <col min="8462" max="8704" width="9.140625" style="152"/>
    <col min="8705" max="8705" width="5.140625" style="152" customWidth="1"/>
    <col min="8706" max="8706" width="10.85546875" style="152" customWidth="1"/>
    <col min="8707" max="8707" width="34.7109375" style="152" customWidth="1"/>
    <col min="8708" max="8708" width="8.7109375" style="152" customWidth="1"/>
    <col min="8709" max="8709" width="18" style="152" customWidth="1"/>
    <col min="8710" max="8710" width="14.140625" style="152" customWidth="1"/>
    <col min="8711" max="8711" width="13.140625" style="152" customWidth="1"/>
    <col min="8712" max="8712" width="14.28515625" style="152" customWidth="1"/>
    <col min="8713" max="8714" width="15.28515625" style="152" customWidth="1"/>
    <col min="8715" max="8715" width="13.140625" style="152" customWidth="1"/>
    <col min="8716" max="8716" width="17.140625" style="152" customWidth="1"/>
    <col min="8717" max="8717" width="14.5703125" style="152" customWidth="1"/>
    <col min="8718" max="8960" width="9.140625" style="152"/>
    <col min="8961" max="8961" width="5.140625" style="152" customWidth="1"/>
    <col min="8962" max="8962" width="10.85546875" style="152" customWidth="1"/>
    <col min="8963" max="8963" width="34.7109375" style="152" customWidth="1"/>
    <col min="8964" max="8964" width="8.7109375" style="152" customWidth="1"/>
    <col min="8965" max="8965" width="18" style="152" customWidth="1"/>
    <col min="8966" max="8966" width="14.140625" style="152" customWidth="1"/>
    <col min="8967" max="8967" width="13.140625" style="152" customWidth="1"/>
    <col min="8968" max="8968" width="14.28515625" style="152" customWidth="1"/>
    <col min="8969" max="8970" width="15.28515625" style="152" customWidth="1"/>
    <col min="8971" max="8971" width="13.140625" style="152" customWidth="1"/>
    <col min="8972" max="8972" width="17.140625" style="152" customWidth="1"/>
    <col min="8973" max="8973" width="14.5703125" style="152" customWidth="1"/>
    <col min="8974" max="9216" width="9.140625" style="152"/>
    <col min="9217" max="9217" width="5.140625" style="152" customWidth="1"/>
    <col min="9218" max="9218" width="10.85546875" style="152" customWidth="1"/>
    <col min="9219" max="9219" width="34.7109375" style="152" customWidth="1"/>
    <col min="9220" max="9220" width="8.7109375" style="152" customWidth="1"/>
    <col min="9221" max="9221" width="18" style="152" customWidth="1"/>
    <col min="9222" max="9222" width="14.140625" style="152" customWidth="1"/>
    <col min="9223" max="9223" width="13.140625" style="152" customWidth="1"/>
    <col min="9224" max="9224" width="14.28515625" style="152" customWidth="1"/>
    <col min="9225" max="9226" width="15.28515625" style="152" customWidth="1"/>
    <col min="9227" max="9227" width="13.140625" style="152" customWidth="1"/>
    <col min="9228" max="9228" width="17.140625" style="152" customWidth="1"/>
    <col min="9229" max="9229" width="14.5703125" style="152" customWidth="1"/>
    <col min="9230" max="9472" width="9.140625" style="152"/>
    <col min="9473" max="9473" width="5.140625" style="152" customWidth="1"/>
    <col min="9474" max="9474" width="10.85546875" style="152" customWidth="1"/>
    <col min="9475" max="9475" width="34.7109375" style="152" customWidth="1"/>
    <col min="9476" max="9476" width="8.7109375" style="152" customWidth="1"/>
    <col min="9477" max="9477" width="18" style="152" customWidth="1"/>
    <col min="9478" max="9478" width="14.140625" style="152" customWidth="1"/>
    <col min="9479" max="9479" width="13.140625" style="152" customWidth="1"/>
    <col min="9480" max="9480" width="14.28515625" style="152" customWidth="1"/>
    <col min="9481" max="9482" width="15.28515625" style="152" customWidth="1"/>
    <col min="9483" max="9483" width="13.140625" style="152" customWidth="1"/>
    <col min="9484" max="9484" width="17.140625" style="152" customWidth="1"/>
    <col min="9485" max="9485" width="14.5703125" style="152" customWidth="1"/>
    <col min="9486" max="9728" width="9.140625" style="152"/>
    <col min="9729" max="9729" width="5.140625" style="152" customWidth="1"/>
    <col min="9730" max="9730" width="10.85546875" style="152" customWidth="1"/>
    <col min="9731" max="9731" width="34.7109375" style="152" customWidth="1"/>
    <col min="9732" max="9732" width="8.7109375" style="152" customWidth="1"/>
    <col min="9733" max="9733" width="18" style="152" customWidth="1"/>
    <col min="9734" max="9734" width="14.140625" style="152" customWidth="1"/>
    <col min="9735" max="9735" width="13.140625" style="152" customWidth="1"/>
    <col min="9736" max="9736" width="14.28515625" style="152" customWidth="1"/>
    <col min="9737" max="9738" width="15.28515625" style="152" customWidth="1"/>
    <col min="9739" max="9739" width="13.140625" style="152" customWidth="1"/>
    <col min="9740" max="9740" width="17.140625" style="152" customWidth="1"/>
    <col min="9741" max="9741" width="14.5703125" style="152" customWidth="1"/>
    <col min="9742" max="9984" width="9.140625" style="152"/>
    <col min="9985" max="9985" width="5.140625" style="152" customWidth="1"/>
    <col min="9986" max="9986" width="10.85546875" style="152" customWidth="1"/>
    <col min="9987" max="9987" width="34.7109375" style="152" customWidth="1"/>
    <col min="9988" max="9988" width="8.7109375" style="152" customWidth="1"/>
    <col min="9989" max="9989" width="18" style="152" customWidth="1"/>
    <col min="9990" max="9990" width="14.140625" style="152" customWidth="1"/>
    <col min="9991" max="9991" width="13.140625" style="152" customWidth="1"/>
    <col min="9992" max="9992" width="14.28515625" style="152" customWidth="1"/>
    <col min="9993" max="9994" width="15.28515625" style="152" customWidth="1"/>
    <col min="9995" max="9995" width="13.140625" style="152" customWidth="1"/>
    <col min="9996" max="9996" width="17.140625" style="152" customWidth="1"/>
    <col min="9997" max="9997" width="14.5703125" style="152" customWidth="1"/>
    <col min="9998" max="10240" width="9.140625" style="152"/>
    <col min="10241" max="10241" width="5.140625" style="152" customWidth="1"/>
    <col min="10242" max="10242" width="10.85546875" style="152" customWidth="1"/>
    <col min="10243" max="10243" width="34.7109375" style="152" customWidth="1"/>
    <col min="10244" max="10244" width="8.7109375" style="152" customWidth="1"/>
    <col min="10245" max="10245" width="18" style="152" customWidth="1"/>
    <col min="10246" max="10246" width="14.140625" style="152" customWidth="1"/>
    <col min="10247" max="10247" width="13.140625" style="152" customWidth="1"/>
    <col min="10248" max="10248" width="14.28515625" style="152" customWidth="1"/>
    <col min="10249" max="10250" width="15.28515625" style="152" customWidth="1"/>
    <col min="10251" max="10251" width="13.140625" style="152" customWidth="1"/>
    <col min="10252" max="10252" width="17.140625" style="152" customWidth="1"/>
    <col min="10253" max="10253" width="14.5703125" style="152" customWidth="1"/>
    <col min="10254" max="10496" width="9.140625" style="152"/>
    <col min="10497" max="10497" width="5.140625" style="152" customWidth="1"/>
    <col min="10498" max="10498" width="10.85546875" style="152" customWidth="1"/>
    <col min="10499" max="10499" width="34.7109375" style="152" customWidth="1"/>
    <col min="10500" max="10500" width="8.7109375" style="152" customWidth="1"/>
    <col min="10501" max="10501" width="18" style="152" customWidth="1"/>
    <col min="10502" max="10502" width="14.140625" style="152" customWidth="1"/>
    <col min="10503" max="10503" width="13.140625" style="152" customWidth="1"/>
    <col min="10504" max="10504" width="14.28515625" style="152" customWidth="1"/>
    <col min="10505" max="10506" width="15.28515625" style="152" customWidth="1"/>
    <col min="10507" max="10507" width="13.140625" style="152" customWidth="1"/>
    <col min="10508" max="10508" width="17.140625" style="152" customWidth="1"/>
    <col min="10509" max="10509" width="14.5703125" style="152" customWidth="1"/>
    <col min="10510" max="10752" width="9.140625" style="152"/>
    <col min="10753" max="10753" width="5.140625" style="152" customWidth="1"/>
    <col min="10754" max="10754" width="10.85546875" style="152" customWidth="1"/>
    <col min="10755" max="10755" width="34.7109375" style="152" customWidth="1"/>
    <col min="10756" max="10756" width="8.7109375" style="152" customWidth="1"/>
    <col min="10757" max="10757" width="18" style="152" customWidth="1"/>
    <col min="10758" max="10758" width="14.140625" style="152" customWidth="1"/>
    <col min="10759" max="10759" width="13.140625" style="152" customWidth="1"/>
    <col min="10760" max="10760" width="14.28515625" style="152" customWidth="1"/>
    <col min="10761" max="10762" width="15.28515625" style="152" customWidth="1"/>
    <col min="10763" max="10763" width="13.140625" style="152" customWidth="1"/>
    <col min="10764" max="10764" width="17.140625" style="152" customWidth="1"/>
    <col min="10765" max="10765" width="14.5703125" style="152" customWidth="1"/>
    <col min="10766" max="11008" width="9.140625" style="152"/>
    <col min="11009" max="11009" width="5.140625" style="152" customWidth="1"/>
    <col min="11010" max="11010" width="10.85546875" style="152" customWidth="1"/>
    <col min="11011" max="11011" width="34.7109375" style="152" customWidth="1"/>
    <col min="11012" max="11012" width="8.7109375" style="152" customWidth="1"/>
    <col min="11013" max="11013" width="18" style="152" customWidth="1"/>
    <col min="11014" max="11014" width="14.140625" style="152" customWidth="1"/>
    <col min="11015" max="11015" width="13.140625" style="152" customWidth="1"/>
    <col min="11016" max="11016" width="14.28515625" style="152" customWidth="1"/>
    <col min="11017" max="11018" width="15.28515625" style="152" customWidth="1"/>
    <col min="11019" max="11019" width="13.140625" style="152" customWidth="1"/>
    <col min="11020" max="11020" width="17.140625" style="152" customWidth="1"/>
    <col min="11021" max="11021" width="14.5703125" style="152" customWidth="1"/>
    <col min="11022" max="11264" width="9.140625" style="152"/>
    <col min="11265" max="11265" width="5.140625" style="152" customWidth="1"/>
    <col min="11266" max="11266" width="10.85546875" style="152" customWidth="1"/>
    <col min="11267" max="11267" width="34.7109375" style="152" customWidth="1"/>
    <col min="11268" max="11268" width="8.7109375" style="152" customWidth="1"/>
    <col min="11269" max="11269" width="18" style="152" customWidth="1"/>
    <col min="11270" max="11270" width="14.140625" style="152" customWidth="1"/>
    <col min="11271" max="11271" width="13.140625" style="152" customWidth="1"/>
    <col min="11272" max="11272" width="14.28515625" style="152" customWidth="1"/>
    <col min="11273" max="11274" width="15.28515625" style="152" customWidth="1"/>
    <col min="11275" max="11275" width="13.140625" style="152" customWidth="1"/>
    <col min="11276" max="11276" width="17.140625" style="152" customWidth="1"/>
    <col min="11277" max="11277" width="14.5703125" style="152" customWidth="1"/>
    <col min="11278" max="11520" width="9.140625" style="152"/>
    <col min="11521" max="11521" width="5.140625" style="152" customWidth="1"/>
    <col min="11522" max="11522" width="10.85546875" style="152" customWidth="1"/>
    <col min="11523" max="11523" width="34.7109375" style="152" customWidth="1"/>
    <col min="11524" max="11524" width="8.7109375" style="152" customWidth="1"/>
    <col min="11525" max="11525" width="18" style="152" customWidth="1"/>
    <col min="11526" max="11526" width="14.140625" style="152" customWidth="1"/>
    <col min="11527" max="11527" width="13.140625" style="152" customWidth="1"/>
    <col min="11528" max="11528" width="14.28515625" style="152" customWidth="1"/>
    <col min="11529" max="11530" width="15.28515625" style="152" customWidth="1"/>
    <col min="11531" max="11531" width="13.140625" style="152" customWidth="1"/>
    <col min="11532" max="11532" width="17.140625" style="152" customWidth="1"/>
    <col min="11533" max="11533" width="14.5703125" style="152" customWidth="1"/>
    <col min="11534" max="11776" width="9.140625" style="152"/>
    <col min="11777" max="11777" width="5.140625" style="152" customWidth="1"/>
    <col min="11778" max="11778" width="10.85546875" style="152" customWidth="1"/>
    <col min="11779" max="11779" width="34.7109375" style="152" customWidth="1"/>
    <col min="11780" max="11780" width="8.7109375" style="152" customWidth="1"/>
    <col min="11781" max="11781" width="18" style="152" customWidth="1"/>
    <col min="11782" max="11782" width="14.140625" style="152" customWidth="1"/>
    <col min="11783" max="11783" width="13.140625" style="152" customWidth="1"/>
    <col min="11784" max="11784" width="14.28515625" style="152" customWidth="1"/>
    <col min="11785" max="11786" width="15.28515625" style="152" customWidth="1"/>
    <col min="11787" max="11787" width="13.140625" style="152" customWidth="1"/>
    <col min="11788" max="11788" width="17.140625" style="152" customWidth="1"/>
    <col min="11789" max="11789" width="14.5703125" style="152" customWidth="1"/>
    <col min="11790" max="12032" width="9.140625" style="152"/>
    <col min="12033" max="12033" width="5.140625" style="152" customWidth="1"/>
    <col min="12034" max="12034" width="10.85546875" style="152" customWidth="1"/>
    <col min="12035" max="12035" width="34.7109375" style="152" customWidth="1"/>
    <col min="12036" max="12036" width="8.7109375" style="152" customWidth="1"/>
    <col min="12037" max="12037" width="18" style="152" customWidth="1"/>
    <col min="12038" max="12038" width="14.140625" style="152" customWidth="1"/>
    <col min="12039" max="12039" width="13.140625" style="152" customWidth="1"/>
    <col min="12040" max="12040" width="14.28515625" style="152" customWidth="1"/>
    <col min="12041" max="12042" width="15.28515625" style="152" customWidth="1"/>
    <col min="12043" max="12043" width="13.140625" style="152" customWidth="1"/>
    <col min="12044" max="12044" width="17.140625" style="152" customWidth="1"/>
    <col min="12045" max="12045" width="14.5703125" style="152" customWidth="1"/>
    <col min="12046" max="12288" width="9.140625" style="152"/>
    <col min="12289" max="12289" width="5.140625" style="152" customWidth="1"/>
    <col min="12290" max="12290" width="10.85546875" style="152" customWidth="1"/>
    <col min="12291" max="12291" width="34.7109375" style="152" customWidth="1"/>
    <col min="12292" max="12292" width="8.7109375" style="152" customWidth="1"/>
    <col min="12293" max="12293" width="18" style="152" customWidth="1"/>
    <col min="12294" max="12294" width="14.140625" style="152" customWidth="1"/>
    <col min="12295" max="12295" width="13.140625" style="152" customWidth="1"/>
    <col min="12296" max="12296" width="14.28515625" style="152" customWidth="1"/>
    <col min="12297" max="12298" width="15.28515625" style="152" customWidth="1"/>
    <col min="12299" max="12299" width="13.140625" style="152" customWidth="1"/>
    <col min="12300" max="12300" width="17.140625" style="152" customWidth="1"/>
    <col min="12301" max="12301" width="14.5703125" style="152" customWidth="1"/>
    <col min="12302" max="12544" width="9.140625" style="152"/>
    <col min="12545" max="12545" width="5.140625" style="152" customWidth="1"/>
    <col min="12546" max="12546" width="10.85546875" style="152" customWidth="1"/>
    <col min="12547" max="12547" width="34.7109375" style="152" customWidth="1"/>
    <col min="12548" max="12548" width="8.7109375" style="152" customWidth="1"/>
    <col min="12549" max="12549" width="18" style="152" customWidth="1"/>
    <col min="12550" max="12550" width="14.140625" style="152" customWidth="1"/>
    <col min="12551" max="12551" width="13.140625" style="152" customWidth="1"/>
    <col min="12552" max="12552" width="14.28515625" style="152" customWidth="1"/>
    <col min="12553" max="12554" width="15.28515625" style="152" customWidth="1"/>
    <col min="12555" max="12555" width="13.140625" style="152" customWidth="1"/>
    <col min="12556" max="12556" width="17.140625" style="152" customWidth="1"/>
    <col min="12557" max="12557" width="14.5703125" style="152" customWidth="1"/>
    <col min="12558" max="12800" width="9.140625" style="152"/>
    <col min="12801" max="12801" width="5.140625" style="152" customWidth="1"/>
    <col min="12802" max="12802" width="10.85546875" style="152" customWidth="1"/>
    <col min="12803" max="12803" width="34.7109375" style="152" customWidth="1"/>
    <col min="12804" max="12804" width="8.7109375" style="152" customWidth="1"/>
    <col min="12805" max="12805" width="18" style="152" customWidth="1"/>
    <col min="12806" max="12806" width="14.140625" style="152" customWidth="1"/>
    <col min="12807" max="12807" width="13.140625" style="152" customWidth="1"/>
    <col min="12808" max="12808" width="14.28515625" style="152" customWidth="1"/>
    <col min="12809" max="12810" width="15.28515625" style="152" customWidth="1"/>
    <col min="12811" max="12811" width="13.140625" style="152" customWidth="1"/>
    <col min="12812" max="12812" width="17.140625" style="152" customWidth="1"/>
    <col min="12813" max="12813" width="14.5703125" style="152" customWidth="1"/>
    <col min="12814" max="13056" width="9.140625" style="152"/>
    <col min="13057" max="13057" width="5.140625" style="152" customWidth="1"/>
    <col min="13058" max="13058" width="10.85546875" style="152" customWidth="1"/>
    <col min="13059" max="13059" width="34.7109375" style="152" customWidth="1"/>
    <col min="13060" max="13060" width="8.7109375" style="152" customWidth="1"/>
    <col min="13061" max="13061" width="18" style="152" customWidth="1"/>
    <col min="13062" max="13062" width="14.140625" style="152" customWidth="1"/>
    <col min="13063" max="13063" width="13.140625" style="152" customWidth="1"/>
    <col min="13064" max="13064" width="14.28515625" style="152" customWidth="1"/>
    <col min="13065" max="13066" width="15.28515625" style="152" customWidth="1"/>
    <col min="13067" max="13067" width="13.140625" style="152" customWidth="1"/>
    <col min="13068" max="13068" width="17.140625" style="152" customWidth="1"/>
    <col min="13069" max="13069" width="14.5703125" style="152" customWidth="1"/>
    <col min="13070" max="13312" width="9.140625" style="152"/>
    <col min="13313" max="13313" width="5.140625" style="152" customWidth="1"/>
    <col min="13314" max="13314" width="10.85546875" style="152" customWidth="1"/>
    <col min="13315" max="13315" width="34.7109375" style="152" customWidth="1"/>
    <col min="13316" max="13316" width="8.7109375" style="152" customWidth="1"/>
    <col min="13317" max="13317" width="18" style="152" customWidth="1"/>
    <col min="13318" max="13318" width="14.140625" style="152" customWidth="1"/>
    <col min="13319" max="13319" width="13.140625" style="152" customWidth="1"/>
    <col min="13320" max="13320" width="14.28515625" style="152" customWidth="1"/>
    <col min="13321" max="13322" width="15.28515625" style="152" customWidth="1"/>
    <col min="13323" max="13323" width="13.140625" style="152" customWidth="1"/>
    <col min="13324" max="13324" width="17.140625" style="152" customWidth="1"/>
    <col min="13325" max="13325" width="14.5703125" style="152" customWidth="1"/>
    <col min="13326" max="13568" width="9.140625" style="152"/>
    <col min="13569" max="13569" width="5.140625" style="152" customWidth="1"/>
    <col min="13570" max="13570" width="10.85546875" style="152" customWidth="1"/>
    <col min="13571" max="13571" width="34.7109375" style="152" customWidth="1"/>
    <col min="13572" max="13572" width="8.7109375" style="152" customWidth="1"/>
    <col min="13573" max="13573" width="18" style="152" customWidth="1"/>
    <col min="13574" max="13574" width="14.140625" style="152" customWidth="1"/>
    <col min="13575" max="13575" width="13.140625" style="152" customWidth="1"/>
    <col min="13576" max="13576" width="14.28515625" style="152" customWidth="1"/>
    <col min="13577" max="13578" width="15.28515625" style="152" customWidth="1"/>
    <col min="13579" max="13579" width="13.140625" style="152" customWidth="1"/>
    <col min="13580" max="13580" width="17.140625" style="152" customWidth="1"/>
    <col min="13581" max="13581" width="14.5703125" style="152" customWidth="1"/>
    <col min="13582" max="13824" width="9.140625" style="152"/>
    <col min="13825" max="13825" width="5.140625" style="152" customWidth="1"/>
    <col min="13826" max="13826" width="10.85546875" style="152" customWidth="1"/>
    <col min="13827" max="13827" width="34.7109375" style="152" customWidth="1"/>
    <col min="13828" max="13828" width="8.7109375" style="152" customWidth="1"/>
    <col min="13829" max="13829" width="18" style="152" customWidth="1"/>
    <col min="13830" max="13830" width="14.140625" style="152" customWidth="1"/>
    <col min="13831" max="13831" width="13.140625" style="152" customWidth="1"/>
    <col min="13832" max="13832" width="14.28515625" style="152" customWidth="1"/>
    <col min="13833" max="13834" width="15.28515625" style="152" customWidth="1"/>
    <col min="13835" max="13835" width="13.140625" style="152" customWidth="1"/>
    <col min="13836" max="13836" width="17.140625" style="152" customWidth="1"/>
    <col min="13837" max="13837" width="14.5703125" style="152" customWidth="1"/>
    <col min="13838" max="14080" width="9.140625" style="152"/>
    <col min="14081" max="14081" width="5.140625" style="152" customWidth="1"/>
    <col min="14082" max="14082" width="10.85546875" style="152" customWidth="1"/>
    <col min="14083" max="14083" width="34.7109375" style="152" customWidth="1"/>
    <col min="14084" max="14084" width="8.7109375" style="152" customWidth="1"/>
    <col min="14085" max="14085" width="18" style="152" customWidth="1"/>
    <col min="14086" max="14086" width="14.140625" style="152" customWidth="1"/>
    <col min="14087" max="14087" width="13.140625" style="152" customWidth="1"/>
    <col min="14088" max="14088" width="14.28515625" style="152" customWidth="1"/>
    <col min="14089" max="14090" width="15.28515625" style="152" customWidth="1"/>
    <col min="14091" max="14091" width="13.140625" style="152" customWidth="1"/>
    <col min="14092" max="14092" width="17.140625" style="152" customWidth="1"/>
    <col min="14093" max="14093" width="14.5703125" style="152" customWidth="1"/>
    <col min="14094" max="14336" width="9.140625" style="152"/>
    <col min="14337" max="14337" width="5.140625" style="152" customWidth="1"/>
    <col min="14338" max="14338" width="10.85546875" style="152" customWidth="1"/>
    <col min="14339" max="14339" width="34.7109375" style="152" customWidth="1"/>
    <col min="14340" max="14340" width="8.7109375" style="152" customWidth="1"/>
    <col min="14341" max="14341" width="18" style="152" customWidth="1"/>
    <col min="14342" max="14342" width="14.140625" style="152" customWidth="1"/>
    <col min="14343" max="14343" width="13.140625" style="152" customWidth="1"/>
    <col min="14344" max="14344" width="14.28515625" style="152" customWidth="1"/>
    <col min="14345" max="14346" width="15.28515625" style="152" customWidth="1"/>
    <col min="14347" max="14347" width="13.140625" style="152" customWidth="1"/>
    <col min="14348" max="14348" width="17.140625" style="152" customWidth="1"/>
    <col min="14349" max="14349" width="14.5703125" style="152" customWidth="1"/>
    <col min="14350" max="14592" width="9.140625" style="152"/>
    <col min="14593" max="14593" width="5.140625" style="152" customWidth="1"/>
    <col min="14594" max="14594" width="10.85546875" style="152" customWidth="1"/>
    <col min="14595" max="14595" width="34.7109375" style="152" customWidth="1"/>
    <col min="14596" max="14596" width="8.7109375" style="152" customWidth="1"/>
    <col min="14597" max="14597" width="18" style="152" customWidth="1"/>
    <col min="14598" max="14598" width="14.140625" style="152" customWidth="1"/>
    <col min="14599" max="14599" width="13.140625" style="152" customWidth="1"/>
    <col min="14600" max="14600" width="14.28515625" style="152" customWidth="1"/>
    <col min="14601" max="14602" width="15.28515625" style="152" customWidth="1"/>
    <col min="14603" max="14603" width="13.140625" style="152" customWidth="1"/>
    <col min="14604" max="14604" width="17.140625" style="152" customWidth="1"/>
    <col min="14605" max="14605" width="14.5703125" style="152" customWidth="1"/>
    <col min="14606" max="14848" width="9.140625" style="152"/>
    <col min="14849" max="14849" width="5.140625" style="152" customWidth="1"/>
    <col min="14850" max="14850" width="10.85546875" style="152" customWidth="1"/>
    <col min="14851" max="14851" width="34.7109375" style="152" customWidth="1"/>
    <col min="14852" max="14852" width="8.7109375" style="152" customWidth="1"/>
    <col min="14853" max="14853" width="18" style="152" customWidth="1"/>
    <col min="14854" max="14854" width="14.140625" style="152" customWidth="1"/>
    <col min="14855" max="14855" width="13.140625" style="152" customWidth="1"/>
    <col min="14856" max="14856" width="14.28515625" style="152" customWidth="1"/>
    <col min="14857" max="14858" width="15.28515625" style="152" customWidth="1"/>
    <col min="14859" max="14859" width="13.140625" style="152" customWidth="1"/>
    <col min="14860" max="14860" width="17.140625" style="152" customWidth="1"/>
    <col min="14861" max="14861" width="14.5703125" style="152" customWidth="1"/>
    <col min="14862" max="15104" width="9.140625" style="152"/>
    <col min="15105" max="15105" width="5.140625" style="152" customWidth="1"/>
    <col min="15106" max="15106" width="10.85546875" style="152" customWidth="1"/>
    <col min="15107" max="15107" width="34.7109375" style="152" customWidth="1"/>
    <col min="15108" max="15108" width="8.7109375" style="152" customWidth="1"/>
    <col min="15109" max="15109" width="18" style="152" customWidth="1"/>
    <col min="15110" max="15110" width="14.140625" style="152" customWidth="1"/>
    <col min="15111" max="15111" width="13.140625" style="152" customWidth="1"/>
    <col min="15112" max="15112" width="14.28515625" style="152" customWidth="1"/>
    <col min="15113" max="15114" width="15.28515625" style="152" customWidth="1"/>
    <col min="15115" max="15115" width="13.140625" style="152" customWidth="1"/>
    <col min="15116" max="15116" width="17.140625" style="152" customWidth="1"/>
    <col min="15117" max="15117" width="14.5703125" style="152" customWidth="1"/>
    <col min="15118" max="15360" width="9.140625" style="152"/>
    <col min="15361" max="15361" width="5.140625" style="152" customWidth="1"/>
    <col min="15362" max="15362" width="10.85546875" style="152" customWidth="1"/>
    <col min="15363" max="15363" width="34.7109375" style="152" customWidth="1"/>
    <col min="15364" max="15364" width="8.7109375" style="152" customWidth="1"/>
    <col min="15365" max="15365" width="18" style="152" customWidth="1"/>
    <col min="15366" max="15366" width="14.140625" style="152" customWidth="1"/>
    <col min="15367" max="15367" width="13.140625" style="152" customWidth="1"/>
    <col min="15368" max="15368" width="14.28515625" style="152" customWidth="1"/>
    <col min="15369" max="15370" width="15.28515625" style="152" customWidth="1"/>
    <col min="15371" max="15371" width="13.140625" style="152" customWidth="1"/>
    <col min="15372" max="15372" width="17.140625" style="152" customWidth="1"/>
    <col min="15373" max="15373" width="14.5703125" style="152" customWidth="1"/>
    <col min="15374" max="15616" width="9.140625" style="152"/>
    <col min="15617" max="15617" width="5.140625" style="152" customWidth="1"/>
    <col min="15618" max="15618" width="10.85546875" style="152" customWidth="1"/>
    <col min="15619" max="15619" width="34.7109375" style="152" customWidth="1"/>
    <col min="15620" max="15620" width="8.7109375" style="152" customWidth="1"/>
    <col min="15621" max="15621" width="18" style="152" customWidth="1"/>
    <col min="15622" max="15622" width="14.140625" style="152" customWidth="1"/>
    <col min="15623" max="15623" width="13.140625" style="152" customWidth="1"/>
    <col min="15624" max="15624" width="14.28515625" style="152" customWidth="1"/>
    <col min="15625" max="15626" width="15.28515625" style="152" customWidth="1"/>
    <col min="15627" max="15627" width="13.140625" style="152" customWidth="1"/>
    <col min="15628" max="15628" width="17.140625" style="152" customWidth="1"/>
    <col min="15629" max="15629" width="14.5703125" style="152" customWidth="1"/>
    <col min="15630" max="15872" width="9.140625" style="152"/>
    <col min="15873" max="15873" width="5.140625" style="152" customWidth="1"/>
    <col min="15874" max="15874" width="10.85546875" style="152" customWidth="1"/>
    <col min="15875" max="15875" width="34.7109375" style="152" customWidth="1"/>
    <col min="15876" max="15876" width="8.7109375" style="152" customWidth="1"/>
    <col min="15877" max="15877" width="18" style="152" customWidth="1"/>
    <col min="15878" max="15878" width="14.140625" style="152" customWidth="1"/>
    <col min="15879" max="15879" width="13.140625" style="152" customWidth="1"/>
    <col min="15880" max="15880" width="14.28515625" style="152" customWidth="1"/>
    <col min="15881" max="15882" width="15.28515625" style="152" customWidth="1"/>
    <col min="15883" max="15883" width="13.140625" style="152" customWidth="1"/>
    <col min="15884" max="15884" width="17.140625" style="152" customWidth="1"/>
    <col min="15885" max="15885" width="14.5703125" style="152" customWidth="1"/>
    <col min="15886" max="16128" width="9.140625" style="152"/>
    <col min="16129" max="16129" width="5.140625" style="152" customWidth="1"/>
    <col min="16130" max="16130" width="10.85546875" style="152" customWidth="1"/>
    <col min="16131" max="16131" width="34.7109375" style="152" customWidth="1"/>
    <col min="16132" max="16132" width="8.7109375" style="152" customWidth="1"/>
    <col min="16133" max="16133" width="18" style="152" customWidth="1"/>
    <col min="16134" max="16134" width="14.140625" style="152" customWidth="1"/>
    <col min="16135" max="16135" width="13.140625" style="152" customWidth="1"/>
    <col min="16136" max="16136" width="14.28515625" style="152" customWidth="1"/>
    <col min="16137" max="16138" width="15.28515625" style="152" customWidth="1"/>
    <col min="16139" max="16139" width="13.140625" style="152" customWidth="1"/>
    <col min="16140" max="16140" width="17.140625" style="152" customWidth="1"/>
    <col min="16141" max="16141" width="14.5703125" style="152" customWidth="1"/>
    <col min="16142" max="16384" width="9.140625" style="152"/>
  </cols>
  <sheetData>
    <row r="1" spans="1:13" ht="17.25" customHeight="1" x14ac:dyDescent="0.2">
      <c r="A1" s="236" t="s">
        <v>396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7.25" customHeight="1" x14ac:dyDescent="0.2">
      <c r="A2" s="153"/>
      <c r="B2" s="153"/>
      <c r="C2" s="153"/>
      <c r="D2" s="153"/>
      <c r="E2" s="154"/>
      <c r="F2" s="154"/>
      <c r="G2" s="154"/>
      <c r="H2" s="154"/>
      <c r="I2" s="155"/>
      <c r="J2" s="155"/>
      <c r="K2" s="155"/>
      <c r="L2" s="155"/>
      <c r="M2" s="156" t="s">
        <v>326</v>
      </c>
    </row>
    <row r="3" spans="1:13" ht="17.25" customHeight="1" x14ac:dyDescent="0.2">
      <c r="A3" s="237" t="s">
        <v>397</v>
      </c>
      <c r="B3" s="223" t="s">
        <v>398</v>
      </c>
      <c r="C3" s="237" t="s">
        <v>399</v>
      </c>
      <c r="D3" s="237" t="s">
        <v>400</v>
      </c>
      <c r="E3" s="238" t="s">
        <v>401</v>
      </c>
      <c r="F3" s="238" t="s">
        <v>346</v>
      </c>
      <c r="G3" s="238"/>
      <c r="H3" s="238"/>
      <c r="I3" s="238"/>
      <c r="J3" s="238" t="s">
        <v>312</v>
      </c>
      <c r="K3" s="189" t="s">
        <v>346</v>
      </c>
      <c r="L3" s="238" t="s">
        <v>402</v>
      </c>
      <c r="M3" s="238" t="s">
        <v>403</v>
      </c>
    </row>
    <row r="4" spans="1:13" ht="82.5" customHeight="1" x14ac:dyDescent="0.2">
      <c r="A4" s="237"/>
      <c r="B4" s="224"/>
      <c r="C4" s="237"/>
      <c r="D4" s="237"/>
      <c r="E4" s="238"/>
      <c r="F4" s="189" t="s">
        <v>404</v>
      </c>
      <c r="G4" s="189" t="s">
        <v>405</v>
      </c>
      <c r="H4" s="149" t="s">
        <v>406</v>
      </c>
      <c r="I4" s="149" t="s">
        <v>518</v>
      </c>
      <c r="J4" s="238"/>
      <c r="K4" s="189" t="s">
        <v>404</v>
      </c>
      <c r="L4" s="238"/>
      <c r="M4" s="238"/>
    </row>
    <row r="5" spans="1:13" ht="17.25" customHeight="1" x14ac:dyDescent="0.2">
      <c r="A5" s="157">
        <v>1</v>
      </c>
      <c r="B5" s="158" t="s">
        <v>71</v>
      </c>
      <c r="C5" s="159" t="s">
        <v>407</v>
      </c>
      <c r="D5" s="187" t="s">
        <v>408</v>
      </c>
      <c r="E5" s="160">
        <v>16912044</v>
      </c>
      <c r="F5" s="160"/>
      <c r="G5" s="160"/>
      <c r="H5" s="160"/>
      <c r="I5" s="145">
        <f t="shared" ref="I5:I67" si="0">E5-F5-G5-H5</f>
        <v>16912044</v>
      </c>
      <c r="J5" s="145"/>
      <c r="K5" s="145"/>
      <c r="L5" s="145">
        <f t="shared" ref="L5:L51" si="1">E5+J5</f>
        <v>16912044</v>
      </c>
      <c r="M5" s="160"/>
    </row>
    <row r="6" spans="1:13" ht="17.25" customHeight="1" x14ac:dyDescent="0.2">
      <c r="A6" s="157">
        <v>2</v>
      </c>
      <c r="B6" s="158" t="s">
        <v>59</v>
      </c>
      <c r="C6" s="159" t="s">
        <v>409</v>
      </c>
      <c r="D6" s="187" t="s">
        <v>408</v>
      </c>
      <c r="E6" s="160">
        <v>19180551</v>
      </c>
      <c r="F6" s="160"/>
      <c r="G6" s="160"/>
      <c r="H6" s="160"/>
      <c r="I6" s="145">
        <f t="shared" si="0"/>
        <v>19180551</v>
      </c>
      <c r="J6" s="145"/>
      <c r="K6" s="145"/>
      <c r="L6" s="145">
        <f t="shared" si="1"/>
        <v>19180551</v>
      </c>
      <c r="M6" s="160"/>
    </row>
    <row r="7" spans="1:13" ht="17.25" customHeight="1" x14ac:dyDescent="0.2">
      <c r="A7" s="157">
        <v>3</v>
      </c>
      <c r="B7" s="161" t="s">
        <v>31</v>
      </c>
      <c r="C7" s="159" t="s">
        <v>32</v>
      </c>
      <c r="D7" s="187" t="s">
        <v>408</v>
      </c>
      <c r="E7" s="160">
        <v>52472187</v>
      </c>
      <c r="F7" s="160"/>
      <c r="G7" s="160"/>
      <c r="H7" s="160"/>
      <c r="I7" s="145">
        <f t="shared" si="0"/>
        <v>52472187</v>
      </c>
      <c r="J7" s="145"/>
      <c r="K7" s="145"/>
      <c r="L7" s="145">
        <f t="shared" si="1"/>
        <v>52472187</v>
      </c>
      <c r="M7" s="160"/>
    </row>
    <row r="8" spans="1:13" ht="17.25" customHeight="1" x14ac:dyDescent="0.2">
      <c r="A8" s="157">
        <v>4</v>
      </c>
      <c r="B8" s="162" t="s">
        <v>195</v>
      </c>
      <c r="C8" s="159" t="s">
        <v>196</v>
      </c>
      <c r="D8" s="187" t="s">
        <v>408</v>
      </c>
      <c r="E8" s="160">
        <v>34047028</v>
      </c>
      <c r="F8" s="160"/>
      <c r="G8" s="160"/>
      <c r="H8" s="160"/>
      <c r="I8" s="145">
        <f t="shared" si="0"/>
        <v>34047028</v>
      </c>
      <c r="J8" s="145"/>
      <c r="K8" s="145"/>
      <c r="L8" s="145">
        <f t="shared" si="1"/>
        <v>34047028</v>
      </c>
      <c r="M8" s="160"/>
    </row>
    <row r="9" spans="1:13" ht="17.25" customHeight="1" x14ac:dyDescent="0.2">
      <c r="A9" s="157">
        <v>5</v>
      </c>
      <c r="B9" s="161" t="s">
        <v>33</v>
      </c>
      <c r="C9" s="159" t="s">
        <v>34</v>
      </c>
      <c r="D9" s="187" t="s">
        <v>408</v>
      </c>
      <c r="E9" s="160">
        <v>72541177</v>
      </c>
      <c r="F9" s="160"/>
      <c r="G9" s="160"/>
      <c r="H9" s="160"/>
      <c r="I9" s="145">
        <f t="shared" si="0"/>
        <v>72541177</v>
      </c>
      <c r="J9" s="145"/>
      <c r="K9" s="145"/>
      <c r="L9" s="145">
        <f t="shared" si="1"/>
        <v>72541177</v>
      </c>
      <c r="M9" s="160"/>
    </row>
    <row r="10" spans="1:13" ht="17.25" customHeight="1" x14ac:dyDescent="0.2">
      <c r="A10" s="157">
        <v>6</v>
      </c>
      <c r="B10" s="158" t="s">
        <v>3</v>
      </c>
      <c r="C10" s="159" t="s">
        <v>4</v>
      </c>
      <c r="D10" s="187" t="s">
        <v>408</v>
      </c>
      <c r="E10" s="160">
        <v>51084981</v>
      </c>
      <c r="F10" s="160"/>
      <c r="G10" s="160"/>
      <c r="H10" s="160"/>
      <c r="I10" s="145">
        <f t="shared" si="0"/>
        <v>51084981</v>
      </c>
      <c r="J10" s="145"/>
      <c r="K10" s="145"/>
      <c r="L10" s="145">
        <f t="shared" si="1"/>
        <v>51084981</v>
      </c>
      <c r="M10" s="160"/>
    </row>
    <row r="11" spans="1:13" ht="17.25" customHeight="1" x14ac:dyDescent="0.2">
      <c r="A11" s="157">
        <v>7</v>
      </c>
      <c r="B11" s="161" t="s">
        <v>35</v>
      </c>
      <c r="C11" s="159" t="s">
        <v>36</v>
      </c>
      <c r="D11" s="187" t="s">
        <v>408</v>
      </c>
      <c r="E11" s="160">
        <v>159442492</v>
      </c>
      <c r="F11" s="160"/>
      <c r="G11" s="160"/>
      <c r="H11" s="160">
        <v>53343311</v>
      </c>
      <c r="I11" s="145">
        <f t="shared" si="0"/>
        <v>106099181</v>
      </c>
      <c r="J11" s="145"/>
      <c r="K11" s="145"/>
      <c r="L11" s="145">
        <f t="shared" si="1"/>
        <v>159442492</v>
      </c>
      <c r="M11" s="160"/>
    </row>
    <row r="12" spans="1:13" ht="17.25" customHeight="1" x14ac:dyDescent="0.2">
      <c r="A12" s="157">
        <v>8</v>
      </c>
      <c r="B12" s="158" t="s">
        <v>93</v>
      </c>
      <c r="C12" s="159" t="s">
        <v>94</v>
      </c>
      <c r="D12" s="187" t="s">
        <v>408</v>
      </c>
      <c r="E12" s="160">
        <v>57079406</v>
      </c>
      <c r="F12" s="160">
        <f>214154-214154</f>
        <v>0</v>
      </c>
      <c r="G12" s="160"/>
      <c r="H12" s="160"/>
      <c r="I12" s="145">
        <f t="shared" si="0"/>
        <v>57079406</v>
      </c>
      <c r="J12" s="145"/>
      <c r="K12" s="145"/>
      <c r="L12" s="145">
        <f t="shared" si="1"/>
        <v>57079406</v>
      </c>
      <c r="M12" s="160"/>
    </row>
    <row r="13" spans="1:13" ht="17.25" customHeight="1" x14ac:dyDescent="0.2">
      <c r="A13" s="157">
        <v>9</v>
      </c>
      <c r="B13" s="162" t="s">
        <v>5</v>
      </c>
      <c r="C13" s="159" t="s">
        <v>6</v>
      </c>
      <c r="D13" s="187" t="s">
        <v>408</v>
      </c>
      <c r="E13" s="160">
        <v>37254069</v>
      </c>
      <c r="F13" s="160">
        <v>72277</v>
      </c>
      <c r="G13" s="160"/>
      <c r="H13" s="160"/>
      <c r="I13" s="145">
        <f t="shared" si="0"/>
        <v>37181792</v>
      </c>
      <c r="J13" s="145"/>
      <c r="K13" s="145"/>
      <c r="L13" s="145">
        <f t="shared" si="1"/>
        <v>37254069</v>
      </c>
      <c r="M13" s="160"/>
    </row>
    <row r="14" spans="1:13" ht="17.25" customHeight="1" x14ac:dyDescent="0.2">
      <c r="A14" s="157">
        <v>10</v>
      </c>
      <c r="B14" s="161" t="s">
        <v>197</v>
      </c>
      <c r="C14" s="159" t="s">
        <v>198</v>
      </c>
      <c r="D14" s="187" t="s">
        <v>408</v>
      </c>
      <c r="E14" s="160">
        <v>30893270</v>
      </c>
      <c r="F14" s="160"/>
      <c r="G14" s="160"/>
      <c r="H14" s="160"/>
      <c r="I14" s="145">
        <f t="shared" si="0"/>
        <v>30893270</v>
      </c>
      <c r="J14" s="145"/>
      <c r="K14" s="145"/>
      <c r="L14" s="145">
        <f t="shared" si="1"/>
        <v>30893270</v>
      </c>
      <c r="M14" s="160"/>
    </row>
    <row r="15" spans="1:13" ht="17.25" customHeight="1" x14ac:dyDescent="0.2">
      <c r="A15" s="157">
        <v>11</v>
      </c>
      <c r="B15" s="163" t="s">
        <v>97</v>
      </c>
      <c r="C15" s="159" t="s">
        <v>98</v>
      </c>
      <c r="D15" s="187" t="s">
        <v>408</v>
      </c>
      <c r="E15" s="160">
        <v>43089157</v>
      </c>
      <c r="F15" s="160"/>
      <c r="G15" s="160"/>
      <c r="H15" s="160"/>
      <c r="I15" s="145">
        <f t="shared" si="0"/>
        <v>43089157</v>
      </c>
      <c r="J15" s="145"/>
      <c r="K15" s="145"/>
      <c r="L15" s="145">
        <f t="shared" si="1"/>
        <v>43089157</v>
      </c>
      <c r="M15" s="160"/>
    </row>
    <row r="16" spans="1:13" ht="17.25" customHeight="1" x14ac:dyDescent="0.2">
      <c r="A16" s="157">
        <v>12</v>
      </c>
      <c r="B16" s="161" t="s">
        <v>199</v>
      </c>
      <c r="C16" s="159" t="s">
        <v>200</v>
      </c>
      <c r="D16" s="187" t="s">
        <v>408</v>
      </c>
      <c r="E16" s="160">
        <v>101100594</v>
      </c>
      <c r="F16" s="160"/>
      <c r="G16" s="160"/>
      <c r="H16" s="160">
        <v>9980255</v>
      </c>
      <c r="I16" s="145">
        <f t="shared" si="0"/>
        <v>91120339</v>
      </c>
      <c r="J16" s="145"/>
      <c r="K16" s="145"/>
      <c r="L16" s="145">
        <f t="shared" si="1"/>
        <v>101100594</v>
      </c>
      <c r="M16" s="160"/>
    </row>
    <row r="17" spans="1:13" ht="17.25" customHeight="1" x14ac:dyDescent="0.2">
      <c r="A17" s="157">
        <v>13</v>
      </c>
      <c r="B17" s="162" t="s">
        <v>201</v>
      </c>
      <c r="C17" s="159" t="s">
        <v>202</v>
      </c>
      <c r="D17" s="187" t="s">
        <v>408</v>
      </c>
      <c r="E17" s="160">
        <v>45520000</v>
      </c>
      <c r="F17" s="160"/>
      <c r="G17" s="160"/>
      <c r="H17" s="160"/>
      <c r="I17" s="145">
        <f t="shared" si="0"/>
        <v>45520000</v>
      </c>
      <c r="J17" s="145"/>
      <c r="K17" s="145"/>
      <c r="L17" s="145">
        <f t="shared" si="1"/>
        <v>45520000</v>
      </c>
      <c r="M17" s="160"/>
    </row>
    <row r="18" spans="1:13" ht="17.25" customHeight="1" x14ac:dyDescent="0.2">
      <c r="A18" s="157">
        <v>14</v>
      </c>
      <c r="B18" s="162" t="s">
        <v>203</v>
      </c>
      <c r="C18" s="159" t="s">
        <v>204</v>
      </c>
      <c r="D18" s="187" t="s">
        <v>408</v>
      </c>
      <c r="E18" s="160">
        <v>70736958</v>
      </c>
      <c r="F18" s="147">
        <v>0</v>
      </c>
      <c r="G18" s="160"/>
      <c r="H18" s="160"/>
      <c r="I18" s="145">
        <f t="shared" si="0"/>
        <v>70736958</v>
      </c>
      <c r="J18" s="145"/>
      <c r="K18" s="145"/>
      <c r="L18" s="145">
        <f t="shared" si="1"/>
        <v>70736958</v>
      </c>
      <c r="M18" s="160"/>
    </row>
    <row r="19" spans="1:13" ht="17.25" customHeight="1" x14ac:dyDescent="0.2">
      <c r="A19" s="157">
        <v>15</v>
      </c>
      <c r="B19" s="158" t="s">
        <v>9</v>
      </c>
      <c r="C19" s="159" t="s">
        <v>10</v>
      </c>
      <c r="D19" s="187" t="s">
        <v>408</v>
      </c>
      <c r="E19" s="160">
        <v>42881630</v>
      </c>
      <c r="F19" s="160">
        <v>133417</v>
      </c>
      <c r="G19" s="160"/>
      <c r="H19" s="160"/>
      <c r="I19" s="145">
        <f t="shared" si="0"/>
        <v>42748213</v>
      </c>
      <c r="J19" s="145"/>
      <c r="K19" s="145"/>
      <c r="L19" s="145">
        <f t="shared" si="1"/>
        <v>42881630</v>
      </c>
      <c r="M19" s="160"/>
    </row>
    <row r="20" spans="1:13" ht="17.25" customHeight="1" x14ac:dyDescent="0.2">
      <c r="A20" s="157">
        <v>16</v>
      </c>
      <c r="B20" s="158" t="s">
        <v>39</v>
      </c>
      <c r="C20" s="159" t="s">
        <v>40</v>
      </c>
      <c r="D20" s="187" t="s">
        <v>408</v>
      </c>
      <c r="E20" s="160">
        <v>28135440</v>
      </c>
      <c r="F20" s="160"/>
      <c r="G20" s="160"/>
      <c r="H20" s="160"/>
      <c r="I20" s="145">
        <f t="shared" si="0"/>
        <v>28135440</v>
      </c>
      <c r="J20" s="145"/>
      <c r="K20" s="145"/>
      <c r="L20" s="145">
        <f t="shared" si="1"/>
        <v>28135440</v>
      </c>
      <c r="M20" s="160"/>
    </row>
    <row r="21" spans="1:13" ht="17.25" customHeight="1" x14ac:dyDescent="0.2">
      <c r="A21" s="157">
        <v>17</v>
      </c>
      <c r="B21" s="158" t="s">
        <v>11</v>
      </c>
      <c r="C21" s="159" t="s">
        <v>12</v>
      </c>
      <c r="D21" s="187" t="s">
        <v>408</v>
      </c>
      <c r="E21" s="160">
        <v>46925196</v>
      </c>
      <c r="F21" s="160"/>
      <c r="G21" s="160"/>
      <c r="H21" s="160"/>
      <c r="I21" s="145">
        <f t="shared" si="0"/>
        <v>46925196</v>
      </c>
      <c r="J21" s="145"/>
      <c r="K21" s="145"/>
      <c r="L21" s="145">
        <f t="shared" si="1"/>
        <v>46925196</v>
      </c>
      <c r="M21" s="160"/>
    </row>
    <row r="22" spans="1:13" ht="17.25" customHeight="1" x14ac:dyDescent="0.2">
      <c r="A22" s="157">
        <v>18</v>
      </c>
      <c r="B22" s="161" t="s">
        <v>99</v>
      </c>
      <c r="C22" s="159" t="s">
        <v>100</v>
      </c>
      <c r="D22" s="187" t="s">
        <v>408</v>
      </c>
      <c r="E22" s="160">
        <v>62666828</v>
      </c>
      <c r="F22" s="160"/>
      <c r="G22" s="160"/>
      <c r="H22" s="160">
        <v>56817</v>
      </c>
      <c r="I22" s="145">
        <f t="shared" si="0"/>
        <v>62610011</v>
      </c>
      <c r="J22" s="145"/>
      <c r="K22" s="145"/>
      <c r="L22" s="145">
        <f t="shared" si="1"/>
        <v>62666828</v>
      </c>
      <c r="M22" s="160"/>
    </row>
    <row r="23" spans="1:13" ht="17.25" customHeight="1" x14ac:dyDescent="0.2">
      <c r="A23" s="157">
        <v>19</v>
      </c>
      <c r="B23" s="162" t="s">
        <v>101</v>
      </c>
      <c r="C23" s="159" t="s">
        <v>102</v>
      </c>
      <c r="D23" s="187" t="s">
        <v>408</v>
      </c>
      <c r="E23" s="160">
        <v>79770062</v>
      </c>
      <c r="F23" s="160"/>
      <c r="G23" s="160"/>
      <c r="H23" s="160"/>
      <c r="I23" s="145">
        <f t="shared" si="0"/>
        <v>79770062</v>
      </c>
      <c r="J23" s="145"/>
      <c r="K23" s="145"/>
      <c r="L23" s="145">
        <f t="shared" si="1"/>
        <v>79770062</v>
      </c>
      <c r="M23" s="160"/>
    </row>
    <row r="24" spans="1:13" ht="17.25" customHeight="1" x14ac:dyDescent="0.2">
      <c r="A24" s="157">
        <v>20</v>
      </c>
      <c r="B24" s="161" t="s">
        <v>103</v>
      </c>
      <c r="C24" s="159" t="s">
        <v>104</v>
      </c>
      <c r="D24" s="187" t="s">
        <v>408</v>
      </c>
      <c r="E24" s="160">
        <v>32475642</v>
      </c>
      <c r="F24" s="160"/>
      <c r="G24" s="160"/>
      <c r="H24" s="160"/>
      <c r="I24" s="145">
        <f t="shared" si="0"/>
        <v>32475642</v>
      </c>
      <c r="J24" s="145"/>
      <c r="K24" s="145"/>
      <c r="L24" s="145">
        <f t="shared" si="1"/>
        <v>32475642</v>
      </c>
      <c r="M24" s="160"/>
    </row>
    <row r="25" spans="1:13" ht="17.25" customHeight="1" x14ac:dyDescent="0.2">
      <c r="A25" s="157">
        <v>21</v>
      </c>
      <c r="B25" s="158" t="s">
        <v>41</v>
      </c>
      <c r="C25" s="159" t="s">
        <v>42</v>
      </c>
      <c r="D25" s="187" t="s">
        <v>408</v>
      </c>
      <c r="E25" s="160">
        <v>25658957</v>
      </c>
      <c r="F25" s="160"/>
      <c r="G25" s="160"/>
      <c r="H25" s="160"/>
      <c r="I25" s="145">
        <f t="shared" si="0"/>
        <v>25658957</v>
      </c>
      <c r="J25" s="145"/>
      <c r="K25" s="145"/>
      <c r="L25" s="145">
        <f t="shared" si="1"/>
        <v>25658957</v>
      </c>
      <c r="M25" s="160"/>
    </row>
    <row r="26" spans="1:13" ht="17.25" customHeight="1" x14ac:dyDescent="0.2">
      <c r="A26" s="157">
        <v>22</v>
      </c>
      <c r="B26" s="158" t="s">
        <v>205</v>
      </c>
      <c r="C26" s="159" t="s">
        <v>206</v>
      </c>
      <c r="D26" s="187" t="s">
        <v>408</v>
      </c>
      <c r="E26" s="160">
        <v>83070379</v>
      </c>
      <c r="F26" s="160"/>
      <c r="G26" s="160"/>
      <c r="H26" s="160">
        <v>24139176</v>
      </c>
      <c r="I26" s="145">
        <f t="shared" si="0"/>
        <v>58931203</v>
      </c>
      <c r="J26" s="145"/>
      <c r="K26" s="145"/>
      <c r="L26" s="145">
        <f t="shared" si="1"/>
        <v>83070379</v>
      </c>
      <c r="M26" s="160"/>
    </row>
    <row r="27" spans="1:13" ht="17.25" customHeight="1" x14ac:dyDescent="0.2">
      <c r="A27" s="157">
        <v>23</v>
      </c>
      <c r="B27" s="162" t="s">
        <v>73</v>
      </c>
      <c r="C27" s="159" t="s">
        <v>74</v>
      </c>
      <c r="D27" s="187" t="s">
        <v>408</v>
      </c>
      <c r="E27" s="160">
        <v>47280911</v>
      </c>
      <c r="F27" s="160">
        <v>0</v>
      </c>
      <c r="G27" s="160"/>
      <c r="H27" s="160"/>
      <c r="I27" s="145">
        <f t="shared" si="0"/>
        <v>47280911</v>
      </c>
      <c r="J27" s="145"/>
      <c r="K27" s="145"/>
      <c r="L27" s="145">
        <f t="shared" si="1"/>
        <v>47280911</v>
      </c>
      <c r="M27" s="160"/>
    </row>
    <row r="28" spans="1:13" ht="17.25" customHeight="1" x14ac:dyDescent="0.2">
      <c r="A28" s="157">
        <v>24</v>
      </c>
      <c r="B28" s="161" t="s">
        <v>17</v>
      </c>
      <c r="C28" s="159" t="s">
        <v>18</v>
      </c>
      <c r="D28" s="187" t="s">
        <v>408</v>
      </c>
      <c r="E28" s="160">
        <v>39690774</v>
      </c>
      <c r="F28" s="160"/>
      <c r="G28" s="160"/>
      <c r="H28" s="160"/>
      <c r="I28" s="145">
        <f t="shared" si="0"/>
        <v>39690774</v>
      </c>
      <c r="J28" s="145"/>
      <c r="K28" s="145"/>
      <c r="L28" s="145">
        <f t="shared" si="1"/>
        <v>39690774</v>
      </c>
      <c r="M28" s="160"/>
    </row>
    <row r="29" spans="1:13" ht="17.25" customHeight="1" x14ac:dyDescent="0.2">
      <c r="A29" s="157">
        <v>25</v>
      </c>
      <c r="B29" s="161" t="s">
        <v>19</v>
      </c>
      <c r="C29" s="159" t="s">
        <v>20</v>
      </c>
      <c r="D29" s="187" t="s">
        <v>408</v>
      </c>
      <c r="E29" s="160">
        <v>59551030</v>
      </c>
      <c r="F29" s="160"/>
      <c r="G29" s="160"/>
      <c r="H29" s="160"/>
      <c r="I29" s="145">
        <f t="shared" si="0"/>
        <v>59551030</v>
      </c>
      <c r="J29" s="145"/>
      <c r="K29" s="145"/>
      <c r="L29" s="145">
        <f t="shared" si="1"/>
        <v>59551030</v>
      </c>
      <c r="M29" s="160"/>
    </row>
    <row r="30" spans="1:13" ht="17.25" customHeight="1" x14ac:dyDescent="0.2">
      <c r="A30" s="157">
        <v>26</v>
      </c>
      <c r="B30" s="158" t="s">
        <v>207</v>
      </c>
      <c r="C30" s="159" t="s">
        <v>208</v>
      </c>
      <c r="D30" s="187" t="s">
        <v>408</v>
      </c>
      <c r="E30" s="160">
        <v>90811743</v>
      </c>
      <c r="F30" s="160"/>
      <c r="G30" s="160"/>
      <c r="H30" s="160"/>
      <c r="I30" s="145">
        <f t="shared" si="0"/>
        <v>90811743</v>
      </c>
      <c r="J30" s="145"/>
      <c r="K30" s="145"/>
      <c r="L30" s="145">
        <f t="shared" si="1"/>
        <v>90811743</v>
      </c>
      <c r="M30" s="160"/>
    </row>
    <row r="31" spans="1:13" ht="17.25" customHeight="1" x14ac:dyDescent="0.2">
      <c r="A31" s="157">
        <v>27</v>
      </c>
      <c r="B31" s="161" t="s">
        <v>209</v>
      </c>
      <c r="C31" s="159" t="s">
        <v>210</v>
      </c>
      <c r="D31" s="187" t="s">
        <v>408</v>
      </c>
      <c r="E31" s="160">
        <v>39967131</v>
      </c>
      <c r="F31" s="160"/>
      <c r="G31" s="160"/>
      <c r="H31" s="160">
        <v>17201964</v>
      </c>
      <c r="I31" s="145">
        <f t="shared" si="0"/>
        <v>22765167</v>
      </c>
      <c r="J31" s="145"/>
      <c r="K31" s="145"/>
      <c r="L31" s="145">
        <f t="shared" si="1"/>
        <v>39967131</v>
      </c>
      <c r="M31" s="160"/>
    </row>
    <row r="32" spans="1:13" ht="17.25" customHeight="1" x14ac:dyDescent="0.2">
      <c r="A32" s="157">
        <v>28</v>
      </c>
      <c r="B32" s="161" t="s">
        <v>21</v>
      </c>
      <c r="C32" s="159" t="s">
        <v>22</v>
      </c>
      <c r="D32" s="187" t="s">
        <v>408</v>
      </c>
      <c r="E32" s="160">
        <v>39806654</v>
      </c>
      <c r="F32" s="160"/>
      <c r="G32" s="160"/>
      <c r="H32" s="160"/>
      <c r="I32" s="145">
        <f t="shared" si="0"/>
        <v>39806654</v>
      </c>
      <c r="J32" s="145"/>
      <c r="K32" s="145"/>
      <c r="L32" s="145">
        <f t="shared" si="1"/>
        <v>39806654</v>
      </c>
      <c r="M32" s="160"/>
    </row>
    <row r="33" spans="1:13" ht="17.25" customHeight="1" x14ac:dyDescent="0.2">
      <c r="A33" s="157">
        <v>29</v>
      </c>
      <c r="B33" s="162" t="s">
        <v>77</v>
      </c>
      <c r="C33" s="159" t="s">
        <v>78</v>
      </c>
      <c r="D33" s="187" t="s">
        <v>408</v>
      </c>
      <c r="E33" s="160">
        <v>56995874</v>
      </c>
      <c r="F33" s="160"/>
      <c r="G33" s="160"/>
      <c r="H33" s="160"/>
      <c r="I33" s="145">
        <f t="shared" si="0"/>
        <v>56995874</v>
      </c>
      <c r="J33" s="145"/>
      <c r="K33" s="145"/>
      <c r="L33" s="145">
        <f t="shared" si="1"/>
        <v>56995874</v>
      </c>
      <c r="M33" s="160"/>
    </row>
    <row r="34" spans="1:13" ht="17.25" customHeight="1" x14ac:dyDescent="0.2">
      <c r="A34" s="157">
        <v>30</v>
      </c>
      <c r="B34" s="158" t="s">
        <v>211</v>
      </c>
      <c r="C34" s="159" t="s">
        <v>212</v>
      </c>
      <c r="D34" s="187" t="s">
        <v>408</v>
      </c>
      <c r="E34" s="160">
        <v>42778944</v>
      </c>
      <c r="F34" s="160"/>
      <c r="G34" s="160"/>
      <c r="H34" s="160"/>
      <c r="I34" s="145">
        <f t="shared" si="0"/>
        <v>42778944</v>
      </c>
      <c r="J34" s="145"/>
      <c r="K34" s="145"/>
      <c r="L34" s="145">
        <f t="shared" si="1"/>
        <v>42778944</v>
      </c>
      <c r="M34" s="160"/>
    </row>
    <row r="35" spans="1:13" ht="17.25" customHeight="1" x14ac:dyDescent="0.2">
      <c r="A35" s="157">
        <v>31</v>
      </c>
      <c r="B35" s="158" t="s">
        <v>213</v>
      </c>
      <c r="C35" s="159" t="s">
        <v>214</v>
      </c>
      <c r="D35" s="187" t="s">
        <v>408</v>
      </c>
      <c r="E35" s="160">
        <v>73981003</v>
      </c>
      <c r="F35" s="160">
        <v>716630</v>
      </c>
      <c r="G35" s="160"/>
      <c r="H35" s="160"/>
      <c r="I35" s="145">
        <f t="shared" si="0"/>
        <v>73264373</v>
      </c>
      <c r="J35" s="145"/>
      <c r="K35" s="145"/>
      <c r="L35" s="145">
        <f t="shared" si="1"/>
        <v>73981003</v>
      </c>
      <c r="M35" s="160"/>
    </row>
    <row r="36" spans="1:13" ht="17.25" customHeight="1" x14ac:dyDescent="0.2">
      <c r="A36" s="157">
        <v>32</v>
      </c>
      <c r="B36" s="161" t="s">
        <v>23</v>
      </c>
      <c r="C36" s="159" t="s">
        <v>24</v>
      </c>
      <c r="D36" s="187" t="s">
        <v>408</v>
      </c>
      <c r="E36" s="160">
        <v>48493313</v>
      </c>
      <c r="F36" s="160">
        <v>0</v>
      </c>
      <c r="G36" s="160">
        <v>0</v>
      </c>
      <c r="H36" s="160"/>
      <c r="I36" s="145">
        <f t="shared" si="0"/>
        <v>48493313</v>
      </c>
      <c r="J36" s="145"/>
      <c r="K36" s="145"/>
      <c r="L36" s="145">
        <f t="shared" si="1"/>
        <v>48493313</v>
      </c>
      <c r="M36" s="160"/>
    </row>
    <row r="37" spans="1:13" ht="17.25" customHeight="1" x14ac:dyDescent="0.2">
      <c r="A37" s="157">
        <v>33</v>
      </c>
      <c r="B37" s="162" t="s">
        <v>105</v>
      </c>
      <c r="C37" s="159" t="s">
        <v>106</v>
      </c>
      <c r="D37" s="187" t="s">
        <v>408</v>
      </c>
      <c r="E37" s="160">
        <v>51838481</v>
      </c>
      <c r="F37" s="160">
        <v>216830</v>
      </c>
      <c r="G37" s="160"/>
      <c r="H37" s="160"/>
      <c r="I37" s="145">
        <f t="shared" si="0"/>
        <v>51621651</v>
      </c>
      <c r="J37" s="145"/>
      <c r="K37" s="145"/>
      <c r="L37" s="145">
        <f t="shared" si="1"/>
        <v>51838481</v>
      </c>
      <c r="M37" s="160"/>
    </row>
    <row r="38" spans="1:13" ht="17.25" customHeight="1" x14ac:dyDescent="0.2">
      <c r="A38" s="157">
        <v>34</v>
      </c>
      <c r="B38" s="164" t="s">
        <v>81</v>
      </c>
      <c r="C38" s="159" t="s">
        <v>82</v>
      </c>
      <c r="D38" s="187" t="s">
        <v>408</v>
      </c>
      <c r="E38" s="160">
        <v>52716649</v>
      </c>
      <c r="F38" s="160">
        <v>0</v>
      </c>
      <c r="G38" s="160"/>
      <c r="H38" s="160"/>
      <c r="I38" s="145">
        <f t="shared" si="0"/>
        <v>52716649</v>
      </c>
      <c r="J38" s="145"/>
      <c r="K38" s="145"/>
      <c r="L38" s="145">
        <f t="shared" si="1"/>
        <v>52716649</v>
      </c>
      <c r="M38" s="160"/>
    </row>
    <row r="39" spans="1:13" ht="17.25" customHeight="1" x14ac:dyDescent="0.2">
      <c r="A39" s="157">
        <v>35</v>
      </c>
      <c r="B39" s="161" t="s">
        <v>217</v>
      </c>
      <c r="C39" s="159" t="s">
        <v>218</v>
      </c>
      <c r="D39" s="187" t="s">
        <v>408</v>
      </c>
      <c r="E39" s="160">
        <v>34353488</v>
      </c>
      <c r="F39" s="160">
        <v>72277</v>
      </c>
      <c r="G39" s="160"/>
      <c r="H39" s="160"/>
      <c r="I39" s="145">
        <f t="shared" si="0"/>
        <v>34281211</v>
      </c>
      <c r="J39" s="145"/>
      <c r="K39" s="145"/>
      <c r="L39" s="145">
        <f t="shared" si="1"/>
        <v>34353488</v>
      </c>
      <c r="M39" s="160"/>
    </row>
    <row r="40" spans="1:13" ht="17.25" customHeight="1" x14ac:dyDescent="0.2">
      <c r="A40" s="157">
        <v>36</v>
      </c>
      <c r="B40" s="161" t="s">
        <v>107</v>
      </c>
      <c r="C40" s="159" t="s">
        <v>108</v>
      </c>
      <c r="D40" s="187" t="s">
        <v>408</v>
      </c>
      <c r="E40" s="160">
        <v>72331965</v>
      </c>
      <c r="F40" s="160"/>
      <c r="G40" s="160"/>
      <c r="H40" s="160"/>
      <c r="I40" s="145">
        <f t="shared" si="0"/>
        <v>72331965</v>
      </c>
      <c r="J40" s="145"/>
      <c r="K40" s="145"/>
      <c r="L40" s="145">
        <f t="shared" si="1"/>
        <v>72331965</v>
      </c>
      <c r="M40" s="160"/>
    </row>
    <row r="41" spans="1:13" ht="17.25" customHeight="1" x14ac:dyDescent="0.2">
      <c r="A41" s="157">
        <v>37</v>
      </c>
      <c r="B41" s="158" t="s">
        <v>83</v>
      </c>
      <c r="C41" s="159" t="s">
        <v>84</v>
      </c>
      <c r="D41" s="187" t="s">
        <v>408</v>
      </c>
      <c r="E41" s="160">
        <v>37562667</v>
      </c>
      <c r="F41" s="160"/>
      <c r="G41" s="160"/>
      <c r="H41" s="160"/>
      <c r="I41" s="145">
        <f t="shared" si="0"/>
        <v>37562667</v>
      </c>
      <c r="J41" s="145"/>
      <c r="K41" s="145"/>
      <c r="L41" s="145">
        <f t="shared" si="1"/>
        <v>37562667</v>
      </c>
      <c r="M41" s="160"/>
    </row>
    <row r="42" spans="1:13" ht="17.25" customHeight="1" x14ac:dyDescent="0.2">
      <c r="A42" s="157">
        <v>38</v>
      </c>
      <c r="B42" s="158" t="s">
        <v>85</v>
      </c>
      <c r="C42" s="159" t="s">
        <v>86</v>
      </c>
      <c r="D42" s="187" t="s">
        <v>408</v>
      </c>
      <c r="E42" s="160">
        <v>46431481</v>
      </c>
      <c r="F42" s="160"/>
      <c r="G42" s="160"/>
      <c r="H42" s="160"/>
      <c r="I42" s="145">
        <f t="shared" si="0"/>
        <v>46431481</v>
      </c>
      <c r="J42" s="145"/>
      <c r="K42" s="145"/>
      <c r="L42" s="145">
        <f t="shared" si="1"/>
        <v>46431481</v>
      </c>
      <c r="M42" s="160"/>
    </row>
    <row r="43" spans="1:13" ht="17.25" customHeight="1" x14ac:dyDescent="0.2">
      <c r="A43" s="157">
        <v>39</v>
      </c>
      <c r="B43" s="161" t="s">
        <v>87</v>
      </c>
      <c r="C43" s="159" t="s">
        <v>88</v>
      </c>
      <c r="D43" s="187" t="s">
        <v>408</v>
      </c>
      <c r="E43" s="160">
        <v>26125841</v>
      </c>
      <c r="F43" s="160"/>
      <c r="G43" s="160"/>
      <c r="H43" s="160"/>
      <c r="I43" s="145">
        <f t="shared" si="0"/>
        <v>26125841</v>
      </c>
      <c r="J43" s="145"/>
      <c r="K43" s="145"/>
      <c r="L43" s="145">
        <f t="shared" si="1"/>
        <v>26125841</v>
      </c>
      <c r="M43" s="160"/>
    </row>
    <row r="44" spans="1:13" ht="17.25" customHeight="1" x14ac:dyDescent="0.2">
      <c r="A44" s="157">
        <v>40</v>
      </c>
      <c r="B44" s="161" t="s">
        <v>219</v>
      </c>
      <c r="C44" s="159" t="s">
        <v>220</v>
      </c>
      <c r="D44" s="187" t="s">
        <v>408</v>
      </c>
      <c r="E44" s="160">
        <v>52508995</v>
      </c>
      <c r="F44" s="160">
        <v>0</v>
      </c>
      <c r="G44" s="160"/>
      <c r="H44" s="160"/>
      <c r="I44" s="145">
        <f t="shared" si="0"/>
        <v>52508995</v>
      </c>
      <c r="J44" s="145"/>
      <c r="K44" s="145"/>
      <c r="L44" s="145">
        <f t="shared" si="1"/>
        <v>52508995</v>
      </c>
      <c r="M44" s="160"/>
    </row>
    <row r="45" spans="1:13" ht="17.25" customHeight="1" x14ac:dyDescent="0.2">
      <c r="A45" s="157">
        <v>41</v>
      </c>
      <c r="B45" s="158" t="s">
        <v>221</v>
      </c>
      <c r="C45" s="159" t="s">
        <v>222</v>
      </c>
      <c r="D45" s="187" t="s">
        <v>408</v>
      </c>
      <c r="E45" s="160">
        <v>127290352</v>
      </c>
      <c r="F45" s="160"/>
      <c r="G45" s="160"/>
      <c r="H45" s="160">
        <v>64096396</v>
      </c>
      <c r="I45" s="145">
        <f t="shared" si="0"/>
        <v>63193956</v>
      </c>
      <c r="J45" s="145"/>
      <c r="K45" s="145"/>
      <c r="L45" s="145">
        <f t="shared" si="1"/>
        <v>127290352</v>
      </c>
      <c r="M45" s="160"/>
    </row>
    <row r="46" spans="1:13" ht="17.25" customHeight="1" x14ac:dyDescent="0.2">
      <c r="A46" s="157">
        <v>42</v>
      </c>
      <c r="B46" s="161" t="s">
        <v>111</v>
      </c>
      <c r="C46" s="159" t="s">
        <v>112</v>
      </c>
      <c r="D46" s="187" t="s">
        <v>408</v>
      </c>
      <c r="E46" s="160">
        <v>51036919</v>
      </c>
      <c r="F46" s="160">
        <v>0</v>
      </c>
      <c r="G46" s="160"/>
      <c r="H46" s="160"/>
      <c r="I46" s="145">
        <f t="shared" si="0"/>
        <v>51036919</v>
      </c>
      <c r="J46" s="145"/>
      <c r="K46" s="145"/>
      <c r="L46" s="145">
        <f t="shared" si="1"/>
        <v>51036919</v>
      </c>
      <c r="M46" s="160"/>
    </row>
    <row r="47" spans="1:13" ht="17.25" customHeight="1" x14ac:dyDescent="0.2">
      <c r="A47" s="157">
        <v>43</v>
      </c>
      <c r="B47" s="162" t="s">
        <v>223</v>
      </c>
      <c r="C47" s="159" t="s">
        <v>224</v>
      </c>
      <c r="D47" s="187" t="s">
        <v>408</v>
      </c>
      <c r="E47" s="160">
        <v>35978585</v>
      </c>
      <c r="F47" s="160"/>
      <c r="G47" s="160"/>
      <c r="H47" s="160"/>
      <c r="I47" s="145">
        <f t="shared" si="0"/>
        <v>35978585</v>
      </c>
      <c r="J47" s="145"/>
      <c r="K47" s="145"/>
      <c r="L47" s="145">
        <f t="shared" si="1"/>
        <v>35978585</v>
      </c>
      <c r="M47" s="160"/>
    </row>
    <row r="48" spans="1:13" ht="17.25" customHeight="1" x14ac:dyDescent="0.2">
      <c r="A48" s="157">
        <v>44</v>
      </c>
      <c r="B48" s="161" t="s">
        <v>25</v>
      </c>
      <c r="C48" s="159" t="s">
        <v>26</v>
      </c>
      <c r="D48" s="187" t="s">
        <v>408</v>
      </c>
      <c r="E48" s="160">
        <v>121226637</v>
      </c>
      <c r="F48" s="160">
        <v>71385</v>
      </c>
      <c r="G48" s="160"/>
      <c r="H48" s="160"/>
      <c r="I48" s="145">
        <f t="shared" si="0"/>
        <v>121155252</v>
      </c>
      <c r="J48" s="145"/>
      <c r="K48" s="145"/>
      <c r="L48" s="145">
        <f t="shared" si="1"/>
        <v>121226637</v>
      </c>
      <c r="M48" s="160"/>
    </row>
    <row r="49" spans="1:13" ht="17.25" customHeight="1" x14ac:dyDescent="0.2">
      <c r="A49" s="157">
        <v>45</v>
      </c>
      <c r="B49" s="158" t="s">
        <v>173</v>
      </c>
      <c r="C49" s="159" t="s">
        <v>410</v>
      </c>
      <c r="D49" s="187" t="s">
        <v>408</v>
      </c>
      <c r="E49" s="160">
        <v>17684530</v>
      </c>
      <c r="F49" s="160"/>
      <c r="G49" s="160"/>
      <c r="H49" s="160"/>
      <c r="I49" s="145">
        <f t="shared" si="0"/>
        <v>17684530</v>
      </c>
      <c r="J49" s="145"/>
      <c r="K49" s="145"/>
      <c r="L49" s="145">
        <f t="shared" si="1"/>
        <v>17684530</v>
      </c>
      <c r="M49" s="160"/>
    </row>
    <row r="50" spans="1:13" ht="17.25" customHeight="1" x14ac:dyDescent="0.2">
      <c r="A50" s="157">
        <v>46</v>
      </c>
      <c r="B50" s="158" t="s">
        <v>169</v>
      </c>
      <c r="C50" s="159" t="s">
        <v>411</v>
      </c>
      <c r="D50" s="187" t="s">
        <v>412</v>
      </c>
      <c r="E50" s="160">
        <v>223156863</v>
      </c>
      <c r="F50" s="160"/>
      <c r="G50" s="160">
        <v>15126795</v>
      </c>
      <c r="H50" s="160">
        <v>151313301</v>
      </c>
      <c r="I50" s="145">
        <f t="shared" si="0"/>
        <v>56716767</v>
      </c>
      <c r="J50" s="145"/>
      <c r="K50" s="145"/>
      <c r="L50" s="145">
        <f t="shared" si="1"/>
        <v>223156863</v>
      </c>
      <c r="M50" s="160"/>
    </row>
    <row r="51" spans="1:13" ht="17.25" customHeight="1" x14ac:dyDescent="0.2">
      <c r="A51" s="157">
        <v>47</v>
      </c>
      <c r="B51" s="161" t="s">
        <v>57</v>
      </c>
      <c r="C51" s="159" t="s">
        <v>413</v>
      </c>
      <c r="D51" s="187" t="s">
        <v>412</v>
      </c>
      <c r="E51" s="160">
        <v>95984791</v>
      </c>
      <c r="F51" s="160"/>
      <c r="G51" s="160"/>
      <c r="H51" s="160"/>
      <c r="I51" s="145">
        <f t="shared" si="0"/>
        <v>95984791</v>
      </c>
      <c r="J51" s="145"/>
      <c r="K51" s="145"/>
      <c r="L51" s="145">
        <f t="shared" si="1"/>
        <v>95984791</v>
      </c>
      <c r="M51" s="160"/>
    </row>
    <row r="52" spans="1:13" ht="17.25" customHeight="1" x14ac:dyDescent="0.2">
      <c r="A52" s="157">
        <v>48</v>
      </c>
      <c r="B52" s="158" t="s">
        <v>255</v>
      </c>
      <c r="C52" s="159" t="s">
        <v>256</v>
      </c>
      <c r="D52" s="187" t="s">
        <v>412</v>
      </c>
      <c r="E52" s="160"/>
      <c r="F52" s="160"/>
      <c r="G52" s="160"/>
      <c r="H52" s="160"/>
      <c r="I52" s="145">
        <f t="shared" si="0"/>
        <v>0</v>
      </c>
      <c r="J52" s="145"/>
      <c r="K52" s="145"/>
      <c r="L52" s="145"/>
      <c r="M52" s="160">
        <v>99516965</v>
      </c>
    </row>
    <row r="53" spans="1:13" ht="17.25" customHeight="1" x14ac:dyDescent="0.2">
      <c r="A53" s="157">
        <v>49</v>
      </c>
      <c r="B53" s="161" t="s">
        <v>257</v>
      </c>
      <c r="C53" s="159" t="s">
        <v>414</v>
      </c>
      <c r="D53" s="187" t="s">
        <v>412</v>
      </c>
      <c r="E53" s="160"/>
      <c r="F53" s="160"/>
      <c r="G53" s="160"/>
      <c r="H53" s="160"/>
      <c r="I53" s="145">
        <f t="shared" si="0"/>
        <v>0</v>
      </c>
      <c r="J53" s="145"/>
      <c r="K53" s="145"/>
      <c r="L53" s="145"/>
      <c r="M53" s="160">
        <v>68229998</v>
      </c>
    </row>
    <row r="54" spans="1:13" ht="17.25" customHeight="1" x14ac:dyDescent="0.2">
      <c r="A54" s="157">
        <v>50</v>
      </c>
      <c r="B54" s="161" t="s">
        <v>291</v>
      </c>
      <c r="C54" s="159" t="s">
        <v>292</v>
      </c>
      <c r="D54" s="187" t="s">
        <v>412</v>
      </c>
      <c r="E54" s="160">
        <v>1385830309</v>
      </c>
      <c r="F54" s="160"/>
      <c r="G54" s="160"/>
      <c r="H54" s="160">
        <v>1206176338</v>
      </c>
      <c r="I54" s="145">
        <f t="shared" si="0"/>
        <v>179653971</v>
      </c>
      <c r="J54" s="145"/>
      <c r="K54" s="145"/>
      <c r="L54" s="145">
        <f t="shared" ref="L54:L67" si="2">E54+J54</f>
        <v>1385830309</v>
      </c>
      <c r="M54" s="160"/>
    </row>
    <row r="55" spans="1:13" ht="17.25" customHeight="1" x14ac:dyDescent="0.2">
      <c r="A55" s="157">
        <v>51</v>
      </c>
      <c r="B55" s="161" t="s">
        <v>245</v>
      </c>
      <c r="C55" s="159" t="s">
        <v>246</v>
      </c>
      <c r="D55" s="187" t="s">
        <v>415</v>
      </c>
      <c r="E55" s="160">
        <v>72374</v>
      </c>
      <c r="F55" s="160"/>
      <c r="G55" s="160"/>
      <c r="H55" s="160"/>
      <c r="I55" s="145">
        <f t="shared" si="0"/>
        <v>72374</v>
      </c>
      <c r="J55" s="145"/>
      <c r="K55" s="145"/>
      <c r="L55" s="145">
        <f t="shared" si="2"/>
        <v>72374</v>
      </c>
      <c r="M55" s="160"/>
    </row>
    <row r="56" spans="1:13" ht="17.25" customHeight="1" x14ac:dyDescent="0.2">
      <c r="A56" s="157">
        <v>52</v>
      </c>
      <c r="B56" s="158" t="s">
        <v>95</v>
      </c>
      <c r="C56" s="159" t="s">
        <v>96</v>
      </c>
      <c r="D56" s="187" t="s">
        <v>416</v>
      </c>
      <c r="E56" s="160">
        <v>388535897</v>
      </c>
      <c r="F56" s="160">
        <v>1130915</v>
      </c>
      <c r="G56" s="160"/>
      <c r="H56" s="160">
        <v>173048083</v>
      </c>
      <c r="I56" s="145">
        <f t="shared" si="0"/>
        <v>214356899</v>
      </c>
      <c r="J56" s="145"/>
      <c r="K56" s="145"/>
      <c r="L56" s="145">
        <f t="shared" si="2"/>
        <v>388535897</v>
      </c>
      <c r="M56" s="160"/>
    </row>
    <row r="57" spans="1:13" ht="17.25" customHeight="1" x14ac:dyDescent="0.2">
      <c r="A57" s="157">
        <v>53</v>
      </c>
      <c r="B57" s="161" t="s">
        <v>7</v>
      </c>
      <c r="C57" s="159" t="s">
        <v>8</v>
      </c>
      <c r="D57" s="187" t="s">
        <v>416</v>
      </c>
      <c r="E57" s="160">
        <v>267485359</v>
      </c>
      <c r="F57" s="160">
        <v>221649</v>
      </c>
      <c r="G57" s="160"/>
      <c r="H57" s="160">
        <v>87601101</v>
      </c>
      <c r="I57" s="145">
        <f t="shared" si="0"/>
        <v>179662609</v>
      </c>
      <c r="J57" s="145"/>
      <c r="K57" s="145"/>
      <c r="L57" s="145">
        <f t="shared" si="2"/>
        <v>267485359</v>
      </c>
      <c r="M57" s="160"/>
    </row>
    <row r="58" spans="1:13" ht="17.25" customHeight="1" x14ac:dyDescent="0.2">
      <c r="A58" s="157">
        <v>54</v>
      </c>
      <c r="B58" s="161" t="s">
        <v>167</v>
      </c>
      <c r="C58" s="159" t="s">
        <v>417</v>
      </c>
      <c r="D58" s="187" t="s">
        <v>416</v>
      </c>
      <c r="E58" s="160">
        <v>517324914</v>
      </c>
      <c r="F58" s="160">
        <v>343011</v>
      </c>
      <c r="G58" s="160"/>
      <c r="H58" s="160">
        <v>410315232</v>
      </c>
      <c r="I58" s="145">
        <f t="shared" si="0"/>
        <v>106666671</v>
      </c>
      <c r="J58" s="145"/>
      <c r="K58" s="145"/>
      <c r="L58" s="145">
        <f t="shared" si="2"/>
        <v>517324914</v>
      </c>
      <c r="M58" s="160"/>
    </row>
    <row r="59" spans="1:13" ht="17.25" customHeight="1" x14ac:dyDescent="0.2">
      <c r="A59" s="157">
        <v>55</v>
      </c>
      <c r="B59" s="158" t="s">
        <v>15</v>
      </c>
      <c r="C59" s="159" t="s">
        <v>16</v>
      </c>
      <c r="D59" s="187" t="s">
        <v>416</v>
      </c>
      <c r="E59" s="160">
        <v>183527910</v>
      </c>
      <c r="F59" s="160">
        <v>0</v>
      </c>
      <c r="G59" s="160"/>
      <c r="H59" s="160">
        <v>22051127</v>
      </c>
      <c r="I59" s="145">
        <f t="shared" si="0"/>
        <v>161476783</v>
      </c>
      <c r="J59" s="145"/>
      <c r="K59" s="145"/>
      <c r="L59" s="145">
        <f t="shared" si="2"/>
        <v>183527910</v>
      </c>
      <c r="M59" s="160"/>
    </row>
    <row r="60" spans="1:13" ht="17.25" customHeight="1" x14ac:dyDescent="0.2">
      <c r="A60" s="157">
        <v>56</v>
      </c>
      <c r="B60" s="161" t="s">
        <v>75</v>
      </c>
      <c r="C60" s="159" t="s">
        <v>76</v>
      </c>
      <c r="D60" s="187" t="s">
        <v>416</v>
      </c>
      <c r="E60" s="160">
        <v>241947112</v>
      </c>
      <c r="F60" s="160">
        <v>353186</v>
      </c>
      <c r="G60" s="160"/>
      <c r="H60" s="160">
        <v>7325619</v>
      </c>
      <c r="I60" s="145">
        <f t="shared" si="0"/>
        <v>234268307</v>
      </c>
      <c r="J60" s="145"/>
      <c r="K60" s="145"/>
      <c r="L60" s="145">
        <f t="shared" si="2"/>
        <v>241947112</v>
      </c>
      <c r="M60" s="160"/>
    </row>
    <row r="61" spans="1:13" ht="17.25" customHeight="1" x14ac:dyDescent="0.2">
      <c r="A61" s="157">
        <v>57</v>
      </c>
      <c r="B61" s="158" t="s">
        <v>79</v>
      </c>
      <c r="C61" s="159" t="s">
        <v>80</v>
      </c>
      <c r="D61" s="187" t="s">
        <v>416</v>
      </c>
      <c r="E61" s="160">
        <v>275341139</v>
      </c>
      <c r="F61" s="160">
        <v>16052159</v>
      </c>
      <c r="G61" s="160"/>
      <c r="H61" s="160">
        <v>77611009</v>
      </c>
      <c r="I61" s="145">
        <f t="shared" si="0"/>
        <v>181677971</v>
      </c>
      <c r="J61" s="145"/>
      <c r="K61" s="145"/>
      <c r="L61" s="145">
        <f t="shared" si="2"/>
        <v>275341139</v>
      </c>
      <c r="M61" s="160"/>
    </row>
    <row r="62" spans="1:13" ht="17.25" customHeight="1" x14ac:dyDescent="0.2">
      <c r="A62" s="157">
        <v>58</v>
      </c>
      <c r="B62" s="158" t="s">
        <v>45</v>
      </c>
      <c r="C62" s="159" t="s">
        <v>418</v>
      </c>
      <c r="D62" s="187" t="s">
        <v>416</v>
      </c>
      <c r="E62" s="160">
        <v>325223417</v>
      </c>
      <c r="F62" s="160">
        <v>52304</v>
      </c>
      <c r="G62" s="160">
        <v>4039210</v>
      </c>
      <c r="H62" s="160">
        <v>128620438</v>
      </c>
      <c r="I62" s="145">
        <f t="shared" si="0"/>
        <v>192511465</v>
      </c>
      <c r="J62" s="145"/>
      <c r="K62" s="145"/>
      <c r="L62" s="145">
        <f t="shared" si="2"/>
        <v>325223417</v>
      </c>
      <c r="M62" s="160"/>
    </row>
    <row r="63" spans="1:13" ht="17.25" customHeight="1" x14ac:dyDescent="0.2">
      <c r="A63" s="157">
        <v>59</v>
      </c>
      <c r="B63" s="161" t="s">
        <v>55</v>
      </c>
      <c r="C63" s="159" t="s">
        <v>419</v>
      </c>
      <c r="D63" s="187" t="s">
        <v>416</v>
      </c>
      <c r="E63" s="160">
        <v>462118382</v>
      </c>
      <c r="F63" s="160">
        <v>512823</v>
      </c>
      <c r="G63" s="160"/>
      <c r="H63" s="160">
        <v>156686640</v>
      </c>
      <c r="I63" s="145">
        <f t="shared" si="0"/>
        <v>304918919</v>
      </c>
      <c r="J63" s="145"/>
      <c r="K63" s="145"/>
      <c r="L63" s="145">
        <f t="shared" si="2"/>
        <v>462118382</v>
      </c>
      <c r="M63" s="160"/>
    </row>
    <row r="64" spans="1:13" ht="17.25" customHeight="1" x14ac:dyDescent="0.2">
      <c r="A64" s="157">
        <v>60</v>
      </c>
      <c r="B64" s="161" t="s">
        <v>109</v>
      </c>
      <c r="C64" s="159" t="s">
        <v>110</v>
      </c>
      <c r="D64" s="187" t="s">
        <v>416</v>
      </c>
      <c r="E64" s="160">
        <v>419467580</v>
      </c>
      <c r="F64" s="160">
        <v>6559086</v>
      </c>
      <c r="G64" s="160"/>
      <c r="H64" s="160">
        <v>134355674</v>
      </c>
      <c r="I64" s="145">
        <f t="shared" si="0"/>
        <v>278552820</v>
      </c>
      <c r="J64" s="145"/>
      <c r="K64" s="145"/>
      <c r="L64" s="145">
        <f t="shared" si="2"/>
        <v>419467580</v>
      </c>
      <c r="M64" s="160"/>
    </row>
    <row r="65" spans="1:13" ht="17.25" customHeight="1" x14ac:dyDescent="0.2">
      <c r="A65" s="157">
        <v>61</v>
      </c>
      <c r="B65" s="158" t="s">
        <v>43</v>
      </c>
      <c r="C65" s="165" t="s">
        <v>44</v>
      </c>
      <c r="D65" s="187" t="s">
        <v>416</v>
      </c>
      <c r="E65" s="160">
        <v>254942485</v>
      </c>
      <c r="F65" s="160">
        <v>147766</v>
      </c>
      <c r="G65" s="160">
        <v>5985761</v>
      </c>
      <c r="H65" s="160">
        <v>92520624</v>
      </c>
      <c r="I65" s="145">
        <f t="shared" si="0"/>
        <v>156288334</v>
      </c>
      <c r="J65" s="145"/>
      <c r="K65" s="145"/>
      <c r="L65" s="145">
        <f t="shared" si="2"/>
        <v>254942485</v>
      </c>
      <c r="M65" s="160"/>
    </row>
    <row r="66" spans="1:13" ht="17.25" customHeight="1" x14ac:dyDescent="0.2">
      <c r="A66" s="157">
        <v>62</v>
      </c>
      <c r="B66" s="161" t="s">
        <v>193</v>
      </c>
      <c r="C66" s="159" t="s">
        <v>420</v>
      </c>
      <c r="D66" s="187" t="s">
        <v>416</v>
      </c>
      <c r="E66" s="160">
        <v>188034420</v>
      </c>
      <c r="F66" s="160">
        <v>241270</v>
      </c>
      <c r="G66" s="160">
        <v>15480873</v>
      </c>
      <c r="H66" s="160"/>
      <c r="I66" s="145">
        <f t="shared" si="0"/>
        <v>172312277</v>
      </c>
      <c r="J66" s="145"/>
      <c r="K66" s="145"/>
      <c r="L66" s="145">
        <f t="shared" si="2"/>
        <v>188034420</v>
      </c>
      <c r="M66" s="160"/>
    </row>
    <row r="67" spans="1:13" ht="17.25" customHeight="1" x14ac:dyDescent="0.2">
      <c r="A67" s="157">
        <v>63</v>
      </c>
      <c r="B67" s="161" t="s">
        <v>115</v>
      </c>
      <c r="C67" s="159" t="s">
        <v>421</v>
      </c>
      <c r="D67" s="187" t="s">
        <v>422</v>
      </c>
      <c r="E67" s="160">
        <v>78707406</v>
      </c>
      <c r="F67" s="160"/>
      <c r="G67" s="160"/>
      <c r="H67" s="160"/>
      <c r="I67" s="145">
        <f t="shared" si="0"/>
        <v>78707406</v>
      </c>
      <c r="J67" s="145">
        <f>55374649+14075800</f>
        <v>69450449</v>
      </c>
      <c r="K67" s="145"/>
      <c r="L67" s="145">
        <f t="shared" si="2"/>
        <v>148157855</v>
      </c>
      <c r="M67" s="160"/>
    </row>
    <row r="68" spans="1:13" s="171" customFormat="1" ht="17.25" customHeight="1" x14ac:dyDescent="0.2">
      <c r="A68" s="166">
        <v>64</v>
      </c>
      <c r="B68" s="167" t="s">
        <v>67</v>
      </c>
      <c r="C68" s="168" t="s">
        <v>423</v>
      </c>
      <c r="D68" s="169" t="s">
        <v>424</v>
      </c>
      <c r="E68" s="170">
        <f>SUM(E69:E75)</f>
        <v>416371960</v>
      </c>
      <c r="F68" s="170">
        <f t="shared" ref="F68:L68" si="3">SUM(F69:F75)</f>
        <v>10536947</v>
      </c>
      <c r="G68" s="170">
        <f t="shared" si="3"/>
        <v>7683859</v>
      </c>
      <c r="H68" s="170">
        <f t="shared" si="3"/>
        <v>179990647</v>
      </c>
      <c r="I68" s="170">
        <f t="shared" si="3"/>
        <v>218160507</v>
      </c>
      <c r="J68" s="170">
        <f t="shared" si="3"/>
        <v>14674783</v>
      </c>
      <c r="K68" s="170">
        <f t="shared" si="3"/>
        <v>0</v>
      </c>
      <c r="L68" s="170">
        <f t="shared" si="3"/>
        <v>431046743</v>
      </c>
      <c r="M68" s="170"/>
    </row>
    <row r="69" spans="1:13" ht="17.25" customHeight="1" x14ac:dyDescent="0.2">
      <c r="A69" s="166"/>
      <c r="B69" s="157"/>
      <c r="C69" s="157" t="s">
        <v>425</v>
      </c>
      <c r="D69" s="187" t="s">
        <v>412</v>
      </c>
      <c r="E69" s="160">
        <v>381835603</v>
      </c>
      <c r="F69" s="160">
        <v>10536947</v>
      </c>
      <c r="G69" s="160">
        <v>7683859</v>
      </c>
      <c r="H69" s="160">
        <v>179990647</v>
      </c>
      <c r="I69" s="145">
        <f>E69-F69-G69-H69</f>
        <v>183624150</v>
      </c>
      <c r="J69" s="172"/>
      <c r="K69" s="172"/>
      <c r="L69" s="145">
        <f>E69+J69</f>
        <v>381835603</v>
      </c>
      <c r="M69" s="160"/>
    </row>
    <row r="70" spans="1:13" ht="17.25" customHeight="1" x14ac:dyDescent="0.2">
      <c r="A70" s="166"/>
      <c r="B70" s="157"/>
      <c r="C70" s="157">
        <v>10027</v>
      </c>
      <c r="D70" s="187" t="s">
        <v>424</v>
      </c>
      <c r="E70" s="160">
        <v>15417843</v>
      </c>
      <c r="F70" s="160"/>
      <c r="G70" s="160"/>
      <c r="H70" s="160"/>
      <c r="I70" s="145">
        <f>E70-F70-G70-H70</f>
        <v>15417843</v>
      </c>
      <c r="J70" s="160">
        <v>14674783</v>
      </c>
      <c r="K70" s="160"/>
      <c r="L70" s="145">
        <f>E70+J70</f>
        <v>30092626</v>
      </c>
      <c r="M70" s="160"/>
    </row>
    <row r="71" spans="1:13" ht="17.25" customHeight="1" x14ac:dyDescent="0.2">
      <c r="A71" s="166"/>
      <c r="B71" s="157"/>
      <c r="C71" s="157">
        <v>10012</v>
      </c>
      <c r="D71" s="212" t="s">
        <v>408</v>
      </c>
      <c r="E71" s="213">
        <v>19118514</v>
      </c>
      <c r="F71" s="213"/>
      <c r="G71" s="213"/>
      <c r="H71" s="213"/>
      <c r="I71" s="218">
        <f>E71-F71-G71-H71</f>
        <v>19118514</v>
      </c>
      <c r="J71" s="218"/>
      <c r="K71" s="218"/>
      <c r="L71" s="218">
        <f>E71+J71</f>
        <v>19118514</v>
      </c>
      <c r="M71" s="160"/>
    </row>
    <row r="72" spans="1:13" ht="17.25" customHeight="1" x14ac:dyDescent="0.2">
      <c r="A72" s="166"/>
      <c r="B72" s="157"/>
      <c r="C72" s="157">
        <v>10020</v>
      </c>
      <c r="D72" s="212"/>
      <c r="E72" s="214"/>
      <c r="F72" s="227"/>
      <c r="G72" s="227"/>
      <c r="H72" s="227"/>
      <c r="I72" s="221"/>
      <c r="J72" s="219"/>
      <c r="K72" s="219"/>
      <c r="L72" s="219"/>
      <c r="M72" s="160"/>
    </row>
    <row r="73" spans="1:13" ht="17.25" customHeight="1" x14ac:dyDescent="0.2">
      <c r="A73" s="166"/>
      <c r="B73" s="157"/>
      <c r="C73" s="157">
        <v>10064</v>
      </c>
      <c r="D73" s="212"/>
      <c r="E73" s="214"/>
      <c r="F73" s="227"/>
      <c r="G73" s="227"/>
      <c r="H73" s="227"/>
      <c r="I73" s="221"/>
      <c r="J73" s="219"/>
      <c r="K73" s="219"/>
      <c r="L73" s="219"/>
      <c r="M73" s="160"/>
    </row>
    <row r="74" spans="1:13" ht="17.25" customHeight="1" x14ac:dyDescent="0.2">
      <c r="A74" s="166"/>
      <c r="B74" s="157"/>
      <c r="C74" s="157">
        <v>10065</v>
      </c>
      <c r="D74" s="212"/>
      <c r="E74" s="214"/>
      <c r="F74" s="227"/>
      <c r="G74" s="227"/>
      <c r="H74" s="227"/>
      <c r="I74" s="221"/>
      <c r="J74" s="219"/>
      <c r="K74" s="219"/>
      <c r="L74" s="219"/>
      <c r="M74" s="160"/>
    </row>
    <row r="75" spans="1:13" ht="17.25" customHeight="1" x14ac:dyDescent="0.2">
      <c r="A75" s="166"/>
      <c r="B75" s="157"/>
      <c r="C75" s="157">
        <v>10070</v>
      </c>
      <c r="D75" s="212"/>
      <c r="E75" s="215"/>
      <c r="F75" s="225"/>
      <c r="G75" s="225"/>
      <c r="H75" s="225"/>
      <c r="I75" s="222"/>
      <c r="J75" s="220"/>
      <c r="K75" s="220"/>
      <c r="L75" s="220"/>
      <c r="M75" s="160"/>
    </row>
    <row r="76" spans="1:13" s="171" customFormat="1" ht="17.25" customHeight="1" x14ac:dyDescent="0.2">
      <c r="A76" s="166">
        <v>65</v>
      </c>
      <c r="B76" s="167" t="s">
        <v>215</v>
      </c>
      <c r="C76" s="168" t="s">
        <v>216</v>
      </c>
      <c r="D76" s="169" t="s">
        <v>424</v>
      </c>
      <c r="E76" s="170">
        <f>SUM(E77:E80)</f>
        <v>179931945</v>
      </c>
      <c r="F76" s="170">
        <f t="shared" ref="F76:L76" si="4">SUM(F77:F80)</f>
        <v>7555404</v>
      </c>
      <c r="G76" s="170">
        <f t="shared" si="4"/>
        <v>10631594</v>
      </c>
      <c r="H76" s="170">
        <f t="shared" si="4"/>
        <v>31531388</v>
      </c>
      <c r="I76" s="170">
        <f t="shared" si="4"/>
        <v>130213559</v>
      </c>
      <c r="J76" s="170">
        <f t="shared" si="4"/>
        <v>42317073</v>
      </c>
      <c r="K76" s="170">
        <f t="shared" si="4"/>
        <v>0</v>
      </c>
      <c r="L76" s="170">
        <f t="shared" si="4"/>
        <v>222249018</v>
      </c>
      <c r="M76" s="170"/>
    </row>
    <row r="77" spans="1:13" ht="17.25" customHeight="1" x14ac:dyDescent="0.2">
      <c r="A77" s="166"/>
      <c r="B77" s="157"/>
      <c r="C77" s="157" t="s">
        <v>425</v>
      </c>
      <c r="D77" s="187" t="s">
        <v>412</v>
      </c>
      <c r="E77" s="160">
        <v>132135947</v>
      </c>
      <c r="F77" s="160">
        <v>7555404</v>
      </c>
      <c r="G77" s="160">
        <v>10631594</v>
      </c>
      <c r="H77" s="160">
        <v>31531388</v>
      </c>
      <c r="I77" s="145">
        <f>E77-F77-G77-H77</f>
        <v>82417561</v>
      </c>
      <c r="J77" s="172"/>
      <c r="K77" s="172"/>
      <c r="L77" s="145">
        <f>E77+J77</f>
        <v>132135947</v>
      </c>
      <c r="M77" s="160"/>
    </row>
    <row r="78" spans="1:13" ht="17.25" customHeight="1" x14ac:dyDescent="0.2">
      <c r="A78" s="166"/>
      <c r="B78" s="157"/>
      <c r="C78" s="157">
        <v>6202</v>
      </c>
      <c r="D78" s="212" t="s">
        <v>424</v>
      </c>
      <c r="E78" s="230">
        <v>47795998</v>
      </c>
      <c r="F78" s="230"/>
      <c r="G78" s="230"/>
      <c r="H78" s="230"/>
      <c r="I78" s="218">
        <f>E78-F78-G78-H78</f>
        <v>47795998</v>
      </c>
      <c r="J78" s="213">
        <v>42317073</v>
      </c>
      <c r="K78" s="213"/>
      <c r="L78" s="218">
        <f>E78+J78</f>
        <v>90113071</v>
      </c>
      <c r="M78" s="160"/>
    </row>
    <row r="79" spans="1:13" ht="17.25" customHeight="1" x14ac:dyDescent="0.2">
      <c r="A79" s="166"/>
      <c r="B79" s="157"/>
      <c r="C79" s="157">
        <v>6203</v>
      </c>
      <c r="D79" s="212"/>
      <c r="E79" s="221"/>
      <c r="F79" s="234"/>
      <c r="G79" s="234"/>
      <c r="H79" s="234"/>
      <c r="I79" s="221"/>
      <c r="J79" s="216"/>
      <c r="K79" s="216"/>
      <c r="L79" s="219"/>
      <c r="M79" s="160"/>
    </row>
    <row r="80" spans="1:13" ht="17.25" customHeight="1" x14ac:dyDescent="0.2">
      <c r="A80" s="166"/>
      <c r="B80" s="157"/>
      <c r="C80" s="157">
        <v>6204</v>
      </c>
      <c r="D80" s="212"/>
      <c r="E80" s="222"/>
      <c r="F80" s="235"/>
      <c r="G80" s="235"/>
      <c r="H80" s="235"/>
      <c r="I80" s="222"/>
      <c r="J80" s="217"/>
      <c r="K80" s="217"/>
      <c r="L80" s="220"/>
      <c r="M80" s="160"/>
    </row>
    <row r="81" spans="1:13" s="171" customFormat="1" ht="17.25" customHeight="1" x14ac:dyDescent="0.2">
      <c r="A81" s="166">
        <v>66</v>
      </c>
      <c r="B81" s="173" t="s">
        <v>37</v>
      </c>
      <c r="C81" s="168" t="s">
        <v>38</v>
      </c>
      <c r="D81" s="169" t="s">
        <v>424</v>
      </c>
      <c r="E81" s="170">
        <f t="shared" ref="E81:L81" si="5">SUM(E82:E84)</f>
        <v>603535079</v>
      </c>
      <c r="F81" s="170">
        <f t="shared" si="5"/>
        <v>6788663</v>
      </c>
      <c r="G81" s="170">
        <f t="shared" si="5"/>
        <v>9288283</v>
      </c>
      <c r="H81" s="170">
        <f t="shared" si="5"/>
        <v>198316198</v>
      </c>
      <c r="I81" s="170">
        <f t="shared" si="5"/>
        <v>389141935</v>
      </c>
      <c r="J81" s="170">
        <f t="shared" si="5"/>
        <v>34368829</v>
      </c>
      <c r="K81" s="170">
        <f t="shared" si="5"/>
        <v>0</v>
      </c>
      <c r="L81" s="170">
        <f t="shared" si="5"/>
        <v>637903908</v>
      </c>
      <c r="M81" s="170"/>
    </row>
    <row r="82" spans="1:13" ht="17.25" customHeight="1" x14ac:dyDescent="0.2">
      <c r="A82" s="166"/>
      <c r="B82" s="166"/>
      <c r="C82" s="157" t="s">
        <v>425</v>
      </c>
      <c r="D82" s="187" t="s">
        <v>412</v>
      </c>
      <c r="E82" s="160">
        <v>524126752</v>
      </c>
      <c r="F82" s="160">
        <v>6788663</v>
      </c>
      <c r="G82" s="160">
        <v>9288283</v>
      </c>
      <c r="H82" s="160">
        <v>198316198</v>
      </c>
      <c r="I82" s="145">
        <f>E82-F82-G82-H82</f>
        <v>309733608</v>
      </c>
      <c r="J82" s="160"/>
      <c r="K82" s="160"/>
      <c r="L82" s="145">
        <f>E82+J82</f>
        <v>524126752</v>
      </c>
      <c r="M82" s="160"/>
    </row>
    <row r="83" spans="1:13" ht="17.25" customHeight="1" x14ac:dyDescent="0.2">
      <c r="A83" s="166"/>
      <c r="B83" s="166"/>
      <c r="C83" s="157">
        <v>4132</v>
      </c>
      <c r="D83" s="212" t="s">
        <v>426</v>
      </c>
      <c r="E83" s="213">
        <v>79408327</v>
      </c>
      <c r="F83" s="213"/>
      <c r="G83" s="213"/>
      <c r="H83" s="213"/>
      <c r="I83" s="218">
        <f>E83-F83-G83-H83</f>
        <v>79408327</v>
      </c>
      <c r="J83" s="213">
        <v>34368829</v>
      </c>
      <c r="K83" s="213"/>
      <c r="L83" s="218">
        <f>E83+J83</f>
        <v>113777156</v>
      </c>
      <c r="M83" s="160"/>
    </row>
    <row r="84" spans="1:13" ht="17.25" customHeight="1" x14ac:dyDescent="0.2">
      <c r="A84" s="166"/>
      <c r="B84" s="166"/>
      <c r="C84" s="157">
        <v>4017</v>
      </c>
      <c r="D84" s="212"/>
      <c r="E84" s="215"/>
      <c r="F84" s="225"/>
      <c r="G84" s="225"/>
      <c r="H84" s="225"/>
      <c r="I84" s="222"/>
      <c r="J84" s="217"/>
      <c r="K84" s="217"/>
      <c r="L84" s="220"/>
      <c r="M84" s="160"/>
    </row>
    <row r="85" spans="1:13" s="171" customFormat="1" ht="17.25" customHeight="1" x14ac:dyDescent="0.2">
      <c r="A85" s="166">
        <v>67</v>
      </c>
      <c r="B85" s="173" t="s">
        <v>91</v>
      </c>
      <c r="C85" s="168" t="s">
        <v>427</v>
      </c>
      <c r="D85" s="169" t="s">
        <v>424</v>
      </c>
      <c r="E85" s="170">
        <f>SUM(E86:E89)</f>
        <v>479312809</v>
      </c>
      <c r="F85" s="170">
        <f t="shared" ref="F85:L85" si="6">SUM(F86:F89)</f>
        <v>18734633</v>
      </c>
      <c r="G85" s="170">
        <f t="shared" si="6"/>
        <v>16051406</v>
      </c>
      <c r="H85" s="170">
        <f t="shared" si="6"/>
        <v>93940666</v>
      </c>
      <c r="I85" s="170">
        <f t="shared" si="6"/>
        <v>350586104</v>
      </c>
      <c r="J85" s="170">
        <f t="shared" si="6"/>
        <v>4269405</v>
      </c>
      <c r="K85" s="170">
        <f t="shared" si="6"/>
        <v>1270550</v>
      </c>
      <c r="L85" s="170">
        <f t="shared" si="6"/>
        <v>483582214</v>
      </c>
      <c r="M85" s="170"/>
    </row>
    <row r="86" spans="1:13" ht="17.25" customHeight="1" x14ac:dyDescent="0.2">
      <c r="A86" s="166"/>
      <c r="B86" s="166"/>
      <c r="C86" s="157" t="s">
        <v>425</v>
      </c>
      <c r="D86" s="187" t="s">
        <v>416</v>
      </c>
      <c r="E86" s="160">
        <v>405562645</v>
      </c>
      <c r="F86" s="160"/>
      <c r="G86" s="160">
        <v>16051406</v>
      </c>
      <c r="H86" s="160">
        <v>93940666</v>
      </c>
      <c r="I86" s="145">
        <f>E86-F86-G86-H86</f>
        <v>295570573</v>
      </c>
      <c r="J86" s="172"/>
      <c r="K86" s="172"/>
      <c r="L86" s="145">
        <f>E86+J86</f>
        <v>405562645</v>
      </c>
      <c r="M86" s="160"/>
    </row>
    <row r="87" spans="1:13" ht="17.25" customHeight="1" x14ac:dyDescent="0.2">
      <c r="A87" s="166"/>
      <c r="B87" s="166"/>
      <c r="C87" s="157">
        <v>13023</v>
      </c>
      <c r="D87" s="212" t="s">
        <v>424</v>
      </c>
      <c r="E87" s="213">
        <v>73750164</v>
      </c>
      <c r="F87" s="213">
        <v>18734633</v>
      </c>
      <c r="G87" s="213"/>
      <c r="H87" s="213"/>
      <c r="I87" s="218">
        <f>E87-F87-G87-H87</f>
        <v>55015531</v>
      </c>
      <c r="J87" s="213">
        <f>4236830+32575</f>
        <v>4269405</v>
      </c>
      <c r="K87" s="213">
        <v>1270550</v>
      </c>
      <c r="L87" s="218">
        <f>E87+J87</f>
        <v>78019569</v>
      </c>
      <c r="M87" s="160"/>
    </row>
    <row r="88" spans="1:13" ht="17.25" customHeight="1" x14ac:dyDescent="0.2">
      <c r="A88" s="166"/>
      <c r="B88" s="166"/>
      <c r="C88" s="157">
        <v>13013</v>
      </c>
      <c r="D88" s="212"/>
      <c r="E88" s="214"/>
      <c r="F88" s="216"/>
      <c r="G88" s="216"/>
      <c r="H88" s="216"/>
      <c r="I88" s="221"/>
      <c r="J88" s="216"/>
      <c r="K88" s="216"/>
      <c r="L88" s="219"/>
      <c r="M88" s="160"/>
    </row>
    <row r="89" spans="1:13" ht="17.25" customHeight="1" x14ac:dyDescent="0.2">
      <c r="A89" s="166"/>
      <c r="B89" s="166"/>
      <c r="C89" s="157">
        <v>13012</v>
      </c>
      <c r="D89" s="212"/>
      <c r="E89" s="215"/>
      <c r="F89" s="217"/>
      <c r="G89" s="217"/>
      <c r="H89" s="217"/>
      <c r="I89" s="222"/>
      <c r="J89" s="217"/>
      <c r="K89" s="217"/>
      <c r="L89" s="220"/>
      <c r="M89" s="160"/>
    </row>
    <row r="90" spans="1:13" s="171" customFormat="1" ht="17.25" customHeight="1" x14ac:dyDescent="0.2">
      <c r="A90" s="166">
        <v>68</v>
      </c>
      <c r="B90" s="173" t="s">
        <v>13</v>
      </c>
      <c r="C90" s="168" t="s">
        <v>428</v>
      </c>
      <c r="D90" s="169" t="s">
        <v>424</v>
      </c>
      <c r="E90" s="170">
        <f>SUM(E91:E95)</f>
        <v>682369051</v>
      </c>
      <c r="F90" s="170">
        <f t="shared" ref="F90:L90" si="7">SUM(F91:F95)</f>
        <v>9288204</v>
      </c>
      <c r="G90" s="170">
        <f t="shared" si="7"/>
        <v>17833028</v>
      </c>
      <c r="H90" s="170">
        <f t="shared" si="7"/>
        <v>221507545</v>
      </c>
      <c r="I90" s="170">
        <f t="shared" si="7"/>
        <v>433740274</v>
      </c>
      <c r="J90" s="170">
        <f t="shared" si="7"/>
        <v>25944049</v>
      </c>
      <c r="K90" s="170">
        <f t="shared" si="7"/>
        <v>0</v>
      </c>
      <c r="L90" s="170">
        <f t="shared" si="7"/>
        <v>708313100</v>
      </c>
      <c r="M90" s="170"/>
    </row>
    <row r="91" spans="1:13" ht="17.25" customHeight="1" x14ac:dyDescent="0.2">
      <c r="A91" s="166"/>
      <c r="B91" s="166"/>
      <c r="C91" s="157" t="s">
        <v>425</v>
      </c>
      <c r="D91" s="187" t="s">
        <v>416</v>
      </c>
      <c r="E91" s="160">
        <v>635016873</v>
      </c>
      <c r="F91" s="160">
        <v>9288204</v>
      </c>
      <c r="G91" s="160">
        <v>17833028</v>
      </c>
      <c r="H91" s="160">
        <v>221507545</v>
      </c>
      <c r="I91" s="145">
        <f>E91-F91-G91-H91</f>
        <v>386388096</v>
      </c>
      <c r="J91" s="172"/>
      <c r="K91" s="172"/>
      <c r="L91" s="145">
        <f>E91+J91</f>
        <v>635016873</v>
      </c>
      <c r="M91" s="160"/>
    </row>
    <row r="92" spans="1:13" ht="17.25" customHeight="1" x14ac:dyDescent="0.2">
      <c r="A92" s="166"/>
      <c r="B92" s="166"/>
      <c r="C92" s="157">
        <v>12232</v>
      </c>
      <c r="D92" s="187" t="s">
        <v>424</v>
      </c>
      <c r="E92" s="160">
        <v>20410685</v>
      </c>
      <c r="F92" s="160"/>
      <c r="G92" s="160"/>
      <c r="H92" s="160"/>
      <c r="I92" s="145">
        <f>E92-F92-G92-H92</f>
        <v>20410685</v>
      </c>
      <c r="J92" s="160">
        <v>25944049</v>
      </c>
      <c r="K92" s="160"/>
      <c r="L92" s="145">
        <f>E92+J92</f>
        <v>46354734</v>
      </c>
      <c r="M92" s="160"/>
    </row>
    <row r="93" spans="1:13" ht="17.25" customHeight="1" x14ac:dyDescent="0.2">
      <c r="A93" s="166"/>
      <c r="B93" s="166"/>
      <c r="C93" s="157" t="s">
        <v>429</v>
      </c>
      <c r="D93" s="212" t="s">
        <v>408</v>
      </c>
      <c r="E93" s="213">
        <v>26941493</v>
      </c>
      <c r="F93" s="213"/>
      <c r="G93" s="213"/>
      <c r="H93" s="213"/>
      <c r="I93" s="218">
        <f>E93-F93-G93-H93</f>
        <v>26941493</v>
      </c>
      <c r="J93" s="218"/>
      <c r="K93" s="218"/>
      <c r="L93" s="218">
        <f>E93+J93</f>
        <v>26941493</v>
      </c>
      <c r="M93" s="160"/>
    </row>
    <row r="94" spans="1:13" ht="17.25" customHeight="1" x14ac:dyDescent="0.2">
      <c r="A94" s="166"/>
      <c r="B94" s="166"/>
      <c r="C94" s="157" t="s">
        <v>430</v>
      </c>
      <c r="D94" s="212"/>
      <c r="E94" s="214"/>
      <c r="F94" s="227"/>
      <c r="G94" s="227"/>
      <c r="H94" s="227"/>
      <c r="I94" s="221"/>
      <c r="J94" s="219"/>
      <c r="K94" s="219"/>
      <c r="L94" s="219"/>
      <c r="M94" s="160"/>
    </row>
    <row r="95" spans="1:13" ht="17.25" customHeight="1" x14ac:dyDescent="0.2">
      <c r="A95" s="166"/>
      <c r="B95" s="166"/>
      <c r="C95" s="157" t="s">
        <v>431</v>
      </c>
      <c r="D95" s="212"/>
      <c r="E95" s="215"/>
      <c r="F95" s="225"/>
      <c r="G95" s="225"/>
      <c r="H95" s="225"/>
      <c r="I95" s="222"/>
      <c r="J95" s="220"/>
      <c r="K95" s="220"/>
      <c r="L95" s="220"/>
      <c r="M95" s="160"/>
    </row>
    <row r="96" spans="1:13" s="171" customFormat="1" ht="17.25" customHeight="1" x14ac:dyDescent="0.2">
      <c r="A96" s="166">
        <v>69</v>
      </c>
      <c r="B96" s="174" t="s">
        <v>69</v>
      </c>
      <c r="C96" s="168" t="s">
        <v>432</v>
      </c>
      <c r="D96" s="169" t="s">
        <v>424</v>
      </c>
      <c r="E96" s="170">
        <f>SUM(E97:E100)</f>
        <v>517419583</v>
      </c>
      <c r="F96" s="170">
        <f t="shared" ref="F96:L96" si="8">SUM(F97:F100)</f>
        <v>6055636</v>
      </c>
      <c r="G96" s="170">
        <f t="shared" si="8"/>
        <v>0</v>
      </c>
      <c r="H96" s="170">
        <f t="shared" si="8"/>
        <v>130124391</v>
      </c>
      <c r="I96" s="170">
        <f t="shared" si="8"/>
        <v>381239556</v>
      </c>
      <c r="J96" s="170">
        <f t="shared" si="8"/>
        <v>48636987</v>
      </c>
      <c r="K96" s="170">
        <f t="shared" si="8"/>
        <v>0</v>
      </c>
      <c r="L96" s="170">
        <f t="shared" si="8"/>
        <v>566056570</v>
      </c>
      <c r="M96" s="170"/>
    </row>
    <row r="97" spans="1:13" ht="17.25" customHeight="1" x14ac:dyDescent="0.2">
      <c r="A97" s="166"/>
      <c r="B97" s="166"/>
      <c r="C97" s="157" t="s">
        <v>425</v>
      </c>
      <c r="D97" s="187" t="s">
        <v>412</v>
      </c>
      <c r="E97" s="160">
        <v>458036861</v>
      </c>
      <c r="F97" s="160">
        <v>6055636</v>
      </c>
      <c r="G97" s="160"/>
      <c r="H97" s="160">
        <v>130124391</v>
      </c>
      <c r="I97" s="145">
        <f>E97-F97-G97-H97</f>
        <v>321856834</v>
      </c>
      <c r="J97" s="172"/>
      <c r="K97" s="172"/>
      <c r="L97" s="145">
        <f>E97+J97</f>
        <v>458036861</v>
      </c>
      <c r="M97" s="160"/>
    </row>
    <row r="98" spans="1:13" ht="17.25" customHeight="1" x14ac:dyDescent="0.2">
      <c r="A98" s="166"/>
      <c r="B98" s="166"/>
      <c r="C98" s="188">
        <v>14151</v>
      </c>
      <c r="D98" s="223" t="s">
        <v>424</v>
      </c>
      <c r="E98" s="213">
        <v>59382722</v>
      </c>
      <c r="F98" s="230"/>
      <c r="G98" s="230"/>
      <c r="H98" s="230"/>
      <c r="I98" s="218">
        <f>E98-F99-G99-H99</f>
        <v>59382722</v>
      </c>
      <c r="J98" s="213">
        <f>8860350+39776637</f>
        <v>48636987</v>
      </c>
      <c r="K98" s="233"/>
      <c r="L98" s="218">
        <f>E98+J98</f>
        <v>108019709</v>
      </c>
      <c r="M98" s="160"/>
    </row>
    <row r="99" spans="1:13" ht="17.25" customHeight="1" x14ac:dyDescent="0.2">
      <c r="A99" s="166"/>
      <c r="B99" s="166"/>
      <c r="C99" s="188">
        <v>14029</v>
      </c>
      <c r="D99" s="228"/>
      <c r="E99" s="221"/>
      <c r="F99" s="221"/>
      <c r="G99" s="221"/>
      <c r="H99" s="221"/>
      <c r="I99" s="221"/>
      <c r="J99" s="231"/>
      <c r="K99" s="231"/>
      <c r="L99" s="228"/>
      <c r="M99" s="160"/>
    </row>
    <row r="100" spans="1:13" ht="17.25" customHeight="1" x14ac:dyDescent="0.2">
      <c r="A100" s="166"/>
      <c r="B100" s="166"/>
      <c r="C100" s="188">
        <v>14136</v>
      </c>
      <c r="D100" s="229"/>
      <c r="E100" s="222"/>
      <c r="F100" s="222"/>
      <c r="G100" s="222"/>
      <c r="H100" s="222"/>
      <c r="I100" s="222"/>
      <c r="J100" s="232"/>
      <c r="K100" s="232"/>
      <c r="L100" s="229"/>
      <c r="M100" s="160"/>
    </row>
    <row r="101" spans="1:13" s="171" customFormat="1" ht="17.25" customHeight="1" x14ac:dyDescent="0.2">
      <c r="A101" s="166">
        <v>70</v>
      </c>
      <c r="B101" s="174" t="s">
        <v>53</v>
      </c>
      <c r="C101" s="168" t="s">
        <v>433</v>
      </c>
      <c r="D101" s="169" t="s">
        <v>424</v>
      </c>
      <c r="E101" s="147">
        <f>SUM(E102:E111)</f>
        <v>739798495</v>
      </c>
      <c r="F101" s="147">
        <f t="shared" ref="F101:L101" si="9">SUM(F102:F111)</f>
        <v>33656940</v>
      </c>
      <c r="G101" s="147">
        <f t="shared" si="9"/>
        <v>17375140</v>
      </c>
      <c r="H101" s="147">
        <f t="shared" si="9"/>
        <v>0</v>
      </c>
      <c r="I101" s="147">
        <f t="shared" si="9"/>
        <v>688766415</v>
      </c>
      <c r="J101" s="147">
        <f t="shared" si="9"/>
        <v>163329788</v>
      </c>
      <c r="K101" s="147">
        <f t="shared" si="9"/>
        <v>12705500</v>
      </c>
      <c r="L101" s="147">
        <f t="shared" si="9"/>
        <v>903128283</v>
      </c>
      <c r="M101" s="170"/>
    </row>
    <row r="102" spans="1:13" ht="17.25" customHeight="1" x14ac:dyDescent="0.2">
      <c r="A102" s="166"/>
      <c r="B102" s="166"/>
      <c r="C102" s="157" t="s">
        <v>425</v>
      </c>
      <c r="D102" s="187" t="s">
        <v>412</v>
      </c>
      <c r="E102" s="160">
        <v>451769404</v>
      </c>
      <c r="F102" s="160">
        <v>1575768</v>
      </c>
      <c r="G102" s="160">
        <v>17375140</v>
      </c>
      <c r="H102" s="160"/>
      <c r="I102" s="145">
        <f>E102-F102-G102-H102</f>
        <v>432818496</v>
      </c>
      <c r="J102" s="172"/>
      <c r="K102" s="172"/>
      <c r="L102" s="145">
        <f>E102+J102</f>
        <v>451769404</v>
      </c>
      <c r="M102" s="160"/>
    </row>
    <row r="103" spans="1:13" ht="17.25" customHeight="1" x14ac:dyDescent="0.2">
      <c r="A103" s="166"/>
      <c r="B103" s="166"/>
      <c r="C103" s="157">
        <v>16044</v>
      </c>
      <c r="D103" s="212" t="s">
        <v>424</v>
      </c>
      <c r="E103" s="213">
        <v>288029091</v>
      </c>
      <c r="F103" s="213">
        <v>32081172</v>
      </c>
      <c r="G103" s="213"/>
      <c r="H103" s="213"/>
      <c r="I103" s="218">
        <f>E103-F103-G103-H103</f>
        <v>255947919</v>
      </c>
      <c r="J103" s="213">
        <f>163375230+9559-55001</f>
        <v>163329788</v>
      </c>
      <c r="K103" s="213">
        <v>12705500</v>
      </c>
      <c r="L103" s="218">
        <f>E103+J103</f>
        <v>451358879</v>
      </c>
      <c r="M103" s="160"/>
    </row>
    <row r="104" spans="1:13" ht="17.25" customHeight="1" x14ac:dyDescent="0.2">
      <c r="A104" s="166"/>
      <c r="B104" s="166"/>
      <c r="C104" s="157">
        <v>16050</v>
      </c>
      <c r="D104" s="212"/>
      <c r="E104" s="214"/>
      <c r="F104" s="216"/>
      <c r="G104" s="216"/>
      <c r="H104" s="216"/>
      <c r="I104" s="221"/>
      <c r="J104" s="216"/>
      <c r="K104" s="216"/>
      <c r="L104" s="219"/>
      <c r="M104" s="160"/>
    </row>
    <row r="105" spans="1:13" ht="17.25" customHeight="1" x14ac:dyDescent="0.2">
      <c r="A105" s="166"/>
      <c r="B105" s="166"/>
      <c r="C105" s="157">
        <v>16301</v>
      </c>
      <c r="D105" s="212"/>
      <c r="E105" s="214"/>
      <c r="F105" s="216"/>
      <c r="G105" s="216"/>
      <c r="H105" s="216"/>
      <c r="I105" s="221"/>
      <c r="J105" s="216"/>
      <c r="K105" s="216"/>
      <c r="L105" s="219"/>
      <c r="M105" s="160"/>
    </row>
    <row r="106" spans="1:13" ht="17.25" customHeight="1" x14ac:dyDescent="0.2">
      <c r="A106" s="166"/>
      <c r="B106" s="166"/>
      <c r="C106" s="157">
        <v>16054</v>
      </c>
      <c r="D106" s="212"/>
      <c r="E106" s="214"/>
      <c r="F106" s="216"/>
      <c r="G106" s="216"/>
      <c r="H106" s="216"/>
      <c r="I106" s="221"/>
      <c r="J106" s="216"/>
      <c r="K106" s="216"/>
      <c r="L106" s="219"/>
      <c r="M106" s="160"/>
    </row>
    <row r="107" spans="1:13" ht="17.25" customHeight="1" x14ac:dyDescent="0.2">
      <c r="A107" s="166"/>
      <c r="B107" s="166"/>
      <c r="C107" s="157">
        <v>16048</v>
      </c>
      <c r="D107" s="212"/>
      <c r="E107" s="214"/>
      <c r="F107" s="216"/>
      <c r="G107" s="216"/>
      <c r="H107" s="216"/>
      <c r="I107" s="221"/>
      <c r="J107" s="216"/>
      <c r="K107" s="216"/>
      <c r="L107" s="219"/>
      <c r="M107" s="160"/>
    </row>
    <row r="108" spans="1:13" ht="17.25" customHeight="1" x14ac:dyDescent="0.2">
      <c r="A108" s="166"/>
      <c r="B108" s="166"/>
      <c r="C108" s="157">
        <v>16045</v>
      </c>
      <c r="D108" s="212"/>
      <c r="E108" s="214"/>
      <c r="F108" s="216"/>
      <c r="G108" s="216"/>
      <c r="H108" s="216"/>
      <c r="I108" s="221"/>
      <c r="J108" s="216"/>
      <c r="K108" s="216"/>
      <c r="L108" s="219"/>
      <c r="M108" s="160"/>
    </row>
    <row r="109" spans="1:13" ht="17.25" customHeight="1" x14ac:dyDescent="0.2">
      <c r="A109" s="166"/>
      <c r="B109" s="166"/>
      <c r="C109" s="157">
        <v>16304</v>
      </c>
      <c r="D109" s="212"/>
      <c r="E109" s="214"/>
      <c r="F109" s="216"/>
      <c r="G109" s="216"/>
      <c r="H109" s="216"/>
      <c r="I109" s="221"/>
      <c r="J109" s="216"/>
      <c r="K109" s="216"/>
      <c r="L109" s="219"/>
      <c r="M109" s="160"/>
    </row>
    <row r="110" spans="1:13" ht="17.25" customHeight="1" x14ac:dyDescent="0.2">
      <c r="A110" s="166"/>
      <c r="B110" s="166"/>
      <c r="C110" s="157">
        <v>16281</v>
      </c>
      <c r="D110" s="212"/>
      <c r="E110" s="214"/>
      <c r="F110" s="216"/>
      <c r="G110" s="216"/>
      <c r="H110" s="216"/>
      <c r="I110" s="221"/>
      <c r="J110" s="216"/>
      <c r="K110" s="216"/>
      <c r="L110" s="219"/>
      <c r="M110" s="160"/>
    </row>
    <row r="111" spans="1:13" ht="17.25" customHeight="1" x14ac:dyDescent="0.2">
      <c r="A111" s="166"/>
      <c r="B111" s="166"/>
      <c r="C111" s="157">
        <v>16303</v>
      </c>
      <c r="D111" s="212"/>
      <c r="E111" s="215"/>
      <c r="F111" s="217"/>
      <c r="G111" s="217"/>
      <c r="H111" s="217"/>
      <c r="I111" s="222"/>
      <c r="J111" s="217"/>
      <c r="K111" s="217"/>
      <c r="L111" s="220"/>
      <c r="M111" s="160"/>
    </row>
    <row r="112" spans="1:13" s="171" customFormat="1" ht="17.25" customHeight="1" x14ac:dyDescent="0.2">
      <c r="A112" s="166">
        <v>71</v>
      </c>
      <c r="B112" s="174" t="s">
        <v>175</v>
      </c>
      <c r="C112" s="168" t="s">
        <v>434</v>
      </c>
      <c r="D112" s="169" t="s">
        <v>424</v>
      </c>
      <c r="E112" s="170">
        <f>SUM(E113:E115)</f>
        <v>280505461</v>
      </c>
      <c r="F112" s="170">
        <f t="shared" ref="F112:L112" si="10">SUM(F113:F115)</f>
        <v>0</v>
      </c>
      <c r="G112" s="170">
        <f t="shared" si="10"/>
        <v>43024628</v>
      </c>
      <c r="H112" s="170">
        <f t="shared" si="10"/>
        <v>160953510</v>
      </c>
      <c r="I112" s="170">
        <f t="shared" si="10"/>
        <v>76527323</v>
      </c>
      <c r="J112" s="170">
        <f t="shared" si="10"/>
        <v>13114800</v>
      </c>
      <c r="K112" s="170">
        <f t="shared" si="10"/>
        <v>0</v>
      </c>
      <c r="L112" s="170">
        <f t="shared" si="10"/>
        <v>293620261</v>
      </c>
      <c r="M112" s="170"/>
    </row>
    <row r="113" spans="1:13" ht="17.25" customHeight="1" x14ac:dyDescent="0.2">
      <c r="A113" s="166"/>
      <c r="B113" s="166"/>
      <c r="C113" s="157" t="s">
        <v>425</v>
      </c>
      <c r="D113" s="187" t="s">
        <v>416</v>
      </c>
      <c r="E113" s="160">
        <v>205069046</v>
      </c>
      <c r="F113" s="160"/>
      <c r="G113" s="160">
        <v>43024628</v>
      </c>
      <c r="H113" s="160">
        <v>160953510</v>
      </c>
      <c r="I113" s="145">
        <f>E113-F113-G113-H113</f>
        <v>1090908</v>
      </c>
      <c r="J113" s="172"/>
      <c r="K113" s="172"/>
      <c r="L113" s="145">
        <f>E113+J113</f>
        <v>205069046</v>
      </c>
      <c r="M113" s="160"/>
    </row>
    <row r="114" spans="1:13" ht="17.25" customHeight="1" x14ac:dyDescent="0.2">
      <c r="A114" s="166"/>
      <c r="B114" s="166"/>
      <c r="C114" s="157">
        <v>163</v>
      </c>
      <c r="D114" s="212" t="s">
        <v>424</v>
      </c>
      <c r="E114" s="213">
        <v>75436415</v>
      </c>
      <c r="F114" s="213"/>
      <c r="G114" s="213"/>
      <c r="H114" s="213"/>
      <c r="I114" s="218">
        <f>E114-F114-G114-H114</f>
        <v>75436415</v>
      </c>
      <c r="J114" s="213">
        <v>13114800</v>
      </c>
      <c r="K114" s="213"/>
      <c r="L114" s="218">
        <f>E114+J114</f>
        <v>88551215</v>
      </c>
      <c r="M114" s="160"/>
    </row>
    <row r="115" spans="1:13" ht="17.25" customHeight="1" x14ac:dyDescent="0.2">
      <c r="A115" s="166"/>
      <c r="B115" s="166"/>
      <c r="C115" s="157">
        <v>164</v>
      </c>
      <c r="D115" s="212"/>
      <c r="E115" s="215"/>
      <c r="F115" s="225"/>
      <c r="G115" s="225"/>
      <c r="H115" s="225"/>
      <c r="I115" s="222"/>
      <c r="J115" s="217"/>
      <c r="K115" s="217"/>
      <c r="L115" s="220"/>
      <c r="M115" s="160"/>
    </row>
    <row r="116" spans="1:13" s="171" customFormat="1" ht="17.25" customHeight="1" x14ac:dyDescent="0.2">
      <c r="A116" s="166">
        <v>72</v>
      </c>
      <c r="B116" s="174" t="s">
        <v>177</v>
      </c>
      <c r="C116" s="168" t="s">
        <v>435</v>
      </c>
      <c r="D116" s="169" t="s">
        <v>424</v>
      </c>
      <c r="E116" s="170">
        <f>SUM(E117:E123)</f>
        <v>570211836</v>
      </c>
      <c r="F116" s="170">
        <f t="shared" ref="F116:L116" si="11">SUM(F117:F123)</f>
        <v>67887401</v>
      </c>
      <c r="G116" s="170">
        <f t="shared" si="11"/>
        <v>20777845</v>
      </c>
      <c r="H116" s="170">
        <f t="shared" si="11"/>
        <v>129603038</v>
      </c>
      <c r="I116" s="170">
        <f t="shared" si="11"/>
        <v>351943552</v>
      </c>
      <c r="J116" s="170">
        <f t="shared" si="11"/>
        <v>50075436</v>
      </c>
      <c r="K116" s="170">
        <f t="shared" si="11"/>
        <v>0</v>
      </c>
      <c r="L116" s="170">
        <f t="shared" si="11"/>
        <v>620287272</v>
      </c>
      <c r="M116" s="170"/>
    </row>
    <row r="117" spans="1:13" ht="17.25" customHeight="1" x14ac:dyDescent="0.2">
      <c r="A117" s="166"/>
      <c r="B117" s="166"/>
      <c r="C117" s="157" t="s">
        <v>425</v>
      </c>
      <c r="D117" s="187" t="s">
        <v>416</v>
      </c>
      <c r="E117" s="160">
        <v>346965906</v>
      </c>
      <c r="F117" s="160">
        <v>8298002</v>
      </c>
      <c r="G117" s="160">
        <v>20777845</v>
      </c>
      <c r="H117" s="160">
        <v>129603038</v>
      </c>
      <c r="I117" s="145">
        <f>E117-F117-G117-H117</f>
        <v>188287021</v>
      </c>
      <c r="J117" s="172"/>
      <c r="K117" s="172"/>
      <c r="L117" s="145">
        <f>E117+J117</f>
        <v>346965906</v>
      </c>
      <c r="M117" s="160"/>
    </row>
    <row r="118" spans="1:13" ht="17.25" customHeight="1" x14ac:dyDescent="0.2">
      <c r="A118" s="166"/>
      <c r="B118" s="166"/>
      <c r="C118" s="157">
        <v>70</v>
      </c>
      <c r="D118" s="212" t="s">
        <v>424</v>
      </c>
      <c r="E118" s="213">
        <v>206848656</v>
      </c>
      <c r="F118" s="213">
        <v>59589399</v>
      </c>
      <c r="G118" s="213"/>
      <c r="H118" s="213"/>
      <c r="I118" s="218">
        <f>E118-F118-G118-H118</f>
        <v>147259257</v>
      </c>
      <c r="J118" s="213">
        <v>50075436</v>
      </c>
      <c r="K118" s="213"/>
      <c r="L118" s="218">
        <f>E118+J118</f>
        <v>256924092</v>
      </c>
      <c r="M118" s="160"/>
    </row>
    <row r="119" spans="1:13" ht="17.25" customHeight="1" x14ac:dyDescent="0.2">
      <c r="A119" s="166"/>
      <c r="B119" s="166"/>
      <c r="C119" s="157">
        <v>73</v>
      </c>
      <c r="D119" s="212"/>
      <c r="E119" s="214"/>
      <c r="F119" s="227"/>
      <c r="G119" s="227"/>
      <c r="H119" s="227"/>
      <c r="I119" s="221"/>
      <c r="J119" s="216"/>
      <c r="K119" s="216"/>
      <c r="L119" s="219"/>
      <c r="M119" s="160"/>
    </row>
    <row r="120" spans="1:13" ht="17.25" customHeight="1" x14ac:dyDescent="0.2">
      <c r="A120" s="166"/>
      <c r="B120" s="166"/>
      <c r="C120" s="157">
        <v>74</v>
      </c>
      <c r="D120" s="212"/>
      <c r="E120" s="214"/>
      <c r="F120" s="227"/>
      <c r="G120" s="227"/>
      <c r="H120" s="227"/>
      <c r="I120" s="221"/>
      <c r="J120" s="216"/>
      <c r="K120" s="216"/>
      <c r="L120" s="219"/>
      <c r="M120" s="160"/>
    </row>
    <row r="121" spans="1:13" ht="17.25" customHeight="1" x14ac:dyDescent="0.2">
      <c r="A121" s="166"/>
      <c r="B121" s="166"/>
      <c r="C121" s="157">
        <v>178</v>
      </c>
      <c r="D121" s="212"/>
      <c r="E121" s="214"/>
      <c r="F121" s="227"/>
      <c r="G121" s="227"/>
      <c r="H121" s="227"/>
      <c r="I121" s="221"/>
      <c r="J121" s="216"/>
      <c r="K121" s="216"/>
      <c r="L121" s="219"/>
      <c r="M121" s="160"/>
    </row>
    <row r="122" spans="1:13" ht="17.25" customHeight="1" x14ac:dyDescent="0.2">
      <c r="A122" s="166"/>
      <c r="B122" s="166"/>
      <c r="C122" s="157">
        <v>181</v>
      </c>
      <c r="D122" s="212"/>
      <c r="E122" s="215"/>
      <c r="F122" s="225"/>
      <c r="G122" s="225"/>
      <c r="H122" s="225"/>
      <c r="I122" s="222"/>
      <c r="J122" s="217"/>
      <c r="K122" s="217"/>
      <c r="L122" s="220"/>
      <c r="M122" s="160"/>
    </row>
    <row r="123" spans="1:13" ht="17.25" customHeight="1" x14ac:dyDescent="0.2">
      <c r="A123" s="166"/>
      <c r="B123" s="166"/>
      <c r="C123" s="157">
        <v>700</v>
      </c>
      <c r="D123" s="187" t="s">
        <v>408</v>
      </c>
      <c r="E123" s="160">
        <v>16397274</v>
      </c>
      <c r="F123" s="160"/>
      <c r="G123" s="160"/>
      <c r="H123" s="160"/>
      <c r="I123" s="145">
        <f>E123-F123-G123-H123</f>
        <v>16397274</v>
      </c>
      <c r="J123" s="172"/>
      <c r="K123" s="172"/>
      <c r="L123" s="145">
        <f>E123+J123</f>
        <v>16397274</v>
      </c>
      <c r="M123" s="160"/>
    </row>
    <row r="124" spans="1:13" s="171" customFormat="1" ht="17.25" customHeight="1" x14ac:dyDescent="0.2">
      <c r="A124" s="166">
        <v>73</v>
      </c>
      <c r="B124" s="173" t="s">
        <v>171</v>
      </c>
      <c r="C124" s="168" t="s">
        <v>436</v>
      </c>
      <c r="D124" s="169" t="s">
        <v>424</v>
      </c>
      <c r="E124" s="170">
        <f>SUM(E125:E126)</f>
        <v>734460051</v>
      </c>
      <c r="F124" s="170">
        <f t="shared" ref="F124:L124" si="12">SUM(F125:F126)</f>
        <v>0</v>
      </c>
      <c r="G124" s="170">
        <f t="shared" si="12"/>
        <v>0</v>
      </c>
      <c r="H124" s="170">
        <f t="shared" si="12"/>
        <v>462414566</v>
      </c>
      <c r="I124" s="170">
        <f t="shared" si="12"/>
        <v>272045485</v>
      </c>
      <c r="J124" s="170">
        <f t="shared" si="12"/>
        <v>3548670</v>
      </c>
      <c r="K124" s="170">
        <f t="shared" si="12"/>
        <v>0</v>
      </c>
      <c r="L124" s="170">
        <f t="shared" si="12"/>
        <v>738008721</v>
      </c>
      <c r="M124" s="170"/>
    </row>
    <row r="125" spans="1:13" ht="17.25" customHeight="1" x14ac:dyDescent="0.2">
      <c r="A125" s="166"/>
      <c r="B125" s="166"/>
      <c r="C125" s="157" t="s">
        <v>425</v>
      </c>
      <c r="D125" s="187" t="s">
        <v>416</v>
      </c>
      <c r="E125" s="160">
        <v>648657133</v>
      </c>
      <c r="F125" s="160"/>
      <c r="G125" s="160"/>
      <c r="H125" s="160">
        <v>462414566</v>
      </c>
      <c r="I125" s="145">
        <f>E125-F125-G125-H125</f>
        <v>186242567</v>
      </c>
      <c r="J125" s="172"/>
      <c r="K125" s="172"/>
      <c r="L125" s="145">
        <f>E125+J125</f>
        <v>648657133</v>
      </c>
      <c r="M125" s="160"/>
    </row>
    <row r="126" spans="1:13" ht="17.25" customHeight="1" x14ac:dyDescent="0.2">
      <c r="A126" s="166"/>
      <c r="B126" s="166"/>
      <c r="C126" s="157">
        <v>53</v>
      </c>
      <c r="D126" s="187" t="s">
        <v>424</v>
      </c>
      <c r="E126" s="160">
        <v>85802918</v>
      </c>
      <c r="F126" s="160"/>
      <c r="G126" s="160"/>
      <c r="H126" s="160"/>
      <c r="I126" s="145">
        <f>E126-F126-G126-H126</f>
        <v>85802918</v>
      </c>
      <c r="J126" s="160">
        <v>3548670</v>
      </c>
      <c r="K126" s="160"/>
      <c r="L126" s="145">
        <f>E126+J126</f>
        <v>89351588</v>
      </c>
      <c r="M126" s="160"/>
    </row>
    <row r="127" spans="1:13" s="171" customFormat="1" ht="17.25" customHeight="1" x14ac:dyDescent="0.2">
      <c r="A127" s="166">
        <v>74</v>
      </c>
      <c r="B127" s="174" t="s">
        <v>183</v>
      </c>
      <c r="C127" s="168" t="s">
        <v>437</v>
      </c>
      <c r="D127" s="169" t="s">
        <v>424</v>
      </c>
      <c r="E127" s="170">
        <f>SUM(E128:E130)</f>
        <v>248029418</v>
      </c>
      <c r="F127" s="170">
        <f t="shared" ref="F127:L127" si="13">SUM(F128:F130)</f>
        <v>0</v>
      </c>
      <c r="G127" s="170">
        <f t="shared" si="13"/>
        <v>0</v>
      </c>
      <c r="H127" s="170">
        <f t="shared" si="13"/>
        <v>0</v>
      </c>
      <c r="I127" s="170">
        <f t="shared" si="13"/>
        <v>248029418</v>
      </c>
      <c r="J127" s="170">
        <f t="shared" si="13"/>
        <v>25881200</v>
      </c>
      <c r="K127" s="170">
        <f t="shared" si="13"/>
        <v>0</v>
      </c>
      <c r="L127" s="170">
        <f t="shared" si="13"/>
        <v>273910618</v>
      </c>
      <c r="M127" s="170"/>
    </row>
    <row r="128" spans="1:13" ht="17.25" customHeight="1" x14ac:dyDescent="0.2">
      <c r="A128" s="166"/>
      <c r="B128" s="166"/>
      <c r="C128" s="157" t="s">
        <v>425</v>
      </c>
      <c r="D128" s="187" t="s">
        <v>412</v>
      </c>
      <c r="E128" s="160">
        <v>72642089</v>
      </c>
      <c r="F128" s="160"/>
      <c r="G128" s="160"/>
      <c r="H128" s="160"/>
      <c r="I128" s="145">
        <f>E128-F128-G128-H128</f>
        <v>72642089</v>
      </c>
      <c r="J128" s="172"/>
      <c r="K128" s="172"/>
      <c r="L128" s="145">
        <f>E128+J128</f>
        <v>72642089</v>
      </c>
      <c r="M128" s="160"/>
    </row>
    <row r="129" spans="1:13" ht="17.25" customHeight="1" x14ac:dyDescent="0.2">
      <c r="A129" s="166"/>
      <c r="B129" s="166"/>
      <c r="C129" s="157">
        <v>191</v>
      </c>
      <c r="D129" s="223" t="s">
        <v>424</v>
      </c>
      <c r="E129" s="213">
        <v>175387329</v>
      </c>
      <c r="F129" s="213"/>
      <c r="G129" s="213"/>
      <c r="H129" s="213"/>
      <c r="I129" s="218">
        <f>E129-F129-G129-H129</f>
        <v>175387329</v>
      </c>
      <c r="J129" s="213">
        <v>25881200</v>
      </c>
      <c r="K129" s="213"/>
      <c r="L129" s="218">
        <f>E129+J129</f>
        <v>201268529</v>
      </c>
      <c r="M129" s="160"/>
    </row>
    <row r="130" spans="1:13" ht="17.25" customHeight="1" x14ac:dyDescent="0.2">
      <c r="A130" s="166"/>
      <c r="B130" s="166"/>
      <c r="C130" s="157">
        <v>295</v>
      </c>
      <c r="D130" s="224"/>
      <c r="E130" s="215"/>
      <c r="F130" s="225"/>
      <c r="G130" s="225"/>
      <c r="H130" s="225"/>
      <c r="I130" s="222"/>
      <c r="J130" s="226"/>
      <c r="K130" s="226"/>
      <c r="L130" s="220"/>
      <c r="M130" s="160"/>
    </row>
    <row r="131" spans="1:13" s="171" customFormat="1" ht="17.25" customHeight="1" x14ac:dyDescent="0.2">
      <c r="A131" s="166">
        <v>75</v>
      </c>
      <c r="B131" s="167" t="s">
        <v>89</v>
      </c>
      <c r="C131" s="168" t="s">
        <v>438</v>
      </c>
      <c r="D131" s="169" t="s">
        <v>424</v>
      </c>
      <c r="E131" s="170">
        <f>SUM(E132:E134)</f>
        <v>32148394</v>
      </c>
      <c r="F131" s="170">
        <f t="shared" ref="F131:L131" si="14">SUM(F132:F134)</f>
        <v>844657</v>
      </c>
      <c r="G131" s="170">
        <f t="shared" si="14"/>
        <v>0</v>
      </c>
      <c r="H131" s="170">
        <f t="shared" si="14"/>
        <v>0</v>
      </c>
      <c r="I131" s="170">
        <f t="shared" si="14"/>
        <v>31303737</v>
      </c>
      <c r="J131" s="170">
        <f t="shared" si="14"/>
        <v>6547291</v>
      </c>
      <c r="K131" s="170">
        <f t="shared" si="14"/>
        <v>381165</v>
      </c>
      <c r="L131" s="170">
        <f t="shared" si="14"/>
        <v>38695685</v>
      </c>
      <c r="M131" s="170"/>
    </row>
    <row r="132" spans="1:13" ht="17.25" customHeight="1" x14ac:dyDescent="0.2">
      <c r="A132" s="166"/>
      <c r="B132" s="166"/>
      <c r="C132" s="157" t="s">
        <v>425</v>
      </c>
      <c r="D132" s="187" t="s">
        <v>416</v>
      </c>
      <c r="E132" s="160">
        <v>18136610</v>
      </c>
      <c r="F132" s="160">
        <v>460730</v>
      </c>
      <c r="G132" s="160"/>
      <c r="H132" s="160"/>
      <c r="I132" s="145">
        <f>E132-F132-G132-H132</f>
        <v>17675880</v>
      </c>
      <c r="J132" s="172"/>
      <c r="K132" s="172"/>
      <c r="L132" s="145">
        <f>E132+J132</f>
        <v>18136610</v>
      </c>
      <c r="M132" s="160"/>
    </row>
    <row r="133" spans="1:13" ht="17.25" customHeight="1" x14ac:dyDescent="0.2">
      <c r="A133" s="166"/>
      <c r="B133" s="166"/>
      <c r="C133" s="157">
        <v>14038</v>
      </c>
      <c r="D133" s="212" t="s">
        <v>424</v>
      </c>
      <c r="E133" s="213">
        <v>14011784</v>
      </c>
      <c r="F133" s="230">
        <v>383927</v>
      </c>
      <c r="G133" s="213"/>
      <c r="H133" s="213"/>
      <c r="I133" s="218">
        <f>E133-F133-G133-H133</f>
        <v>13627857</v>
      </c>
      <c r="J133" s="213">
        <v>6547291</v>
      </c>
      <c r="K133" s="213">
        <v>381165</v>
      </c>
      <c r="L133" s="218">
        <f>E133+J133</f>
        <v>20559075</v>
      </c>
      <c r="M133" s="160"/>
    </row>
    <row r="134" spans="1:13" ht="17.25" customHeight="1" x14ac:dyDescent="0.2">
      <c r="A134" s="166"/>
      <c r="B134" s="166"/>
      <c r="C134" s="157">
        <v>14153</v>
      </c>
      <c r="D134" s="212"/>
      <c r="E134" s="215"/>
      <c r="F134" s="222"/>
      <c r="G134" s="217"/>
      <c r="H134" s="217"/>
      <c r="I134" s="222"/>
      <c r="J134" s="217"/>
      <c r="K134" s="217"/>
      <c r="L134" s="220"/>
      <c r="M134" s="160"/>
    </row>
    <row r="135" spans="1:13" s="171" customFormat="1" ht="17.25" customHeight="1" x14ac:dyDescent="0.2">
      <c r="A135" s="166">
        <v>76</v>
      </c>
      <c r="B135" s="173" t="s">
        <v>269</v>
      </c>
      <c r="C135" s="168" t="s">
        <v>439</v>
      </c>
      <c r="D135" s="169" t="s">
        <v>440</v>
      </c>
      <c r="E135" s="170">
        <f>SUM(E136:E147)</f>
        <v>3045835472</v>
      </c>
      <c r="F135" s="170">
        <f t="shared" ref="F135:L135" si="15">SUM(F136:F147)</f>
        <v>2971325119</v>
      </c>
      <c r="G135" s="170">
        <f t="shared" si="15"/>
        <v>0</v>
      </c>
      <c r="H135" s="170">
        <f t="shared" si="15"/>
        <v>0</v>
      </c>
      <c r="I135" s="170">
        <f t="shared" si="15"/>
        <v>74510353</v>
      </c>
      <c r="J135" s="170">
        <f t="shared" si="15"/>
        <v>214731625</v>
      </c>
      <c r="K135" s="170">
        <f t="shared" si="15"/>
        <v>214731625</v>
      </c>
      <c r="L135" s="170">
        <f t="shared" si="15"/>
        <v>3260567097</v>
      </c>
      <c r="M135" s="170"/>
    </row>
    <row r="136" spans="1:13" ht="17.25" customHeight="1" x14ac:dyDescent="0.2">
      <c r="A136" s="166"/>
      <c r="B136" s="166"/>
      <c r="C136" s="157" t="s">
        <v>425</v>
      </c>
      <c r="D136" s="187" t="s">
        <v>412</v>
      </c>
      <c r="E136" s="160">
        <v>597395909</v>
      </c>
      <c r="F136" s="160">
        <v>596781456</v>
      </c>
      <c r="G136" s="160"/>
      <c r="H136" s="160"/>
      <c r="I136" s="145">
        <f>E136-F136-G136-H136</f>
        <v>614453</v>
      </c>
      <c r="J136" s="172"/>
      <c r="K136" s="172"/>
      <c r="L136" s="145">
        <f>E136+J136</f>
        <v>597395909</v>
      </c>
      <c r="M136" s="160"/>
    </row>
    <row r="137" spans="1:13" ht="17.25" customHeight="1" x14ac:dyDescent="0.2">
      <c r="A137" s="166"/>
      <c r="B137" s="166"/>
      <c r="C137" s="157">
        <v>22100</v>
      </c>
      <c r="D137" s="212" t="s">
        <v>440</v>
      </c>
      <c r="E137" s="213">
        <v>2448439563</v>
      </c>
      <c r="F137" s="213">
        <v>2374543663</v>
      </c>
      <c r="G137" s="213"/>
      <c r="H137" s="213"/>
      <c r="I137" s="218">
        <f>E137-F137-G137-H137</f>
        <v>73895900</v>
      </c>
      <c r="J137" s="213">
        <v>214731625</v>
      </c>
      <c r="K137" s="213">
        <v>214731625</v>
      </c>
      <c r="L137" s="218">
        <f>E137+J137</f>
        <v>2663171188</v>
      </c>
      <c r="M137" s="160"/>
    </row>
    <row r="138" spans="1:13" ht="17.25" customHeight="1" x14ac:dyDescent="0.2">
      <c r="A138" s="166"/>
      <c r="B138" s="166"/>
      <c r="C138" s="157">
        <v>22101</v>
      </c>
      <c r="D138" s="212"/>
      <c r="E138" s="214"/>
      <c r="F138" s="216"/>
      <c r="G138" s="216"/>
      <c r="H138" s="216"/>
      <c r="I138" s="221"/>
      <c r="J138" s="216"/>
      <c r="K138" s="216"/>
      <c r="L138" s="219"/>
      <c r="M138" s="160"/>
    </row>
    <row r="139" spans="1:13" ht="17.25" customHeight="1" x14ac:dyDescent="0.2">
      <c r="A139" s="166"/>
      <c r="B139" s="166"/>
      <c r="C139" s="157">
        <v>22102</v>
      </c>
      <c r="D139" s="212"/>
      <c r="E139" s="214"/>
      <c r="F139" s="216"/>
      <c r="G139" s="216"/>
      <c r="H139" s="216"/>
      <c r="I139" s="221"/>
      <c r="J139" s="216"/>
      <c r="K139" s="216"/>
      <c r="L139" s="219"/>
      <c r="M139" s="160"/>
    </row>
    <row r="140" spans="1:13" ht="17.25" customHeight="1" x14ac:dyDescent="0.2">
      <c r="A140" s="166"/>
      <c r="B140" s="166"/>
      <c r="C140" s="157">
        <v>22103</v>
      </c>
      <c r="D140" s="212"/>
      <c r="E140" s="214"/>
      <c r="F140" s="216"/>
      <c r="G140" s="216"/>
      <c r="H140" s="216"/>
      <c r="I140" s="221"/>
      <c r="J140" s="216"/>
      <c r="K140" s="216"/>
      <c r="L140" s="219"/>
      <c r="M140" s="160"/>
    </row>
    <row r="141" spans="1:13" ht="17.25" customHeight="1" x14ac:dyDescent="0.2">
      <c r="A141" s="166"/>
      <c r="B141" s="166"/>
      <c r="C141" s="157">
        <v>22104</v>
      </c>
      <c r="D141" s="212"/>
      <c r="E141" s="214"/>
      <c r="F141" s="216"/>
      <c r="G141" s="216"/>
      <c r="H141" s="216"/>
      <c r="I141" s="221"/>
      <c r="J141" s="216"/>
      <c r="K141" s="216"/>
      <c r="L141" s="219"/>
      <c r="M141" s="160"/>
    </row>
    <row r="142" spans="1:13" ht="17.25" customHeight="1" x14ac:dyDescent="0.2">
      <c r="A142" s="166"/>
      <c r="B142" s="166"/>
      <c r="C142" s="157">
        <v>22105</v>
      </c>
      <c r="D142" s="212"/>
      <c r="E142" s="214"/>
      <c r="F142" s="216"/>
      <c r="G142" s="216"/>
      <c r="H142" s="216"/>
      <c r="I142" s="221"/>
      <c r="J142" s="216"/>
      <c r="K142" s="216"/>
      <c r="L142" s="219"/>
      <c r="M142" s="160"/>
    </row>
    <row r="143" spans="1:13" ht="17.25" customHeight="1" x14ac:dyDescent="0.2">
      <c r="A143" s="166"/>
      <c r="B143" s="166"/>
      <c r="C143" s="157">
        <v>22106</v>
      </c>
      <c r="D143" s="212"/>
      <c r="E143" s="214"/>
      <c r="F143" s="216"/>
      <c r="G143" s="216"/>
      <c r="H143" s="216"/>
      <c r="I143" s="221"/>
      <c r="J143" s="216"/>
      <c r="K143" s="216"/>
      <c r="L143" s="219"/>
      <c r="M143" s="160"/>
    </row>
    <row r="144" spans="1:13" ht="17.25" customHeight="1" x14ac:dyDescent="0.2">
      <c r="A144" s="166"/>
      <c r="B144" s="166"/>
      <c r="C144" s="157">
        <v>22107</v>
      </c>
      <c r="D144" s="212"/>
      <c r="E144" s="214"/>
      <c r="F144" s="216"/>
      <c r="G144" s="216"/>
      <c r="H144" s="216"/>
      <c r="I144" s="221"/>
      <c r="J144" s="216"/>
      <c r="K144" s="216"/>
      <c r="L144" s="219"/>
      <c r="M144" s="160"/>
    </row>
    <row r="145" spans="1:13" ht="17.25" customHeight="1" x14ac:dyDescent="0.2">
      <c r="A145" s="166"/>
      <c r="B145" s="166"/>
      <c r="C145" s="157" t="s">
        <v>441</v>
      </c>
      <c r="D145" s="212"/>
      <c r="E145" s="214"/>
      <c r="F145" s="216"/>
      <c r="G145" s="216"/>
      <c r="H145" s="216"/>
      <c r="I145" s="221"/>
      <c r="J145" s="216"/>
      <c r="K145" s="216"/>
      <c r="L145" s="219"/>
      <c r="M145" s="160"/>
    </row>
    <row r="146" spans="1:13" ht="17.25" customHeight="1" x14ac:dyDescent="0.2">
      <c r="A146" s="166"/>
      <c r="B146" s="166"/>
      <c r="C146" s="157" t="s">
        <v>442</v>
      </c>
      <c r="D146" s="212"/>
      <c r="E146" s="214"/>
      <c r="F146" s="216"/>
      <c r="G146" s="216"/>
      <c r="H146" s="216"/>
      <c r="I146" s="221"/>
      <c r="J146" s="216"/>
      <c r="K146" s="216"/>
      <c r="L146" s="219"/>
      <c r="M146" s="160"/>
    </row>
    <row r="147" spans="1:13" ht="17.25" customHeight="1" x14ac:dyDescent="0.2">
      <c r="A147" s="166"/>
      <c r="B147" s="166"/>
      <c r="C147" s="157" t="s">
        <v>443</v>
      </c>
      <c r="D147" s="212"/>
      <c r="E147" s="215"/>
      <c r="F147" s="217"/>
      <c r="G147" s="217"/>
      <c r="H147" s="217"/>
      <c r="I147" s="222"/>
      <c r="J147" s="217"/>
      <c r="K147" s="217"/>
      <c r="L147" s="220"/>
      <c r="M147" s="160"/>
    </row>
    <row r="148" spans="1:13" s="171" customFormat="1" ht="17.25" customHeight="1" x14ac:dyDescent="0.2">
      <c r="A148" s="166">
        <v>77</v>
      </c>
      <c r="B148" s="173" t="s">
        <v>271</v>
      </c>
      <c r="C148" s="168" t="s">
        <v>444</v>
      </c>
      <c r="D148" s="169" t="s">
        <v>440</v>
      </c>
      <c r="E148" s="170">
        <f>SUM(E149:E159)</f>
        <v>379345207</v>
      </c>
      <c r="F148" s="170">
        <f t="shared" ref="F148:L148" si="16">SUM(F149:F159)</f>
        <v>0</v>
      </c>
      <c r="G148" s="170">
        <f t="shared" si="16"/>
        <v>21721567</v>
      </c>
      <c r="H148" s="170">
        <f t="shared" si="16"/>
        <v>0</v>
      </c>
      <c r="I148" s="170">
        <f t="shared" si="16"/>
        <v>357623640</v>
      </c>
      <c r="J148" s="170">
        <f t="shared" si="16"/>
        <v>675953381</v>
      </c>
      <c r="K148" s="170">
        <f t="shared" si="16"/>
        <v>0</v>
      </c>
      <c r="L148" s="170">
        <f t="shared" si="16"/>
        <v>1055298588</v>
      </c>
      <c r="M148" s="170"/>
    </row>
    <row r="149" spans="1:13" ht="17.25" customHeight="1" x14ac:dyDescent="0.2">
      <c r="A149" s="166"/>
      <c r="B149" s="166"/>
      <c r="C149" s="157" t="s">
        <v>425</v>
      </c>
      <c r="D149" s="187" t="s">
        <v>412</v>
      </c>
      <c r="E149" s="160">
        <v>51783004</v>
      </c>
      <c r="F149" s="160"/>
      <c r="G149" s="160">
        <v>21721567</v>
      </c>
      <c r="H149" s="160"/>
      <c r="I149" s="145">
        <f>E149-F149-G149-H149</f>
        <v>30061437</v>
      </c>
      <c r="J149" s="172"/>
      <c r="K149" s="172"/>
      <c r="L149" s="145">
        <f>E149+J149</f>
        <v>51783004</v>
      </c>
      <c r="M149" s="160"/>
    </row>
    <row r="150" spans="1:13" ht="17.25" customHeight="1" x14ac:dyDescent="0.2">
      <c r="A150" s="166"/>
      <c r="B150" s="166"/>
      <c r="C150" s="157">
        <v>22137</v>
      </c>
      <c r="D150" s="212" t="s">
        <v>440</v>
      </c>
      <c r="E150" s="213">
        <v>327562203</v>
      </c>
      <c r="F150" s="213"/>
      <c r="G150" s="213"/>
      <c r="H150" s="213"/>
      <c r="I150" s="218">
        <f>E150-F150-G150-H150</f>
        <v>327562203</v>
      </c>
      <c r="J150" s="213">
        <f>676029479-76098</f>
        <v>675953381</v>
      </c>
      <c r="K150" s="213"/>
      <c r="L150" s="218">
        <f>E150+J150</f>
        <v>1003515584</v>
      </c>
      <c r="M150" s="160"/>
    </row>
    <row r="151" spans="1:13" ht="17.25" customHeight="1" x14ac:dyDescent="0.2">
      <c r="A151" s="166"/>
      <c r="B151" s="166"/>
      <c r="C151" s="157">
        <v>22139</v>
      </c>
      <c r="D151" s="212"/>
      <c r="E151" s="214"/>
      <c r="F151" s="216"/>
      <c r="G151" s="216"/>
      <c r="H151" s="216"/>
      <c r="I151" s="221"/>
      <c r="J151" s="216"/>
      <c r="K151" s="216"/>
      <c r="L151" s="219"/>
      <c r="M151" s="160"/>
    </row>
    <row r="152" spans="1:13" ht="17.25" customHeight="1" x14ac:dyDescent="0.2">
      <c r="A152" s="166"/>
      <c r="B152" s="166"/>
      <c r="C152" s="157">
        <v>22140</v>
      </c>
      <c r="D152" s="212"/>
      <c r="E152" s="214"/>
      <c r="F152" s="216"/>
      <c r="G152" s="216"/>
      <c r="H152" s="216"/>
      <c r="I152" s="221"/>
      <c r="J152" s="216"/>
      <c r="K152" s="216"/>
      <c r="L152" s="219"/>
      <c r="M152" s="160"/>
    </row>
    <row r="153" spans="1:13" ht="17.25" customHeight="1" x14ac:dyDescent="0.2">
      <c r="A153" s="166"/>
      <c r="B153" s="166"/>
      <c r="C153" s="157">
        <v>22187</v>
      </c>
      <c r="D153" s="212"/>
      <c r="E153" s="214"/>
      <c r="F153" s="216"/>
      <c r="G153" s="216"/>
      <c r="H153" s="216"/>
      <c r="I153" s="221"/>
      <c r="J153" s="216"/>
      <c r="K153" s="216"/>
      <c r="L153" s="219"/>
      <c r="M153" s="160"/>
    </row>
    <row r="154" spans="1:13" ht="17.25" customHeight="1" x14ac:dyDescent="0.2">
      <c r="A154" s="166"/>
      <c r="B154" s="166"/>
      <c r="C154" s="157">
        <v>22223</v>
      </c>
      <c r="D154" s="212"/>
      <c r="E154" s="214"/>
      <c r="F154" s="216"/>
      <c r="G154" s="216"/>
      <c r="H154" s="216"/>
      <c r="I154" s="221"/>
      <c r="J154" s="216"/>
      <c r="K154" s="216"/>
      <c r="L154" s="219"/>
      <c r="M154" s="160"/>
    </row>
    <row r="155" spans="1:13" ht="17.25" customHeight="1" x14ac:dyDescent="0.2">
      <c r="A155" s="166"/>
      <c r="B155" s="166"/>
      <c r="C155" s="157">
        <v>22224</v>
      </c>
      <c r="D155" s="212"/>
      <c r="E155" s="214"/>
      <c r="F155" s="216"/>
      <c r="G155" s="216"/>
      <c r="H155" s="216"/>
      <c r="I155" s="221"/>
      <c r="J155" s="216"/>
      <c r="K155" s="216"/>
      <c r="L155" s="219"/>
      <c r="M155" s="160"/>
    </row>
    <row r="156" spans="1:13" ht="17.25" customHeight="1" x14ac:dyDescent="0.2">
      <c r="A156" s="166"/>
      <c r="B156" s="166"/>
      <c r="C156" s="157">
        <v>22349</v>
      </c>
      <c r="D156" s="212"/>
      <c r="E156" s="214"/>
      <c r="F156" s="216"/>
      <c r="G156" s="216"/>
      <c r="H156" s="216"/>
      <c r="I156" s="221"/>
      <c r="J156" s="216"/>
      <c r="K156" s="216"/>
      <c r="L156" s="219"/>
      <c r="M156" s="160"/>
    </row>
    <row r="157" spans="1:13" ht="17.25" customHeight="1" x14ac:dyDescent="0.2">
      <c r="A157" s="166"/>
      <c r="B157" s="166"/>
      <c r="C157" s="157">
        <v>22368</v>
      </c>
      <c r="D157" s="212"/>
      <c r="E157" s="214"/>
      <c r="F157" s="216"/>
      <c r="G157" s="216"/>
      <c r="H157" s="216"/>
      <c r="I157" s="221"/>
      <c r="J157" s="216"/>
      <c r="K157" s="216"/>
      <c r="L157" s="219"/>
      <c r="M157" s="160"/>
    </row>
    <row r="158" spans="1:13" ht="17.25" customHeight="1" x14ac:dyDescent="0.2">
      <c r="A158" s="166"/>
      <c r="B158" s="166"/>
      <c r="C158" s="157">
        <v>22569</v>
      </c>
      <c r="D158" s="212"/>
      <c r="E158" s="214"/>
      <c r="F158" s="216"/>
      <c r="G158" s="216"/>
      <c r="H158" s="216"/>
      <c r="I158" s="221"/>
      <c r="J158" s="216"/>
      <c r="K158" s="216"/>
      <c r="L158" s="219"/>
      <c r="M158" s="160"/>
    </row>
    <row r="159" spans="1:13" ht="17.25" customHeight="1" x14ac:dyDescent="0.2">
      <c r="A159" s="166"/>
      <c r="B159" s="166"/>
      <c r="C159" s="157">
        <v>22570</v>
      </c>
      <c r="D159" s="212"/>
      <c r="E159" s="215"/>
      <c r="F159" s="217"/>
      <c r="G159" s="217"/>
      <c r="H159" s="217"/>
      <c r="I159" s="222"/>
      <c r="J159" s="217"/>
      <c r="K159" s="217"/>
      <c r="L159" s="220"/>
      <c r="M159" s="160"/>
    </row>
    <row r="160" spans="1:13" s="171" customFormat="1" ht="17.25" customHeight="1" x14ac:dyDescent="0.2">
      <c r="A160" s="166">
        <v>78</v>
      </c>
      <c r="B160" s="174" t="s">
        <v>277</v>
      </c>
      <c r="C160" s="168" t="s">
        <v>445</v>
      </c>
      <c r="D160" s="169" t="s">
        <v>446</v>
      </c>
      <c r="E160" s="170">
        <f>SUM(E161:E165)</f>
        <v>176034482</v>
      </c>
      <c r="F160" s="170">
        <f t="shared" ref="F160:L160" si="17">SUM(F161:F165)</f>
        <v>0</v>
      </c>
      <c r="G160" s="170">
        <f t="shared" si="17"/>
        <v>0</v>
      </c>
      <c r="H160" s="170">
        <f t="shared" si="17"/>
        <v>0</v>
      </c>
      <c r="I160" s="170">
        <f t="shared" si="17"/>
        <v>176034482</v>
      </c>
      <c r="J160" s="170">
        <f t="shared" si="17"/>
        <v>5691764</v>
      </c>
      <c r="K160" s="170">
        <f t="shared" si="17"/>
        <v>0</v>
      </c>
      <c r="L160" s="170">
        <f t="shared" si="17"/>
        <v>181726246</v>
      </c>
      <c r="M160" s="170"/>
    </row>
    <row r="161" spans="1:13" ht="17.25" customHeight="1" x14ac:dyDescent="0.2">
      <c r="A161" s="166"/>
      <c r="B161" s="166"/>
      <c r="C161" s="157" t="s">
        <v>425</v>
      </c>
      <c r="D161" s="187" t="s">
        <v>412</v>
      </c>
      <c r="E161" s="160">
        <v>70002484</v>
      </c>
      <c r="F161" s="160"/>
      <c r="G161" s="160"/>
      <c r="H161" s="160"/>
      <c r="I161" s="145">
        <f>E161-F161-G161-H161</f>
        <v>70002484</v>
      </c>
      <c r="J161" s="172"/>
      <c r="K161" s="172"/>
      <c r="L161" s="145">
        <f>E161+J161</f>
        <v>70002484</v>
      </c>
      <c r="M161" s="160"/>
    </row>
    <row r="162" spans="1:13" ht="17.25" customHeight="1" x14ac:dyDescent="0.2">
      <c r="A162" s="166"/>
      <c r="B162" s="166"/>
      <c r="C162" s="157" t="s">
        <v>447</v>
      </c>
      <c r="D162" s="212" t="s">
        <v>440</v>
      </c>
      <c r="E162" s="213">
        <v>106031998</v>
      </c>
      <c r="F162" s="213"/>
      <c r="G162" s="213"/>
      <c r="H162" s="213"/>
      <c r="I162" s="218">
        <f>E162-F162-G162-H162</f>
        <v>106031998</v>
      </c>
      <c r="J162" s="213">
        <v>5691764</v>
      </c>
      <c r="K162" s="213"/>
      <c r="L162" s="218">
        <f>E162+J162</f>
        <v>111723762</v>
      </c>
      <c r="M162" s="160"/>
    </row>
    <row r="163" spans="1:13" ht="17.25" customHeight="1" x14ac:dyDescent="0.2">
      <c r="A163" s="166"/>
      <c r="B163" s="166"/>
      <c r="C163" s="157" t="s">
        <v>448</v>
      </c>
      <c r="D163" s="212"/>
      <c r="E163" s="214"/>
      <c r="F163" s="216"/>
      <c r="G163" s="216"/>
      <c r="H163" s="216"/>
      <c r="I163" s="221"/>
      <c r="J163" s="216"/>
      <c r="K163" s="216"/>
      <c r="L163" s="219"/>
      <c r="M163" s="160"/>
    </row>
    <row r="164" spans="1:13" ht="17.25" customHeight="1" x14ac:dyDescent="0.2">
      <c r="A164" s="166"/>
      <c r="B164" s="166"/>
      <c r="C164" s="157" t="s">
        <v>449</v>
      </c>
      <c r="D164" s="212"/>
      <c r="E164" s="214"/>
      <c r="F164" s="216"/>
      <c r="G164" s="216"/>
      <c r="H164" s="216"/>
      <c r="I164" s="221"/>
      <c r="J164" s="216"/>
      <c r="K164" s="216"/>
      <c r="L164" s="219"/>
      <c r="M164" s="160"/>
    </row>
    <row r="165" spans="1:13" ht="17.25" customHeight="1" x14ac:dyDescent="0.2">
      <c r="A165" s="166"/>
      <c r="B165" s="166"/>
      <c r="C165" s="157" t="s">
        <v>450</v>
      </c>
      <c r="D165" s="212"/>
      <c r="E165" s="215"/>
      <c r="F165" s="217"/>
      <c r="G165" s="217"/>
      <c r="H165" s="217"/>
      <c r="I165" s="222"/>
      <c r="J165" s="217"/>
      <c r="K165" s="217"/>
      <c r="L165" s="220"/>
      <c r="M165" s="160"/>
    </row>
    <row r="166" spans="1:13" s="171" customFormat="1" ht="17.25" customHeight="1" x14ac:dyDescent="0.2">
      <c r="A166" s="166">
        <v>79</v>
      </c>
      <c r="B166" s="174" t="s">
        <v>279</v>
      </c>
      <c r="C166" s="168" t="s">
        <v>451</v>
      </c>
      <c r="D166" s="169" t="s">
        <v>440</v>
      </c>
      <c r="E166" s="170">
        <f>SUM(E167:E173)</f>
        <v>713271128</v>
      </c>
      <c r="F166" s="170">
        <f t="shared" ref="F166:L166" si="18">SUM(F167:F173)</f>
        <v>0</v>
      </c>
      <c r="G166" s="170">
        <f t="shared" si="18"/>
        <v>0</v>
      </c>
      <c r="H166" s="170">
        <f t="shared" si="18"/>
        <v>0</v>
      </c>
      <c r="I166" s="170">
        <f t="shared" si="18"/>
        <v>713271128</v>
      </c>
      <c r="J166" s="170">
        <f t="shared" si="18"/>
        <v>207458543</v>
      </c>
      <c r="K166" s="170">
        <f t="shared" si="18"/>
        <v>0</v>
      </c>
      <c r="L166" s="170">
        <f t="shared" si="18"/>
        <v>920729671</v>
      </c>
      <c r="M166" s="170"/>
    </row>
    <row r="167" spans="1:13" ht="17.25" customHeight="1" x14ac:dyDescent="0.2">
      <c r="A167" s="166"/>
      <c r="B167" s="166"/>
      <c r="C167" s="157" t="s">
        <v>425</v>
      </c>
      <c r="D167" s="187" t="s">
        <v>412</v>
      </c>
      <c r="E167" s="160">
        <v>237035792</v>
      </c>
      <c r="F167" s="160"/>
      <c r="G167" s="160"/>
      <c r="H167" s="160"/>
      <c r="I167" s="145">
        <f>E167-F167-G167-H167</f>
        <v>237035792</v>
      </c>
      <c r="J167" s="172"/>
      <c r="K167" s="172"/>
      <c r="L167" s="145">
        <f>E167+J167</f>
        <v>237035792</v>
      </c>
      <c r="M167" s="160"/>
    </row>
    <row r="168" spans="1:13" ht="17.25" customHeight="1" x14ac:dyDescent="0.2">
      <c r="A168" s="166"/>
      <c r="B168" s="166"/>
      <c r="C168" s="157" t="s">
        <v>452</v>
      </c>
      <c r="D168" s="212" t="s">
        <v>440</v>
      </c>
      <c r="E168" s="213">
        <v>476235336</v>
      </c>
      <c r="F168" s="213"/>
      <c r="G168" s="213"/>
      <c r="H168" s="213"/>
      <c r="I168" s="218">
        <f>E168-F168-G168-H168</f>
        <v>476235336</v>
      </c>
      <c r="J168" s="213">
        <f>261936868-54478325</f>
        <v>207458543</v>
      </c>
      <c r="K168" s="213"/>
      <c r="L168" s="218">
        <f>E168+J168</f>
        <v>683693879</v>
      </c>
      <c r="M168" s="160"/>
    </row>
    <row r="169" spans="1:13" ht="17.25" customHeight="1" x14ac:dyDescent="0.2">
      <c r="A169" s="166"/>
      <c r="B169" s="166"/>
      <c r="C169" s="157" t="s">
        <v>453</v>
      </c>
      <c r="D169" s="212"/>
      <c r="E169" s="214"/>
      <c r="F169" s="216"/>
      <c r="G169" s="216"/>
      <c r="H169" s="216"/>
      <c r="I169" s="221"/>
      <c r="J169" s="216"/>
      <c r="K169" s="216"/>
      <c r="L169" s="219"/>
      <c r="M169" s="160"/>
    </row>
    <row r="170" spans="1:13" ht="17.25" customHeight="1" x14ac:dyDescent="0.2">
      <c r="A170" s="166"/>
      <c r="B170" s="166"/>
      <c r="C170" s="157" t="s">
        <v>454</v>
      </c>
      <c r="D170" s="212"/>
      <c r="E170" s="214"/>
      <c r="F170" s="216"/>
      <c r="G170" s="216"/>
      <c r="H170" s="216"/>
      <c r="I170" s="221"/>
      <c r="J170" s="216"/>
      <c r="K170" s="216"/>
      <c r="L170" s="219"/>
      <c r="M170" s="160"/>
    </row>
    <row r="171" spans="1:13" ht="17.25" customHeight="1" x14ac:dyDescent="0.2">
      <c r="A171" s="166"/>
      <c r="B171" s="166"/>
      <c r="C171" s="157" t="s">
        <v>455</v>
      </c>
      <c r="D171" s="212"/>
      <c r="E171" s="214"/>
      <c r="F171" s="216"/>
      <c r="G171" s="216"/>
      <c r="H171" s="216"/>
      <c r="I171" s="221"/>
      <c r="J171" s="216"/>
      <c r="K171" s="216"/>
      <c r="L171" s="219"/>
      <c r="M171" s="160"/>
    </row>
    <row r="172" spans="1:13" ht="17.25" customHeight="1" x14ac:dyDescent="0.2">
      <c r="A172" s="166"/>
      <c r="B172" s="166"/>
      <c r="C172" s="157" t="s">
        <v>456</v>
      </c>
      <c r="D172" s="212"/>
      <c r="E172" s="214"/>
      <c r="F172" s="216"/>
      <c r="G172" s="216"/>
      <c r="H172" s="216"/>
      <c r="I172" s="221"/>
      <c r="J172" s="216"/>
      <c r="K172" s="216"/>
      <c r="L172" s="219"/>
      <c r="M172" s="160"/>
    </row>
    <row r="173" spans="1:13" ht="17.25" customHeight="1" x14ac:dyDescent="0.2">
      <c r="A173" s="166"/>
      <c r="B173" s="166"/>
      <c r="C173" s="157" t="s">
        <v>457</v>
      </c>
      <c r="D173" s="212"/>
      <c r="E173" s="215"/>
      <c r="F173" s="217"/>
      <c r="G173" s="217"/>
      <c r="H173" s="217"/>
      <c r="I173" s="222"/>
      <c r="J173" s="217"/>
      <c r="K173" s="217"/>
      <c r="L173" s="220"/>
      <c r="M173" s="160"/>
    </row>
    <row r="174" spans="1:13" s="171" customFormat="1" ht="17.25" customHeight="1" x14ac:dyDescent="0.2">
      <c r="A174" s="166">
        <v>80</v>
      </c>
      <c r="B174" s="174" t="s">
        <v>287</v>
      </c>
      <c r="C174" s="168" t="s">
        <v>458</v>
      </c>
      <c r="D174" s="169" t="s">
        <v>440</v>
      </c>
      <c r="E174" s="170">
        <f t="shared" ref="E174:L174" si="19">SUM(E175:E181)</f>
        <v>837068717</v>
      </c>
      <c r="F174" s="170">
        <f t="shared" si="19"/>
        <v>2589721</v>
      </c>
      <c r="G174" s="170">
        <f t="shared" si="19"/>
        <v>47552534</v>
      </c>
      <c r="H174" s="170">
        <f t="shared" si="19"/>
        <v>87272189</v>
      </c>
      <c r="I174" s="170">
        <f t="shared" si="19"/>
        <v>699654273</v>
      </c>
      <c r="J174" s="170">
        <f t="shared" si="19"/>
        <v>172294989</v>
      </c>
      <c r="K174" s="170">
        <f t="shared" si="19"/>
        <v>0</v>
      </c>
      <c r="L174" s="170">
        <f t="shared" si="19"/>
        <v>1009363706</v>
      </c>
      <c r="M174" s="170"/>
    </row>
    <row r="175" spans="1:13" ht="17.25" customHeight="1" x14ac:dyDescent="0.2">
      <c r="A175" s="166"/>
      <c r="B175" s="166"/>
      <c r="C175" s="157" t="s">
        <v>425</v>
      </c>
      <c r="D175" s="187" t="s">
        <v>412</v>
      </c>
      <c r="E175" s="160">
        <v>537136596</v>
      </c>
      <c r="F175" s="160">
        <v>2589721</v>
      </c>
      <c r="G175" s="160">
        <v>47552534</v>
      </c>
      <c r="H175" s="160">
        <v>87272189</v>
      </c>
      <c r="I175" s="145">
        <f>E175-F175-G175-H175</f>
        <v>399722152</v>
      </c>
      <c r="J175" s="172"/>
      <c r="K175" s="172"/>
      <c r="L175" s="145">
        <f>E175+J175</f>
        <v>537136596</v>
      </c>
      <c r="M175" s="160"/>
    </row>
    <row r="176" spans="1:13" ht="17.25" customHeight="1" x14ac:dyDescent="0.2">
      <c r="A176" s="166"/>
      <c r="B176" s="166"/>
      <c r="C176" s="157" t="s">
        <v>459</v>
      </c>
      <c r="D176" s="212" t="s">
        <v>440</v>
      </c>
      <c r="E176" s="213">
        <v>299932121</v>
      </c>
      <c r="F176" s="213"/>
      <c r="G176" s="213"/>
      <c r="H176" s="213"/>
      <c r="I176" s="218">
        <f>E176-F176-G176-H176</f>
        <v>299932121</v>
      </c>
      <c r="J176" s="213">
        <f>172279461+5815+9713</f>
        <v>172294989</v>
      </c>
      <c r="K176" s="213"/>
      <c r="L176" s="218">
        <f>E176+J176</f>
        <v>472227110</v>
      </c>
      <c r="M176" s="188"/>
    </row>
    <row r="177" spans="1:13" ht="17.25" customHeight="1" x14ac:dyDescent="0.2">
      <c r="A177" s="166"/>
      <c r="B177" s="166"/>
      <c r="C177" s="157" t="s">
        <v>460</v>
      </c>
      <c r="D177" s="212"/>
      <c r="E177" s="214"/>
      <c r="F177" s="216"/>
      <c r="G177" s="216"/>
      <c r="H177" s="216"/>
      <c r="I177" s="221"/>
      <c r="J177" s="216"/>
      <c r="K177" s="216"/>
      <c r="L177" s="219"/>
      <c r="M177" s="188"/>
    </row>
    <row r="178" spans="1:13" ht="17.25" customHeight="1" x14ac:dyDescent="0.2">
      <c r="A178" s="166"/>
      <c r="B178" s="166"/>
      <c r="C178" s="157" t="s">
        <v>461</v>
      </c>
      <c r="D178" s="212"/>
      <c r="E178" s="214"/>
      <c r="F178" s="216"/>
      <c r="G178" s="216"/>
      <c r="H178" s="216"/>
      <c r="I178" s="221"/>
      <c r="J178" s="216"/>
      <c r="K178" s="216"/>
      <c r="L178" s="219"/>
      <c r="M178" s="188"/>
    </row>
    <row r="179" spans="1:13" ht="17.25" customHeight="1" x14ac:dyDescent="0.2">
      <c r="A179" s="166"/>
      <c r="B179" s="166"/>
      <c r="C179" s="157" t="s">
        <v>462</v>
      </c>
      <c r="D179" s="212"/>
      <c r="E179" s="214"/>
      <c r="F179" s="216"/>
      <c r="G179" s="216"/>
      <c r="H179" s="216"/>
      <c r="I179" s="221"/>
      <c r="J179" s="216"/>
      <c r="K179" s="216"/>
      <c r="L179" s="219"/>
      <c r="M179" s="188"/>
    </row>
    <row r="180" spans="1:13" ht="17.25" customHeight="1" x14ac:dyDescent="0.2">
      <c r="A180" s="166"/>
      <c r="B180" s="166"/>
      <c r="C180" s="157" t="s">
        <v>463</v>
      </c>
      <c r="D180" s="212"/>
      <c r="E180" s="214"/>
      <c r="F180" s="216"/>
      <c r="G180" s="216"/>
      <c r="H180" s="216"/>
      <c r="I180" s="221"/>
      <c r="J180" s="216"/>
      <c r="K180" s="216"/>
      <c r="L180" s="219"/>
      <c r="M180" s="188"/>
    </row>
    <row r="181" spans="1:13" ht="17.25" customHeight="1" x14ac:dyDescent="0.2">
      <c r="A181" s="166"/>
      <c r="B181" s="166"/>
      <c r="C181" s="157" t="s">
        <v>464</v>
      </c>
      <c r="D181" s="212"/>
      <c r="E181" s="215"/>
      <c r="F181" s="217"/>
      <c r="G181" s="217"/>
      <c r="H181" s="217"/>
      <c r="I181" s="222"/>
      <c r="J181" s="217"/>
      <c r="K181" s="217"/>
      <c r="L181" s="220"/>
      <c r="M181" s="188"/>
    </row>
    <row r="182" spans="1:13" s="171" customFormat="1" ht="17.25" customHeight="1" x14ac:dyDescent="0.2">
      <c r="A182" s="166">
        <v>81</v>
      </c>
      <c r="B182" s="174" t="s">
        <v>179</v>
      </c>
      <c r="C182" s="168" t="s">
        <v>465</v>
      </c>
      <c r="D182" s="169" t="s">
        <v>440</v>
      </c>
      <c r="E182" s="170">
        <f>SUM(E183:E189)</f>
        <v>464594347</v>
      </c>
      <c r="F182" s="170">
        <f t="shared" ref="F182:L182" si="20">SUM(F183:F189)</f>
        <v>0</v>
      </c>
      <c r="G182" s="170">
        <f t="shared" si="20"/>
        <v>125458574</v>
      </c>
      <c r="H182" s="170">
        <f t="shared" si="20"/>
        <v>7352740</v>
      </c>
      <c r="I182" s="170">
        <f t="shared" si="20"/>
        <v>331783033</v>
      </c>
      <c r="J182" s="170">
        <f t="shared" si="20"/>
        <v>72932326</v>
      </c>
      <c r="K182" s="170">
        <f t="shared" si="20"/>
        <v>0</v>
      </c>
      <c r="L182" s="170">
        <f t="shared" si="20"/>
        <v>537526673</v>
      </c>
      <c r="M182" s="170"/>
    </row>
    <row r="183" spans="1:13" ht="17.25" customHeight="1" x14ac:dyDescent="0.2">
      <c r="A183" s="166"/>
      <c r="B183" s="166"/>
      <c r="C183" s="157" t="s">
        <v>425</v>
      </c>
      <c r="D183" s="187" t="s">
        <v>412</v>
      </c>
      <c r="E183" s="160">
        <v>260029652</v>
      </c>
      <c r="F183" s="160"/>
      <c r="G183" s="160">
        <v>125458574</v>
      </c>
      <c r="H183" s="160">
        <f>6027922-6027922</f>
        <v>0</v>
      </c>
      <c r="I183" s="145">
        <f>E183-F183-G183-H183</f>
        <v>134571078</v>
      </c>
      <c r="J183" s="172"/>
      <c r="K183" s="172"/>
      <c r="L183" s="145">
        <f>E183+J183</f>
        <v>260029652</v>
      </c>
      <c r="M183" s="160"/>
    </row>
    <row r="184" spans="1:13" ht="17.25" customHeight="1" x14ac:dyDescent="0.2">
      <c r="A184" s="166"/>
      <c r="B184" s="166"/>
      <c r="C184" s="157">
        <v>26</v>
      </c>
      <c r="D184" s="223" t="s">
        <v>440</v>
      </c>
      <c r="E184" s="213">
        <v>204564695</v>
      </c>
      <c r="F184" s="218"/>
      <c r="G184" s="218"/>
      <c r="H184" s="218">
        <f>0+7352740</f>
        <v>7352740</v>
      </c>
      <c r="I184" s="218">
        <f>E184-F184-G184-H184</f>
        <v>197211955</v>
      </c>
      <c r="J184" s="213">
        <f>72906232+9423+16671</f>
        <v>72932326</v>
      </c>
      <c r="K184" s="218"/>
      <c r="L184" s="218">
        <f>E184+J184</f>
        <v>277497021</v>
      </c>
      <c r="M184" s="160"/>
    </row>
    <row r="185" spans="1:13" ht="17.25" customHeight="1" x14ac:dyDescent="0.2">
      <c r="A185" s="166"/>
      <c r="B185" s="166"/>
      <c r="C185" s="157">
        <v>27</v>
      </c>
      <c r="D185" s="241"/>
      <c r="E185" s="214"/>
      <c r="F185" s="221"/>
      <c r="G185" s="221"/>
      <c r="H185" s="221"/>
      <c r="I185" s="221"/>
      <c r="J185" s="216"/>
      <c r="K185" s="228"/>
      <c r="L185" s="219"/>
      <c r="M185" s="160"/>
    </row>
    <row r="186" spans="1:13" ht="17.25" customHeight="1" x14ac:dyDescent="0.2">
      <c r="A186" s="166"/>
      <c r="B186" s="166"/>
      <c r="C186" s="157">
        <v>290</v>
      </c>
      <c r="D186" s="241"/>
      <c r="E186" s="214"/>
      <c r="F186" s="221"/>
      <c r="G186" s="221"/>
      <c r="H186" s="221"/>
      <c r="I186" s="221"/>
      <c r="J186" s="216"/>
      <c r="K186" s="228"/>
      <c r="L186" s="219"/>
      <c r="M186" s="160"/>
    </row>
    <row r="187" spans="1:13" ht="17.25" customHeight="1" x14ac:dyDescent="0.2">
      <c r="A187" s="166"/>
      <c r="B187" s="166"/>
      <c r="C187" s="157">
        <v>292</v>
      </c>
      <c r="D187" s="241"/>
      <c r="E187" s="214"/>
      <c r="F187" s="221"/>
      <c r="G187" s="221"/>
      <c r="H187" s="221"/>
      <c r="I187" s="221"/>
      <c r="J187" s="216"/>
      <c r="K187" s="228"/>
      <c r="L187" s="219"/>
      <c r="M187" s="160"/>
    </row>
    <row r="188" spans="1:13" ht="17.25" customHeight="1" x14ac:dyDescent="0.2">
      <c r="A188" s="166"/>
      <c r="B188" s="166"/>
      <c r="C188" s="157">
        <v>289</v>
      </c>
      <c r="D188" s="241"/>
      <c r="E188" s="214"/>
      <c r="F188" s="221"/>
      <c r="G188" s="221"/>
      <c r="H188" s="221"/>
      <c r="I188" s="221"/>
      <c r="J188" s="216"/>
      <c r="K188" s="228"/>
      <c r="L188" s="219"/>
      <c r="M188" s="160"/>
    </row>
    <row r="189" spans="1:13" ht="17.25" customHeight="1" x14ac:dyDescent="0.2">
      <c r="A189" s="166"/>
      <c r="B189" s="166"/>
      <c r="C189" s="157">
        <v>291</v>
      </c>
      <c r="D189" s="241"/>
      <c r="E189" s="214"/>
      <c r="F189" s="221"/>
      <c r="G189" s="221"/>
      <c r="H189" s="221"/>
      <c r="I189" s="221"/>
      <c r="J189" s="216"/>
      <c r="K189" s="228"/>
      <c r="L189" s="219"/>
      <c r="M189" s="160"/>
    </row>
    <row r="190" spans="1:13" ht="17.25" customHeight="1" x14ac:dyDescent="0.2">
      <c r="A190" s="166"/>
      <c r="B190" s="166"/>
      <c r="C190" s="186">
        <v>10212001</v>
      </c>
      <c r="D190" s="239"/>
      <c r="E190" s="215"/>
      <c r="F190" s="242"/>
      <c r="G190" s="242"/>
      <c r="H190" s="242"/>
      <c r="I190" s="242"/>
      <c r="J190" s="239"/>
      <c r="K190" s="240"/>
      <c r="L190" s="240"/>
      <c r="M190" s="160"/>
    </row>
    <row r="191" spans="1:13" s="171" customFormat="1" ht="17.25" customHeight="1" x14ac:dyDescent="0.2">
      <c r="A191" s="166">
        <v>82</v>
      </c>
      <c r="B191" s="174" t="s">
        <v>181</v>
      </c>
      <c r="C191" s="168" t="s">
        <v>466</v>
      </c>
      <c r="D191" s="169" t="s">
        <v>440</v>
      </c>
      <c r="E191" s="170">
        <f>SUM(E192:E200)</f>
        <v>1299588661</v>
      </c>
      <c r="F191" s="170">
        <f t="shared" ref="F191:L191" si="21">SUM(F192:F200)</f>
        <v>548180</v>
      </c>
      <c r="G191" s="170">
        <f t="shared" si="21"/>
        <v>36498489</v>
      </c>
      <c r="H191" s="170">
        <f t="shared" si="21"/>
        <v>805896126</v>
      </c>
      <c r="I191" s="170">
        <f t="shared" si="21"/>
        <v>456645866</v>
      </c>
      <c r="J191" s="170">
        <f t="shared" si="21"/>
        <v>227036950</v>
      </c>
      <c r="K191" s="170">
        <f t="shared" si="21"/>
        <v>0</v>
      </c>
      <c r="L191" s="170">
        <f t="shared" si="21"/>
        <v>1526625611</v>
      </c>
      <c r="M191" s="170"/>
    </row>
    <row r="192" spans="1:13" ht="17.25" customHeight="1" x14ac:dyDescent="0.2">
      <c r="A192" s="166"/>
      <c r="B192" s="166"/>
      <c r="C192" s="157" t="s">
        <v>425</v>
      </c>
      <c r="D192" s="187" t="s">
        <v>412</v>
      </c>
      <c r="E192" s="160">
        <v>1006641561</v>
      </c>
      <c r="F192" s="160">
        <v>420383</v>
      </c>
      <c r="G192" s="160">
        <v>36498489</v>
      </c>
      <c r="H192" s="160">
        <v>805896126</v>
      </c>
      <c r="I192" s="145">
        <f>E192-F192-G192-H192</f>
        <v>163826563</v>
      </c>
      <c r="J192" s="172"/>
      <c r="K192" s="172"/>
      <c r="L192" s="145">
        <f>E192+J192</f>
        <v>1006641561</v>
      </c>
      <c r="M192" s="160"/>
    </row>
    <row r="193" spans="1:13" ht="17.25" customHeight="1" x14ac:dyDescent="0.2">
      <c r="A193" s="166"/>
      <c r="B193" s="166"/>
      <c r="C193" s="157" t="s">
        <v>467</v>
      </c>
      <c r="D193" s="212" t="s">
        <v>440</v>
      </c>
      <c r="E193" s="213">
        <v>292947100</v>
      </c>
      <c r="F193" s="213">
        <v>127797</v>
      </c>
      <c r="G193" s="213"/>
      <c r="H193" s="213"/>
      <c r="I193" s="218">
        <f>E193-F193-G193-H193</f>
        <v>292819303</v>
      </c>
      <c r="J193" s="213">
        <f>227052996-15289-757</f>
        <v>227036950</v>
      </c>
      <c r="K193" s="213"/>
      <c r="L193" s="218">
        <f>E193+J193</f>
        <v>519984050</v>
      </c>
      <c r="M193" s="160"/>
    </row>
    <row r="194" spans="1:13" ht="17.25" customHeight="1" x14ac:dyDescent="0.2">
      <c r="A194" s="166"/>
      <c r="B194" s="166"/>
      <c r="C194" s="157">
        <v>409</v>
      </c>
      <c r="D194" s="212"/>
      <c r="E194" s="214"/>
      <c r="F194" s="216"/>
      <c r="G194" s="216"/>
      <c r="H194" s="216"/>
      <c r="I194" s="221"/>
      <c r="J194" s="216"/>
      <c r="K194" s="216"/>
      <c r="L194" s="219"/>
      <c r="M194" s="160"/>
    </row>
    <row r="195" spans="1:13" ht="17.25" customHeight="1" x14ac:dyDescent="0.2">
      <c r="A195" s="166"/>
      <c r="B195" s="166"/>
      <c r="C195" s="157">
        <v>707</v>
      </c>
      <c r="D195" s="212"/>
      <c r="E195" s="214"/>
      <c r="F195" s="216"/>
      <c r="G195" s="216"/>
      <c r="H195" s="216"/>
      <c r="I195" s="221"/>
      <c r="J195" s="216"/>
      <c r="K195" s="216"/>
      <c r="L195" s="219"/>
      <c r="M195" s="160"/>
    </row>
    <row r="196" spans="1:13" ht="17.25" customHeight="1" x14ac:dyDescent="0.2">
      <c r="A196" s="166"/>
      <c r="B196" s="166"/>
      <c r="C196" s="157" t="s">
        <v>468</v>
      </c>
      <c r="D196" s="212"/>
      <c r="E196" s="214"/>
      <c r="F196" s="216"/>
      <c r="G196" s="216"/>
      <c r="H196" s="216"/>
      <c r="I196" s="221"/>
      <c r="J196" s="216"/>
      <c r="K196" s="216"/>
      <c r="L196" s="219"/>
      <c r="M196" s="160"/>
    </row>
    <row r="197" spans="1:13" ht="17.25" customHeight="1" x14ac:dyDescent="0.2">
      <c r="A197" s="166"/>
      <c r="B197" s="166"/>
      <c r="C197" s="157">
        <v>507</v>
      </c>
      <c r="D197" s="212"/>
      <c r="E197" s="214"/>
      <c r="F197" s="216"/>
      <c r="G197" s="216"/>
      <c r="H197" s="216"/>
      <c r="I197" s="221"/>
      <c r="J197" s="216"/>
      <c r="K197" s="216"/>
      <c r="L197" s="219"/>
      <c r="M197" s="160"/>
    </row>
    <row r="198" spans="1:13" ht="17.25" customHeight="1" x14ac:dyDescent="0.2">
      <c r="A198" s="166"/>
      <c r="B198" s="166"/>
      <c r="C198" s="157" t="s">
        <v>469</v>
      </c>
      <c r="D198" s="212"/>
      <c r="E198" s="214"/>
      <c r="F198" s="216"/>
      <c r="G198" s="216"/>
      <c r="H198" s="216"/>
      <c r="I198" s="221"/>
      <c r="J198" s="216"/>
      <c r="K198" s="216"/>
      <c r="L198" s="219"/>
      <c r="M198" s="160"/>
    </row>
    <row r="199" spans="1:13" ht="17.25" customHeight="1" x14ac:dyDescent="0.2">
      <c r="A199" s="166"/>
      <c r="B199" s="166"/>
      <c r="C199" s="157">
        <v>351</v>
      </c>
      <c r="D199" s="212"/>
      <c r="E199" s="214"/>
      <c r="F199" s="216"/>
      <c r="G199" s="216"/>
      <c r="H199" s="216"/>
      <c r="I199" s="221"/>
      <c r="J199" s="216"/>
      <c r="K199" s="216"/>
      <c r="L199" s="219"/>
      <c r="M199" s="160"/>
    </row>
    <row r="200" spans="1:13" ht="17.25" customHeight="1" x14ac:dyDescent="0.2">
      <c r="A200" s="166"/>
      <c r="B200" s="166"/>
      <c r="C200" s="157" t="s">
        <v>470</v>
      </c>
      <c r="D200" s="212"/>
      <c r="E200" s="215"/>
      <c r="F200" s="217"/>
      <c r="G200" s="217"/>
      <c r="H200" s="217"/>
      <c r="I200" s="222"/>
      <c r="J200" s="217"/>
      <c r="K200" s="217"/>
      <c r="L200" s="220"/>
      <c r="M200" s="160"/>
    </row>
    <row r="201" spans="1:13" s="171" customFormat="1" ht="17.25" customHeight="1" x14ac:dyDescent="0.2">
      <c r="A201" s="166">
        <v>83</v>
      </c>
      <c r="B201" s="167" t="s">
        <v>289</v>
      </c>
      <c r="C201" s="168" t="s">
        <v>471</v>
      </c>
      <c r="D201" s="169" t="s">
        <v>440</v>
      </c>
      <c r="E201" s="170">
        <f>SUM(E202:E222)</f>
        <v>788436963</v>
      </c>
      <c r="F201" s="170">
        <f t="shared" ref="F201:L201" si="22">SUM(F202:F222)</f>
        <v>59468267</v>
      </c>
      <c r="G201" s="170">
        <f t="shared" si="22"/>
        <v>36529816</v>
      </c>
      <c r="H201" s="170">
        <f t="shared" si="22"/>
        <v>0</v>
      </c>
      <c r="I201" s="170">
        <f t="shared" si="22"/>
        <v>692438880</v>
      </c>
      <c r="J201" s="170">
        <f t="shared" si="22"/>
        <v>185010021</v>
      </c>
      <c r="K201" s="170">
        <f t="shared" si="22"/>
        <v>0</v>
      </c>
      <c r="L201" s="170">
        <f t="shared" si="22"/>
        <v>973446984</v>
      </c>
      <c r="M201" s="170"/>
    </row>
    <row r="202" spans="1:13" ht="17.25" customHeight="1" x14ac:dyDescent="0.2">
      <c r="A202" s="166"/>
      <c r="B202" s="166"/>
      <c r="C202" s="157" t="s">
        <v>425</v>
      </c>
      <c r="D202" s="187" t="s">
        <v>412</v>
      </c>
      <c r="E202" s="160">
        <v>263435496</v>
      </c>
      <c r="F202" s="160">
        <v>54373913</v>
      </c>
      <c r="G202" s="160">
        <v>36529816</v>
      </c>
      <c r="H202" s="160"/>
      <c r="I202" s="145">
        <f>E202-F202-G202-H202</f>
        <v>172531767</v>
      </c>
      <c r="J202" s="172"/>
      <c r="K202" s="172"/>
      <c r="L202" s="145">
        <f>E202+J202</f>
        <v>263435496</v>
      </c>
      <c r="M202" s="160"/>
    </row>
    <row r="203" spans="1:13" ht="17.25" customHeight="1" x14ac:dyDescent="0.2">
      <c r="A203" s="166"/>
      <c r="B203" s="166"/>
      <c r="C203" s="157">
        <v>22287</v>
      </c>
      <c r="D203" s="212" t="s">
        <v>440</v>
      </c>
      <c r="E203" s="213">
        <v>477451465</v>
      </c>
      <c r="F203" s="213">
        <v>5094354</v>
      </c>
      <c r="G203" s="213"/>
      <c r="H203" s="213"/>
      <c r="I203" s="218">
        <f>E203-F203-G203-H203</f>
        <v>472357111</v>
      </c>
      <c r="J203" s="213">
        <f>184991259+13733+5029</f>
        <v>185010021</v>
      </c>
      <c r="K203" s="213"/>
      <c r="L203" s="218">
        <f>E203+J203</f>
        <v>662461486</v>
      </c>
      <c r="M203" s="160"/>
    </row>
    <row r="204" spans="1:13" ht="17.25" customHeight="1" x14ac:dyDescent="0.2">
      <c r="A204" s="166"/>
      <c r="B204" s="166"/>
      <c r="C204" s="157">
        <v>22306</v>
      </c>
      <c r="D204" s="212"/>
      <c r="E204" s="214"/>
      <c r="F204" s="216"/>
      <c r="G204" s="216"/>
      <c r="H204" s="216"/>
      <c r="I204" s="221"/>
      <c r="J204" s="216"/>
      <c r="K204" s="216"/>
      <c r="L204" s="219"/>
      <c r="M204" s="160"/>
    </row>
    <row r="205" spans="1:13" ht="17.25" customHeight="1" x14ac:dyDescent="0.2">
      <c r="A205" s="166"/>
      <c r="B205" s="166"/>
      <c r="C205" s="157">
        <v>22291</v>
      </c>
      <c r="D205" s="212"/>
      <c r="E205" s="214"/>
      <c r="F205" s="216"/>
      <c r="G205" s="216"/>
      <c r="H205" s="216"/>
      <c r="I205" s="221"/>
      <c r="J205" s="216"/>
      <c r="K205" s="216"/>
      <c r="L205" s="219"/>
      <c r="M205" s="160"/>
    </row>
    <row r="206" spans="1:13" ht="17.25" customHeight="1" x14ac:dyDescent="0.2">
      <c r="A206" s="166"/>
      <c r="B206" s="166"/>
      <c r="C206" s="157">
        <v>22292</v>
      </c>
      <c r="D206" s="212"/>
      <c r="E206" s="214"/>
      <c r="F206" s="216"/>
      <c r="G206" s="216"/>
      <c r="H206" s="216"/>
      <c r="I206" s="221"/>
      <c r="J206" s="216"/>
      <c r="K206" s="216"/>
      <c r="L206" s="219"/>
      <c r="M206" s="160"/>
    </row>
    <row r="207" spans="1:13" ht="17.25" customHeight="1" x14ac:dyDescent="0.2">
      <c r="A207" s="166"/>
      <c r="B207" s="166"/>
      <c r="C207" s="157">
        <v>22294</v>
      </c>
      <c r="D207" s="212"/>
      <c r="E207" s="214"/>
      <c r="F207" s="216"/>
      <c r="G207" s="216"/>
      <c r="H207" s="216"/>
      <c r="I207" s="221"/>
      <c r="J207" s="216"/>
      <c r="K207" s="216"/>
      <c r="L207" s="219"/>
      <c r="M207" s="160"/>
    </row>
    <row r="208" spans="1:13" ht="17.25" customHeight="1" x14ac:dyDescent="0.2">
      <c r="A208" s="166"/>
      <c r="B208" s="166"/>
      <c r="C208" s="157">
        <v>22296</v>
      </c>
      <c r="D208" s="212"/>
      <c r="E208" s="214"/>
      <c r="F208" s="216"/>
      <c r="G208" s="216"/>
      <c r="H208" s="216"/>
      <c r="I208" s="221"/>
      <c r="J208" s="216"/>
      <c r="K208" s="216"/>
      <c r="L208" s="219"/>
      <c r="M208" s="160"/>
    </row>
    <row r="209" spans="1:13" ht="17.25" customHeight="1" x14ac:dyDescent="0.2">
      <c r="A209" s="166"/>
      <c r="B209" s="166"/>
      <c r="C209" s="157">
        <v>22297</v>
      </c>
      <c r="D209" s="212"/>
      <c r="E209" s="214"/>
      <c r="F209" s="216"/>
      <c r="G209" s="216"/>
      <c r="H209" s="216"/>
      <c r="I209" s="221"/>
      <c r="J209" s="216"/>
      <c r="K209" s="216"/>
      <c r="L209" s="219"/>
      <c r="M209" s="160"/>
    </row>
    <row r="210" spans="1:13" ht="17.25" customHeight="1" x14ac:dyDescent="0.2">
      <c r="A210" s="166"/>
      <c r="B210" s="166"/>
      <c r="C210" s="157">
        <v>22301</v>
      </c>
      <c r="D210" s="212"/>
      <c r="E210" s="214"/>
      <c r="F210" s="216"/>
      <c r="G210" s="216"/>
      <c r="H210" s="216"/>
      <c r="I210" s="221"/>
      <c r="J210" s="216"/>
      <c r="K210" s="216"/>
      <c r="L210" s="219"/>
      <c r="M210" s="160"/>
    </row>
    <row r="211" spans="1:13" ht="17.25" customHeight="1" x14ac:dyDescent="0.2">
      <c r="A211" s="166"/>
      <c r="B211" s="166"/>
      <c r="C211" s="157">
        <v>22289</v>
      </c>
      <c r="D211" s="212"/>
      <c r="E211" s="214"/>
      <c r="F211" s="216"/>
      <c r="G211" s="216"/>
      <c r="H211" s="216"/>
      <c r="I211" s="221"/>
      <c r="J211" s="216"/>
      <c r="K211" s="216"/>
      <c r="L211" s="219"/>
      <c r="M211" s="160"/>
    </row>
    <row r="212" spans="1:13" ht="17.25" customHeight="1" x14ac:dyDescent="0.2">
      <c r="A212" s="166"/>
      <c r="B212" s="166"/>
      <c r="C212" s="157">
        <v>22295</v>
      </c>
      <c r="D212" s="212"/>
      <c r="E212" s="214"/>
      <c r="F212" s="216"/>
      <c r="G212" s="216"/>
      <c r="H212" s="216"/>
      <c r="I212" s="221"/>
      <c r="J212" s="216"/>
      <c r="K212" s="216"/>
      <c r="L212" s="219"/>
      <c r="M212" s="160"/>
    </row>
    <row r="213" spans="1:13" ht="17.25" customHeight="1" x14ac:dyDescent="0.2">
      <c r="A213" s="166"/>
      <c r="B213" s="166"/>
      <c r="C213" s="157">
        <v>22293</v>
      </c>
      <c r="D213" s="212"/>
      <c r="E213" s="214"/>
      <c r="F213" s="216"/>
      <c r="G213" s="216"/>
      <c r="H213" s="216"/>
      <c r="I213" s="221"/>
      <c r="J213" s="216"/>
      <c r="K213" s="216"/>
      <c r="L213" s="219"/>
      <c r="M213" s="160"/>
    </row>
    <row r="214" spans="1:13" ht="17.25" customHeight="1" x14ac:dyDescent="0.2">
      <c r="A214" s="166"/>
      <c r="B214" s="166"/>
      <c r="C214" s="157">
        <v>22303</v>
      </c>
      <c r="D214" s="212"/>
      <c r="E214" s="215"/>
      <c r="F214" s="217"/>
      <c r="G214" s="217"/>
      <c r="H214" s="217"/>
      <c r="I214" s="222"/>
      <c r="J214" s="217"/>
      <c r="K214" s="217"/>
      <c r="L214" s="220"/>
      <c r="M214" s="160"/>
    </row>
    <row r="215" spans="1:13" ht="17.25" customHeight="1" x14ac:dyDescent="0.2">
      <c r="A215" s="166"/>
      <c r="B215" s="166"/>
      <c r="C215" s="157">
        <v>357</v>
      </c>
      <c r="D215" s="212" t="s">
        <v>408</v>
      </c>
      <c r="E215" s="213">
        <v>47550002</v>
      </c>
      <c r="F215" s="213"/>
      <c r="G215" s="213"/>
      <c r="H215" s="213"/>
      <c r="I215" s="218">
        <f>E215-F215-G215-H215</f>
        <v>47550002</v>
      </c>
      <c r="J215" s="213"/>
      <c r="K215" s="213"/>
      <c r="L215" s="218">
        <f>E215+J215</f>
        <v>47550002</v>
      </c>
      <c r="M215" s="160"/>
    </row>
    <row r="216" spans="1:13" ht="17.25" customHeight="1" x14ac:dyDescent="0.2">
      <c r="A216" s="166"/>
      <c r="B216" s="166"/>
      <c r="C216" s="157">
        <v>358</v>
      </c>
      <c r="D216" s="212"/>
      <c r="E216" s="214"/>
      <c r="F216" s="216"/>
      <c r="G216" s="216"/>
      <c r="H216" s="216"/>
      <c r="I216" s="221"/>
      <c r="J216" s="216"/>
      <c r="K216" s="216"/>
      <c r="L216" s="219"/>
      <c r="M216" s="160"/>
    </row>
    <row r="217" spans="1:13" ht="17.25" customHeight="1" x14ac:dyDescent="0.2">
      <c r="A217" s="166"/>
      <c r="B217" s="166"/>
      <c r="C217" s="157">
        <v>360</v>
      </c>
      <c r="D217" s="212"/>
      <c r="E217" s="214"/>
      <c r="F217" s="216"/>
      <c r="G217" s="216"/>
      <c r="H217" s="216"/>
      <c r="I217" s="221"/>
      <c r="J217" s="216"/>
      <c r="K217" s="216"/>
      <c r="L217" s="219"/>
      <c r="M217" s="160"/>
    </row>
    <row r="218" spans="1:13" ht="17.25" customHeight="1" x14ac:dyDescent="0.2">
      <c r="A218" s="166"/>
      <c r="B218" s="166"/>
      <c r="C218" s="157">
        <v>369</v>
      </c>
      <c r="D218" s="212"/>
      <c r="E218" s="214"/>
      <c r="F218" s="216"/>
      <c r="G218" s="216"/>
      <c r="H218" s="216"/>
      <c r="I218" s="221"/>
      <c r="J218" s="216"/>
      <c r="K218" s="216"/>
      <c r="L218" s="219"/>
      <c r="M218" s="160"/>
    </row>
    <row r="219" spans="1:13" ht="17.25" customHeight="1" x14ac:dyDescent="0.2">
      <c r="A219" s="166"/>
      <c r="B219" s="166"/>
      <c r="C219" s="157">
        <v>370</v>
      </c>
      <c r="D219" s="212"/>
      <c r="E219" s="214"/>
      <c r="F219" s="216"/>
      <c r="G219" s="216"/>
      <c r="H219" s="216"/>
      <c r="I219" s="221"/>
      <c r="J219" s="216"/>
      <c r="K219" s="216"/>
      <c r="L219" s="219"/>
      <c r="M219" s="160"/>
    </row>
    <row r="220" spans="1:13" ht="17.25" customHeight="1" x14ac:dyDescent="0.2">
      <c r="A220" s="166"/>
      <c r="B220" s="166"/>
      <c r="C220" s="157">
        <v>371</v>
      </c>
      <c r="D220" s="212"/>
      <c r="E220" s="214"/>
      <c r="F220" s="216"/>
      <c r="G220" s="216"/>
      <c r="H220" s="216"/>
      <c r="I220" s="221"/>
      <c r="J220" s="216"/>
      <c r="K220" s="216"/>
      <c r="L220" s="219"/>
      <c r="M220" s="160"/>
    </row>
    <row r="221" spans="1:13" ht="17.25" customHeight="1" x14ac:dyDescent="0.2">
      <c r="A221" s="166"/>
      <c r="B221" s="166"/>
      <c r="C221" s="157">
        <v>373</v>
      </c>
      <c r="D221" s="212"/>
      <c r="E221" s="214"/>
      <c r="F221" s="216"/>
      <c r="G221" s="216"/>
      <c r="H221" s="216"/>
      <c r="I221" s="221"/>
      <c r="J221" s="216"/>
      <c r="K221" s="216"/>
      <c r="L221" s="219"/>
      <c r="M221" s="160"/>
    </row>
    <row r="222" spans="1:13" ht="17.25" customHeight="1" x14ac:dyDescent="0.2">
      <c r="A222" s="166"/>
      <c r="B222" s="166"/>
      <c r="C222" s="157">
        <v>375</v>
      </c>
      <c r="D222" s="212"/>
      <c r="E222" s="215"/>
      <c r="F222" s="217"/>
      <c r="G222" s="217"/>
      <c r="H222" s="217"/>
      <c r="I222" s="222"/>
      <c r="J222" s="217"/>
      <c r="K222" s="217"/>
      <c r="L222" s="220"/>
      <c r="M222" s="160"/>
    </row>
    <row r="223" spans="1:13" s="171" customFormat="1" ht="17.25" customHeight="1" x14ac:dyDescent="0.2">
      <c r="A223" s="166">
        <v>84</v>
      </c>
      <c r="B223" s="173" t="s">
        <v>275</v>
      </c>
      <c r="C223" s="168" t="s">
        <v>472</v>
      </c>
      <c r="D223" s="169" t="s">
        <v>440</v>
      </c>
      <c r="E223" s="170">
        <v>442924572</v>
      </c>
      <c r="F223" s="170"/>
      <c r="G223" s="170"/>
      <c r="H223" s="170"/>
      <c r="I223" s="147">
        <f>E223-F223-G223-H223</f>
        <v>442924572</v>
      </c>
      <c r="J223" s="170">
        <v>157971060</v>
      </c>
      <c r="K223" s="170"/>
      <c r="L223" s="147">
        <f>E223+J223</f>
        <v>600895632</v>
      </c>
      <c r="M223" s="170"/>
    </row>
    <row r="224" spans="1:13" s="171" customFormat="1" ht="17.25" customHeight="1" x14ac:dyDescent="0.2">
      <c r="A224" s="175">
        <v>85</v>
      </c>
      <c r="B224" s="173" t="s">
        <v>267</v>
      </c>
      <c r="C224" s="168" t="s">
        <v>473</v>
      </c>
      <c r="D224" s="169" t="s">
        <v>474</v>
      </c>
      <c r="E224" s="170">
        <f>SUM(E225:E243)</f>
        <v>1345271234</v>
      </c>
      <c r="F224" s="170">
        <f t="shared" ref="F224:L224" si="23">SUM(F225:F243)</f>
        <v>196450212</v>
      </c>
      <c r="G224" s="170">
        <f t="shared" si="23"/>
        <v>34483384</v>
      </c>
      <c r="H224" s="170">
        <f t="shared" si="23"/>
        <v>52721209</v>
      </c>
      <c r="I224" s="170">
        <f t="shared" si="23"/>
        <v>1061616429</v>
      </c>
      <c r="J224" s="170">
        <f t="shared" si="23"/>
        <v>444269537</v>
      </c>
      <c r="K224" s="170">
        <f t="shared" si="23"/>
        <v>23904910</v>
      </c>
      <c r="L224" s="170">
        <f t="shared" si="23"/>
        <v>1789540771</v>
      </c>
      <c r="M224" s="170"/>
    </row>
    <row r="225" spans="1:13" ht="17.25" customHeight="1" x14ac:dyDescent="0.2">
      <c r="A225" s="175"/>
      <c r="B225" s="175"/>
      <c r="C225" s="157" t="s">
        <v>425</v>
      </c>
      <c r="D225" s="187" t="s">
        <v>412</v>
      </c>
      <c r="E225" s="160">
        <v>272754967</v>
      </c>
      <c r="F225" s="160"/>
      <c r="G225" s="160">
        <v>34483384</v>
      </c>
      <c r="H225" s="160">
        <v>52721209</v>
      </c>
      <c r="I225" s="145">
        <f>E225-F225-G225-H225</f>
        <v>185550374</v>
      </c>
      <c r="J225" s="172"/>
      <c r="K225" s="172"/>
      <c r="L225" s="145">
        <f>E225+J225</f>
        <v>272754967</v>
      </c>
      <c r="M225" s="160"/>
    </row>
    <row r="226" spans="1:13" ht="17.25" customHeight="1" x14ac:dyDescent="0.2">
      <c r="A226" s="175"/>
      <c r="B226" s="175"/>
      <c r="C226" s="157" t="s">
        <v>475</v>
      </c>
      <c r="D226" s="212" t="s">
        <v>474</v>
      </c>
      <c r="E226" s="213">
        <v>1072516267</v>
      </c>
      <c r="F226" s="213">
        <v>196450212</v>
      </c>
      <c r="G226" s="213"/>
      <c r="H226" s="213"/>
      <c r="I226" s="218">
        <f>E226-F226-G226-H226</f>
        <v>876066055</v>
      </c>
      <c r="J226" s="213">
        <f>444078993-480912+403705+267751</f>
        <v>444269537</v>
      </c>
      <c r="K226" s="213">
        <v>23904910</v>
      </c>
      <c r="L226" s="243">
        <f>E226+J226</f>
        <v>1516785804</v>
      </c>
      <c r="M226" s="160"/>
    </row>
    <row r="227" spans="1:13" ht="17.25" customHeight="1" x14ac:dyDescent="0.2">
      <c r="A227" s="175"/>
      <c r="B227" s="175"/>
      <c r="C227" s="157" t="s">
        <v>476</v>
      </c>
      <c r="D227" s="212"/>
      <c r="E227" s="214"/>
      <c r="F227" s="216"/>
      <c r="G227" s="216"/>
      <c r="H227" s="216"/>
      <c r="I227" s="221"/>
      <c r="J227" s="216"/>
      <c r="K227" s="216"/>
      <c r="L227" s="216"/>
      <c r="M227" s="160"/>
    </row>
    <row r="228" spans="1:13" ht="17.25" customHeight="1" x14ac:dyDescent="0.2">
      <c r="A228" s="175"/>
      <c r="B228" s="175"/>
      <c r="C228" s="157" t="s">
        <v>477</v>
      </c>
      <c r="D228" s="212"/>
      <c r="E228" s="214"/>
      <c r="F228" s="216"/>
      <c r="G228" s="216"/>
      <c r="H228" s="216"/>
      <c r="I228" s="221"/>
      <c r="J228" s="216"/>
      <c r="K228" s="216"/>
      <c r="L228" s="216"/>
      <c r="M228" s="160"/>
    </row>
    <row r="229" spans="1:13" ht="17.25" customHeight="1" x14ac:dyDescent="0.2">
      <c r="A229" s="175"/>
      <c r="B229" s="175"/>
      <c r="C229" s="157" t="s">
        <v>478</v>
      </c>
      <c r="D229" s="212"/>
      <c r="E229" s="214"/>
      <c r="F229" s="216"/>
      <c r="G229" s="216"/>
      <c r="H229" s="216"/>
      <c r="I229" s="221"/>
      <c r="J229" s="216"/>
      <c r="K229" s="216"/>
      <c r="L229" s="216"/>
      <c r="M229" s="160"/>
    </row>
    <row r="230" spans="1:13" ht="17.25" customHeight="1" x14ac:dyDescent="0.2">
      <c r="A230" s="175"/>
      <c r="B230" s="175"/>
      <c r="C230" s="157" t="s">
        <v>479</v>
      </c>
      <c r="D230" s="212"/>
      <c r="E230" s="214"/>
      <c r="F230" s="216"/>
      <c r="G230" s="216"/>
      <c r="H230" s="216"/>
      <c r="I230" s="221"/>
      <c r="J230" s="216"/>
      <c r="K230" s="216"/>
      <c r="L230" s="216"/>
      <c r="M230" s="160"/>
    </row>
    <row r="231" spans="1:13" ht="17.25" customHeight="1" x14ac:dyDescent="0.2">
      <c r="A231" s="175"/>
      <c r="B231" s="175"/>
      <c r="C231" s="157" t="s">
        <v>480</v>
      </c>
      <c r="D231" s="212"/>
      <c r="E231" s="214"/>
      <c r="F231" s="216"/>
      <c r="G231" s="216"/>
      <c r="H231" s="216"/>
      <c r="I231" s="221"/>
      <c r="J231" s="216"/>
      <c r="K231" s="216"/>
      <c r="L231" s="216"/>
      <c r="M231" s="160"/>
    </row>
    <row r="232" spans="1:13" ht="17.25" customHeight="1" x14ac:dyDescent="0.2">
      <c r="A232" s="175"/>
      <c r="B232" s="175"/>
      <c r="C232" s="157" t="s">
        <v>481</v>
      </c>
      <c r="D232" s="212"/>
      <c r="E232" s="214"/>
      <c r="F232" s="216"/>
      <c r="G232" s="216"/>
      <c r="H232" s="216"/>
      <c r="I232" s="221"/>
      <c r="J232" s="216"/>
      <c r="K232" s="216"/>
      <c r="L232" s="216"/>
      <c r="M232" s="160"/>
    </row>
    <row r="233" spans="1:13" ht="17.25" customHeight="1" x14ac:dyDescent="0.2">
      <c r="A233" s="175"/>
      <c r="B233" s="175"/>
      <c r="C233" s="157" t="s">
        <v>482</v>
      </c>
      <c r="D233" s="212"/>
      <c r="E233" s="214"/>
      <c r="F233" s="216"/>
      <c r="G233" s="216"/>
      <c r="H233" s="216"/>
      <c r="I233" s="221"/>
      <c r="J233" s="216"/>
      <c r="K233" s="216"/>
      <c r="L233" s="216"/>
      <c r="M233" s="160"/>
    </row>
    <row r="234" spans="1:13" ht="17.25" customHeight="1" x14ac:dyDescent="0.2">
      <c r="A234" s="175"/>
      <c r="B234" s="175"/>
      <c r="C234" s="157" t="s">
        <v>483</v>
      </c>
      <c r="D234" s="212"/>
      <c r="E234" s="214"/>
      <c r="F234" s="216"/>
      <c r="G234" s="216"/>
      <c r="H234" s="216"/>
      <c r="I234" s="221"/>
      <c r="J234" s="216"/>
      <c r="K234" s="216"/>
      <c r="L234" s="216"/>
      <c r="M234" s="160"/>
    </row>
    <row r="235" spans="1:13" ht="17.25" customHeight="1" x14ac:dyDescent="0.2">
      <c r="A235" s="175"/>
      <c r="B235" s="175"/>
      <c r="C235" s="157" t="s">
        <v>484</v>
      </c>
      <c r="D235" s="212"/>
      <c r="E235" s="214"/>
      <c r="F235" s="216"/>
      <c r="G235" s="216"/>
      <c r="H235" s="216"/>
      <c r="I235" s="221"/>
      <c r="J235" s="216"/>
      <c r="K235" s="216"/>
      <c r="L235" s="216"/>
      <c r="M235" s="160"/>
    </row>
    <row r="236" spans="1:13" ht="17.25" customHeight="1" x14ac:dyDescent="0.2">
      <c r="A236" s="175"/>
      <c r="B236" s="175"/>
      <c r="C236" s="157" t="s">
        <v>485</v>
      </c>
      <c r="D236" s="212"/>
      <c r="E236" s="214"/>
      <c r="F236" s="216"/>
      <c r="G236" s="216"/>
      <c r="H236" s="216"/>
      <c r="I236" s="221"/>
      <c r="J236" s="216"/>
      <c r="K236" s="216"/>
      <c r="L236" s="216"/>
      <c r="M236" s="160"/>
    </row>
    <row r="237" spans="1:13" ht="17.25" customHeight="1" x14ac:dyDescent="0.2">
      <c r="A237" s="175"/>
      <c r="B237" s="175"/>
      <c r="C237" s="157" t="s">
        <v>486</v>
      </c>
      <c r="D237" s="212"/>
      <c r="E237" s="214"/>
      <c r="F237" s="216"/>
      <c r="G237" s="216"/>
      <c r="H237" s="216"/>
      <c r="I237" s="221"/>
      <c r="J237" s="216"/>
      <c r="K237" s="216"/>
      <c r="L237" s="216"/>
      <c r="M237" s="160"/>
    </row>
    <row r="238" spans="1:13" ht="17.25" customHeight="1" x14ac:dyDescent="0.2">
      <c r="A238" s="175"/>
      <c r="B238" s="175"/>
      <c r="C238" s="157" t="s">
        <v>487</v>
      </c>
      <c r="D238" s="212"/>
      <c r="E238" s="214"/>
      <c r="F238" s="216"/>
      <c r="G238" s="216"/>
      <c r="H238" s="216"/>
      <c r="I238" s="221"/>
      <c r="J238" s="216"/>
      <c r="K238" s="216"/>
      <c r="L238" s="216"/>
      <c r="M238" s="160"/>
    </row>
    <row r="239" spans="1:13" ht="17.25" customHeight="1" x14ac:dyDescent="0.2">
      <c r="A239" s="175"/>
      <c r="B239" s="175"/>
      <c r="C239" s="157" t="s">
        <v>488</v>
      </c>
      <c r="D239" s="212"/>
      <c r="E239" s="214"/>
      <c r="F239" s="216"/>
      <c r="G239" s="216"/>
      <c r="H239" s="216"/>
      <c r="I239" s="221"/>
      <c r="J239" s="216"/>
      <c r="K239" s="216"/>
      <c r="L239" s="216"/>
      <c r="M239" s="160"/>
    </row>
    <row r="240" spans="1:13" ht="17.25" customHeight="1" x14ac:dyDescent="0.2">
      <c r="A240" s="175"/>
      <c r="B240" s="175"/>
      <c r="C240" s="157" t="s">
        <v>489</v>
      </c>
      <c r="D240" s="212"/>
      <c r="E240" s="214"/>
      <c r="F240" s="216"/>
      <c r="G240" s="216"/>
      <c r="H240" s="216"/>
      <c r="I240" s="221"/>
      <c r="J240" s="216"/>
      <c r="K240" s="216"/>
      <c r="L240" s="216"/>
      <c r="M240" s="160"/>
    </row>
    <row r="241" spans="1:13" ht="17.25" customHeight="1" x14ac:dyDescent="0.2">
      <c r="A241" s="175"/>
      <c r="B241" s="175"/>
      <c r="C241" s="157" t="s">
        <v>490</v>
      </c>
      <c r="D241" s="212"/>
      <c r="E241" s="214"/>
      <c r="F241" s="216"/>
      <c r="G241" s="216"/>
      <c r="H241" s="216"/>
      <c r="I241" s="221"/>
      <c r="J241" s="216"/>
      <c r="K241" s="216"/>
      <c r="L241" s="216"/>
      <c r="M241" s="160"/>
    </row>
    <row r="242" spans="1:13" ht="17.25" customHeight="1" x14ac:dyDescent="0.2">
      <c r="A242" s="175"/>
      <c r="B242" s="175"/>
      <c r="C242" s="157" t="s">
        <v>491</v>
      </c>
      <c r="D242" s="212"/>
      <c r="E242" s="214"/>
      <c r="F242" s="216"/>
      <c r="G242" s="216"/>
      <c r="H242" s="216"/>
      <c r="I242" s="221"/>
      <c r="J242" s="216"/>
      <c r="K242" s="216"/>
      <c r="L242" s="216"/>
      <c r="M242" s="160"/>
    </row>
    <row r="243" spans="1:13" ht="17.25" customHeight="1" x14ac:dyDescent="0.2">
      <c r="A243" s="175"/>
      <c r="B243" s="175"/>
      <c r="C243" s="157" t="s">
        <v>492</v>
      </c>
      <c r="D243" s="212"/>
      <c r="E243" s="215"/>
      <c r="F243" s="217"/>
      <c r="G243" s="217"/>
      <c r="H243" s="217"/>
      <c r="I243" s="222"/>
      <c r="J243" s="217"/>
      <c r="K243" s="217"/>
      <c r="L243" s="217"/>
      <c r="M243" s="160"/>
    </row>
    <row r="244" spans="1:13" s="171" customFormat="1" ht="17.25" customHeight="1" x14ac:dyDescent="0.2">
      <c r="A244" s="166">
        <v>86</v>
      </c>
      <c r="B244" s="174" t="s">
        <v>273</v>
      </c>
      <c r="C244" s="168" t="s">
        <v>274</v>
      </c>
      <c r="D244" s="169" t="s">
        <v>474</v>
      </c>
      <c r="E244" s="170">
        <f>SUM(E245:E262)</f>
        <v>697298091</v>
      </c>
      <c r="F244" s="170">
        <f t="shared" ref="F244:L244" si="24">SUM(F245:F262)</f>
        <v>130273697</v>
      </c>
      <c r="G244" s="170">
        <f t="shared" si="24"/>
        <v>14322143</v>
      </c>
      <c r="H244" s="170">
        <f t="shared" si="24"/>
        <v>0</v>
      </c>
      <c r="I244" s="170">
        <f t="shared" si="24"/>
        <v>552702251</v>
      </c>
      <c r="J244" s="170">
        <f t="shared" si="24"/>
        <v>213078303</v>
      </c>
      <c r="K244" s="170">
        <f t="shared" si="24"/>
        <v>14315051</v>
      </c>
      <c r="L244" s="170">
        <f t="shared" si="24"/>
        <v>910376394</v>
      </c>
      <c r="M244" s="170"/>
    </row>
    <row r="245" spans="1:13" ht="17.25" customHeight="1" x14ac:dyDescent="0.2">
      <c r="A245" s="166"/>
      <c r="B245" s="166"/>
      <c r="C245" s="157" t="s">
        <v>425</v>
      </c>
      <c r="D245" s="187" t="s">
        <v>412</v>
      </c>
      <c r="E245" s="160">
        <v>155254728</v>
      </c>
      <c r="F245" s="160"/>
      <c r="G245" s="160">
        <v>14322143</v>
      </c>
      <c r="H245" s="160"/>
      <c r="I245" s="145">
        <f>E245-F245-G245-H245</f>
        <v>140932585</v>
      </c>
      <c r="J245" s="172"/>
      <c r="K245" s="172"/>
      <c r="L245" s="145">
        <f>E245+J245</f>
        <v>155254728</v>
      </c>
      <c r="M245" s="160"/>
    </row>
    <row r="246" spans="1:13" ht="17.25" customHeight="1" x14ac:dyDescent="0.2">
      <c r="A246" s="166"/>
      <c r="B246" s="166"/>
      <c r="C246" s="157" t="s">
        <v>493</v>
      </c>
      <c r="D246" s="212" t="s">
        <v>494</v>
      </c>
      <c r="E246" s="213">
        <v>542043363</v>
      </c>
      <c r="F246" s="243">
        <v>130273697</v>
      </c>
      <c r="G246" s="213"/>
      <c r="H246" s="213"/>
      <c r="I246" s="218">
        <f>E246-F246-G246-H246</f>
        <v>411769666</v>
      </c>
      <c r="J246" s="213">
        <f>213548429+50210-520336</f>
        <v>213078303</v>
      </c>
      <c r="K246" s="213">
        <v>14315051</v>
      </c>
      <c r="L246" s="243">
        <f>E246+J246</f>
        <v>755121666</v>
      </c>
      <c r="M246" s="160"/>
    </row>
    <row r="247" spans="1:13" ht="17.25" customHeight="1" x14ac:dyDescent="0.2">
      <c r="A247" s="166"/>
      <c r="B247" s="166"/>
      <c r="C247" s="157" t="s">
        <v>495</v>
      </c>
      <c r="D247" s="212"/>
      <c r="E247" s="214"/>
      <c r="F247" s="244"/>
      <c r="G247" s="216"/>
      <c r="H247" s="216"/>
      <c r="I247" s="221"/>
      <c r="J247" s="216"/>
      <c r="K247" s="216"/>
      <c r="L247" s="216"/>
      <c r="M247" s="160"/>
    </row>
    <row r="248" spans="1:13" ht="17.25" customHeight="1" x14ac:dyDescent="0.2">
      <c r="A248" s="166"/>
      <c r="B248" s="166"/>
      <c r="C248" s="157" t="s">
        <v>496</v>
      </c>
      <c r="D248" s="212"/>
      <c r="E248" s="214"/>
      <c r="F248" s="244"/>
      <c r="G248" s="216"/>
      <c r="H248" s="216"/>
      <c r="I248" s="221"/>
      <c r="J248" s="216"/>
      <c r="K248" s="216"/>
      <c r="L248" s="216"/>
      <c r="M248" s="160"/>
    </row>
    <row r="249" spans="1:13" ht="17.25" customHeight="1" x14ac:dyDescent="0.2">
      <c r="A249" s="166"/>
      <c r="B249" s="166"/>
      <c r="C249" s="157" t="s">
        <v>497</v>
      </c>
      <c r="D249" s="212"/>
      <c r="E249" s="214"/>
      <c r="F249" s="244"/>
      <c r="G249" s="216"/>
      <c r="H249" s="216"/>
      <c r="I249" s="221"/>
      <c r="J249" s="216"/>
      <c r="K249" s="216"/>
      <c r="L249" s="216"/>
      <c r="M249" s="160"/>
    </row>
    <row r="250" spans="1:13" ht="17.25" customHeight="1" x14ac:dyDescent="0.2">
      <c r="A250" s="166"/>
      <c r="B250" s="166"/>
      <c r="C250" s="157" t="s">
        <v>498</v>
      </c>
      <c r="D250" s="212"/>
      <c r="E250" s="214"/>
      <c r="F250" s="244"/>
      <c r="G250" s="216"/>
      <c r="H250" s="216"/>
      <c r="I250" s="221"/>
      <c r="J250" s="216"/>
      <c r="K250" s="216"/>
      <c r="L250" s="216"/>
      <c r="M250" s="160"/>
    </row>
    <row r="251" spans="1:13" ht="17.25" customHeight="1" x14ac:dyDescent="0.2">
      <c r="A251" s="166"/>
      <c r="B251" s="166"/>
      <c r="C251" s="157" t="s">
        <v>499</v>
      </c>
      <c r="D251" s="212"/>
      <c r="E251" s="214"/>
      <c r="F251" s="244"/>
      <c r="G251" s="216"/>
      <c r="H251" s="216"/>
      <c r="I251" s="221"/>
      <c r="J251" s="216"/>
      <c r="K251" s="216"/>
      <c r="L251" s="216"/>
      <c r="M251" s="160"/>
    </row>
    <row r="252" spans="1:13" ht="17.25" customHeight="1" x14ac:dyDescent="0.2">
      <c r="A252" s="166"/>
      <c r="B252" s="166"/>
      <c r="C252" s="157" t="s">
        <v>500</v>
      </c>
      <c r="D252" s="212"/>
      <c r="E252" s="214"/>
      <c r="F252" s="244"/>
      <c r="G252" s="216"/>
      <c r="H252" s="216"/>
      <c r="I252" s="221"/>
      <c r="J252" s="216"/>
      <c r="K252" s="216"/>
      <c r="L252" s="216"/>
      <c r="M252" s="160"/>
    </row>
    <row r="253" spans="1:13" ht="17.25" customHeight="1" x14ac:dyDescent="0.2">
      <c r="A253" s="166"/>
      <c r="B253" s="166"/>
      <c r="C253" s="157" t="s">
        <v>501</v>
      </c>
      <c r="D253" s="212"/>
      <c r="E253" s="214"/>
      <c r="F253" s="244"/>
      <c r="G253" s="216"/>
      <c r="H253" s="216"/>
      <c r="I253" s="221"/>
      <c r="J253" s="216"/>
      <c r="K253" s="216"/>
      <c r="L253" s="216"/>
      <c r="M253" s="160"/>
    </row>
    <row r="254" spans="1:13" ht="17.25" customHeight="1" x14ac:dyDescent="0.2">
      <c r="A254" s="166"/>
      <c r="B254" s="166"/>
      <c r="C254" s="157" t="s">
        <v>502</v>
      </c>
      <c r="D254" s="212"/>
      <c r="E254" s="214"/>
      <c r="F254" s="244"/>
      <c r="G254" s="216"/>
      <c r="H254" s="216"/>
      <c r="I254" s="221"/>
      <c r="J254" s="216"/>
      <c r="K254" s="216"/>
      <c r="L254" s="216"/>
      <c r="M254" s="160"/>
    </row>
    <row r="255" spans="1:13" ht="17.25" customHeight="1" x14ac:dyDescent="0.2">
      <c r="A255" s="166"/>
      <c r="B255" s="166"/>
      <c r="C255" s="157" t="s">
        <v>503</v>
      </c>
      <c r="D255" s="212"/>
      <c r="E255" s="214"/>
      <c r="F255" s="244"/>
      <c r="G255" s="216"/>
      <c r="H255" s="216"/>
      <c r="I255" s="221"/>
      <c r="J255" s="216"/>
      <c r="K255" s="216"/>
      <c r="L255" s="216"/>
      <c r="M255" s="160"/>
    </row>
    <row r="256" spans="1:13" ht="17.25" customHeight="1" x14ac:dyDescent="0.2">
      <c r="A256" s="166"/>
      <c r="B256" s="166"/>
      <c r="C256" s="157">
        <v>22213</v>
      </c>
      <c r="D256" s="212"/>
      <c r="E256" s="214"/>
      <c r="F256" s="244"/>
      <c r="G256" s="216"/>
      <c r="H256" s="216"/>
      <c r="I256" s="221"/>
      <c r="J256" s="216"/>
      <c r="K256" s="216"/>
      <c r="L256" s="216"/>
      <c r="M256" s="160"/>
    </row>
    <row r="257" spans="1:13" ht="17.25" customHeight="1" x14ac:dyDescent="0.2">
      <c r="A257" s="166"/>
      <c r="B257" s="166"/>
      <c r="C257" s="157" t="s">
        <v>504</v>
      </c>
      <c r="D257" s="212"/>
      <c r="E257" s="214"/>
      <c r="F257" s="244"/>
      <c r="G257" s="216"/>
      <c r="H257" s="216"/>
      <c r="I257" s="221"/>
      <c r="J257" s="216"/>
      <c r="K257" s="216"/>
      <c r="L257" s="216"/>
      <c r="M257" s="160"/>
    </row>
    <row r="258" spans="1:13" ht="17.25" customHeight="1" x14ac:dyDescent="0.2">
      <c r="A258" s="166"/>
      <c r="B258" s="166"/>
      <c r="C258" s="157" t="s">
        <v>505</v>
      </c>
      <c r="D258" s="212"/>
      <c r="E258" s="214"/>
      <c r="F258" s="244"/>
      <c r="G258" s="216"/>
      <c r="H258" s="216"/>
      <c r="I258" s="221"/>
      <c r="J258" s="216"/>
      <c r="K258" s="216"/>
      <c r="L258" s="216"/>
      <c r="M258" s="160"/>
    </row>
    <row r="259" spans="1:13" ht="17.25" customHeight="1" x14ac:dyDescent="0.2">
      <c r="A259" s="166"/>
      <c r="B259" s="166"/>
      <c r="C259" s="157" t="s">
        <v>506</v>
      </c>
      <c r="D259" s="212"/>
      <c r="E259" s="214"/>
      <c r="F259" s="244"/>
      <c r="G259" s="216"/>
      <c r="H259" s="216"/>
      <c r="I259" s="221"/>
      <c r="J259" s="216"/>
      <c r="K259" s="216"/>
      <c r="L259" s="216"/>
      <c r="M259" s="160"/>
    </row>
    <row r="260" spans="1:13" ht="17.25" customHeight="1" x14ac:dyDescent="0.2">
      <c r="A260" s="166"/>
      <c r="B260" s="166"/>
      <c r="C260" s="157" t="s">
        <v>507</v>
      </c>
      <c r="D260" s="212"/>
      <c r="E260" s="214"/>
      <c r="F260" s="244"/>
      <c r="G260" s="216"/>
      <c r="H260" s="216"/>
      <c r="I260" s="221"/>
      <c r="J260" s="216"/>
      <c r="K260" s="216"/>
      <c r="L260" s="216"/>
      <c r="M260" s="160"/>
    </row>
    <row r="261" spans="1:13" ht="17.25" customHeight="1" x14ac:dyDescent="0.2">
      <c r="A261" s="166"/>
      <c r="B261" s="166"/>
      <c r="C261" s="157">
        <v>22205</v>
      </c>
      <c r="D261" s="212"/>
      <c r="E261" s="214"/>
      <c r="F261" s="244"/>
      <c r="G261" s="216"/>
      <c r="H261" s="216"/>
      <c r="I261" s="221"/>
      <c r="J261" s="216"/>
      <c r="K261" s="216"/>
      <c r="L261" s="216"/>
      <c r="M261" s="160"/>
    </row>
    <row r="262" spans="1:13" ht="17.25" customHeight="1" x14ac:dyDescent="0.2">
      <c r="A262" s="166"/>
      <c r="B262" s="166"/>
      <c r="C262" s="157" t="s">
        <v>508</v>
      </c>
      <c r="D262" s="212"/>
      <c r="E262" s="215"/>
      <c r="F262" s="245"/>
      <c r="G262" s="217"/>
      <c r="H262" s="217"/>
      <c r="I262" s="222"/>
      <c r="J262" s="217"/>
      <c r="K262" s="217"/>
      <c r="L262" s="217"/>
      <c r="M262" s="160"/>
    </row>
    <row r="263" spans="1:13" s="171" customFormat="1" ht="17.25" customHeight="1" x14ac:dyDescent="0.2">
      <c r="A263" s="166">
        <v>87</v>
      </c>
      <c r="B263" s="167" t="s">
        <v>243</v>
      </c>
      <c r="C263" s="168" t="s">
        <v>509</v>
      </c>
      <c r="D263" s="169" t="s">
        <v>474</v>
      </c>
      <c r="E263" s="170">
        <v>202762296</v>
      </c>
      <c r="F263" s="170">
        <v>194925801</v>
      </c>
      <c r="G263" s="170"/>
      <c r="H263" s="170"/>
      <c r="I263" s="147">
        <f>E263-F263-G263-H263</f>
        <v>7836495</v>
      </c>
      <c r="J263" s="170">
        <f>39275415-73450</f>
        <v>39201965</v>
      </c>
      <c r="K263" s="170"/>
      <c r="L263" s="147">
        <f>E263+J263</f>
        <v>241964261</v>
      </c>
      <c r="M263" s="170"/>
    </row>
    <row r="264" spans="1:13" s="171" customFormat="1" ht="17.25" customHeight="1" x14ac:dyDescent="0.2">
      <c r="A264" s="166">
        <v>88</v>
      </c>
      <c r="B264" s="173" t="s">
        <v>285</v>
      </c>
      <c r="C264" s="168" t="s">
        <v>286</v>
      </c>
      <c r="D264" s="169" t="s">
        <v>474</v>
      </c>
      <c r="E264" s="170">
        <v>317923436</v>
      </c>
      <c r="F264" s="170"/>
      <c r="G264" s="170">
        <v>73989077</v>
      </c>
      <c r="H264" s="160">
        <v>135019490</v>
      </c>
      <c r="I264" s="147">
        <f>E264-F264-G264-H264</f>
        <v>108914869</v>
      </c>
      <c r="J264" s="170">
        <v>31574830</v>
      </c>
      <c r="K264" s="170"/>
      <c r="L264" s="147">
        <f>E264+J264</f>
        <v>349498266</v>
      </c>
      <c r="M264" s="170"/>
    </row>
    <row r="265" spans="1:13" s="171" customFormat="1" ht="17.25" customHeight="1" x14ac:dyDescent="0.2">
      <c r="A265" s="166">
        <v>89</v>
      </c>
      <c r="B265" s="173" t="s">
        <v>187</v>
      </c>
      <c r="C265" s="168" t="s">
        <v>510</v>
      </c>
      <c r="D265" s="169" t="s">
        <v>474</v>
      </c>
      <c r="E265" s="147">
        <v>52286263</v>
      </c>
      <c r="F265" s="147">
        <v>252348</v>
      </c>
      <c r="G265" s="147">
        <v>96954</v>
      </c>
      <c r="H265" s="147">
        <v>22492748</v>
      </c>
      <c r="I265" s="147">
        <f>E265-F265-G265-H265</f>
        <v>29444213</v>
      </c>
      <c r="J265" s="147">
        <v>2677700</v>
      </c>
      <c r="K265" s="147"/>
      <c r="L265" s="147">
        <f>E265+J265</f>
        <v>54963963</v>
      </c>
      <c r="M265" s="170"/>
    </row>
    <row r="266" spans="1:13" s="180" customFormat="1" ht="17.25" customHeight="1" x14ac:dyDescent="0.2">
      <c r="C266" s="176"/>
      <c r="D266" s="177"/>
      <c r="E266" s="178"/>
      <c r="F266" s="178"/>
      <c r="M266" s="179"/>
    </row>
    <row r="267" spans="1:13" s="180" customFormat="1" ht="17.25" customHeight="1" x14ac:dyDescent="0.2">
      <c r="C267" s="176"/>
      <c r="D267" s="177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 s="180" customFormat="1" ht="17.25" customHeight="1" x14ac:dyDescent="0.2">
      <c r="C268" s="182"/>
      <c r="D268" s="183"/>
      <c r="E268" s="184"/>
      <c r="F268" s="184"/>
      <c r="M268" s="179"/>
    </row>
    <row r="269" spans="1:13" s="180" customFormat="1" ht="17.25" customHeight="1" x14ac:dyDescent="0.2">
      <c r="C269" s="185"/>
      <c r="D269" s="177"/>
      <c r="E269" s="178"/>
      <c r="F269" s="178"/>
      <c r="M269" s="179"/>
    </row>
    <row r="270" spans="1:13" s="180" customFormat="1" ht="17.25" customHeight="1" x14ac:dyDescent="0.2">
      <c r="C270" s="185"/>
      <c r="D270" s="177"/>
      <c r="E270" s="178"/>
      <c r="F270" s="178"/>
      <c r="M270" s="179"/>
    </row>
    <row r="271" spans="1:13" s="180" customFormat="1" ht="17.25" customHeight="1" x14ac:dyDescent="0.2">
      <c r="C271" s="185"/>
      <c r="D271" s="177"/>
      <c r="E271" s="178"/>
      <c r="F271" s="178"/>
      <c r="M271" s="179"/>
    </row>
    <row r="272" spans="1:13" s="180" customFormat="1" ht="17.25" customHeight="1" x14ac:dyDescent="0.2">
      <c r="C272" s="185"/>
      <c r="D272" s="177"/>
      <c r="E272" s="178"/>
      <c r="F272" s="178"/>
      <c r="M272" s="179"/>
    </row>
    <row r="273" spans="3:13" s="180" customFormat="1" ht="17.25" customHeight="1" x14ac:dyDescent="0.2">
      <c r="C273" s="185"/>
      <c r="D273" s="177"/>
      <c r="E273" s="178"/>
      <c r="F273" s="178"/>
      <c r="M273" s="179"/>
    </row>
    <row r="274" spans="3:13" s="180" customFormat="1" ht="17.25" customHeight="1" x14ac:dyDescent="0.2">
      <c r="C274" s="185"/>
      <c r="D274" s="177"/>
      <c r="E274" s="178"/>
      <c r="F274" s="178"/>
      <c r="M274" s="179"/>
    </row>
    <row r="275" spans="3:13" s="180" customFormat="1" ht="17.25" customHeight="1" x14ac:dyDescent="0.2">
      <c r="C275" s="185"/>
      <c r="D275" s="177"/>
      <c r="E275" s="178"/>
      <c r="F275" s="178"/>
      <c r="M275" s="179"/>
    </row>
    <row r="276" spans="3:13" s="180" customFormat="1" ht="17.25" customHeight="1" x14ac:dyDescent="0.2">
      <c r="C276" s="176"/>
      <c r="D276" s="177"/>
      <c r="E276" s="178"/>
      <c r="F276" s="178"/>
      <c r="M276" s="179"/>
    </row>
    <row r="277" spans="3:13" s="180" customFormat="1" ht="17.25" customHeight="1" x14ac:dyDescent="0.2">
      <c r="C277" s="182"/>
      <c r="D277" s="183"/>
      <c r="E277" s="184"/>
      <c r="F277" s="184"/>
      <c r="M277" s="179"/>
    </row>
    <row r="278" spans="3:13" s="180" customFormat="1" ht="17.25" customHeight="1" x14ac:dyDescent="0.2">
      <c r="C278" s="176"/>
      <c r="D278" s="177"/>
      <c r="E278" s="178"/>
      <c r="F278" s="178"/>
      <c r="M278" s="179"/>
    </row>
    <row r="279" spans="3:13" s="180" customFormat="1" ht="17.25" customHeight="1" x14ac:dyDescent="0.2">
      <c r="C279" s="181"/>
      <c r="D279" s="177"/>
      <c r="E279" s="178"/>
      <c r="F279" s="178"/>
      <c r="M279" s="179"/>
    </row>
    <row r="280" spans="3:13" s="180" customFormat="1" ht="17.25" customHeight="1" x14ac:dyDescent="0.2">
      <c r="C280" s="181"/>
      <c r="D280" s="177"/>
      <c r="E280" s="178"/>
      <c r="F280" s="178"/>
      <c r="M280" s="179"/>
    </row>
    <row r="281" spans="3:13" s="180" customFormat="1" ht="17.25" customHeight="1" x14ac:dyDescent="0.2">
      <c r="C281" s="181"/>
      <c r="D281" s="177"/>
      <c r="E281" s="178"/>
      <c r="F281" s="178"/>
      <c r="M281" s="179"/>
    </row>
    <row r="282" spans="3:13" s="180" customFormat="1" ht="17.25" customHeight="1" x14ac:dyDescent="0.2">
      <c r="C282" s="181"/>
      <c r="D282" s="177"/>
      <c r="E282" s="178"/>
      <c r="F282" s="178"/>
      <c r="M282" s="179"/>
    </row>
  </sheetData>
  <mergeCells count="208">
    <mergeCell ref="K246:K262"/>
    <mergeCell ref="L246:L262"/>
    <mergeCell ref="J226:J243"/>
    <mergeCell ref="K226:K243"/>
    <mergeCell ref="L226:L243"/>
    <mergeCell ref="D246:D262"/>
    <mergeCell ref="E246:E262"/>
    <mergeCell ref="F246:F262"/>
    <mergeCell ref="G246:G262"/>
    <mergeCell ref="H246:H262"/>
    <mergeCell ref="I246:I262"/>
    <mergeCell ref="J246:J262"/>
    <mergeCell ref="D226:D243"/>
    <mergeCell ref="E226:E243"/>
    <mergeCell ref="F226:F243"/>
    <mergeCell ref="G226:G243"/>
    <mergeCell ref="H226:H243"/>
    <mergeCell ref="I226:I243"/>
    <mergeCell ref="J203:J214"/>
    <mergeCell ref="K203:K214"/>
    <mergeCell ref="L203:L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L215:L222"/>
    <mergeCell ref="D184:D190"/>
    <mergeCell ref="E184:E190"/>
    <mergeCell ref="F184:F190"/>
    <mergeCell ref="G184:G190"/>
    <mergeCell ref="H184:H190"/>
    <mergeCell ref="I184:I190"/>
    <mergeCell ref="D203:D214"/>
    <mergeCell ref="E203:E214"/>
    <mergeCell ref="F203:F214"/>
    <mergeCell ref="G203:G214"/>
    <mergeCell ref="H203:H214"/>
    <mergeCell ref="I203:I214"/>
    <mergeCell ref="D193:D200"/>
    <mergeCell ref="E193:E200"/>
    <mergeCell ref="F193:F200"/>
    <mergeCell ref="G193:G200"/>
    <mergeCell ref="H193:H200"/>
    <mergeCell ref="I193:I200"/>
    <mergeCell ref="J193:J200"/>
    <mergeCell ref="K193:K200"/>
    <mergeCell ref="L193:L200"/>
    <mergeCell ref="G168:G173"/>
    <mergeCell ref="H168:H173"/>
    <mergeCell ref="I168:I173"/>
    <mergeCell ref="J168:J173"/>
    <mergeCell ref="K168:K173"/>
    <mergeCell ref="L168:L173"/>
    <mergeCell ref="J184:J190"/>
    <mergeCell ref="K184:K190"/>
    <mergeCell ref="L184:L190"/>
    <mergeCell ref="D176:D181"/>
    <mergeCell ref="E176:E181"/>
    <mergeCell ref="F176:F181"/>
    <mergeCell ref="G176:G181"/>
    <mergeCell ref="H176:H181"/>
    <mergeCell ref="I176:I181"/>
    <mergeCell ref="J176:J181"/>
    <mergeCell ref="K176:K181"/>
    <mergeCell ref="L176:L181"/>
    <mergeCell ref="D137:D147"/>
    <mergeCell ref="E137:E147"/>
    <mergeCell ref="F137:F147"/>
    <mergeCell ref="G137:G147"/>
    <mergeCell ref="H137:H147"/>
    <mergeCell ref="I137:I147"/>
    <mergeCell ref="J137:J147"/>
    <mergeCell ref="K137:K147"/>
    <mergeCell ref="L137:L147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D103:D111"/>
    <mergeCell ref="E103:E111"/>
    <mergeCell ref="F103:F111"/>
    <mergeCell ref="G103:G111"/>
    <mergeCell ref="H103:H111"/>
    <mergeCell ref="I103:I111"/>
    <mergeCell ref="J103:J111"/>
    <mergeCell ref="K103:K111"/>
    <mergeCell ref="L103:L111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A1:M1"/>
    <mergeCell ref="A3:A4"/>
    <mergeCell ref="B3:B4"/>
    <mergeCell ref="C3:C4"/>
    <mergeCell ref="D3:D4"/>
    <mergeCell ref="E3:E4"/>
    <mergeCell ref="F3:I3"/>
    <mergeCell ref="J3:J4"/>
    <mergeCell ref="L3:L4"/>
    <mergeCell ref="M3:M4"/>
    <mergeCell ref="J71:J75"/>
    <mergeCell ref="K71:K75"/>
    <mergeCell ref="L71:L75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D71:D75"/>
    <mergeCell ref="E71:E75"/>
    <mergeCell ref="F71:F75"/>
    <mergeCell ref="G71:G75"/>
    <mergeCell ref="H71:H75"/>
    <mergeCell ref="I71:I75"/>
    <mergeCell ref="J93:J95"/>
    <mergeCell ref="K93:K95"/>
    <mergeCell ref="L93:L95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  <mergeCell ref="D93:D95"/>
    <mergeCell ref="E93:E95"/>
    <mergeCell ref="F93:F95"/>
    <mergeCell ref="G93:G95"/>
    <mergeCell ref="H93:H95"/>
    <mergeCell ref="I93:I95"/>
    <mergeCell ref="J118:J122"/>
    <mergeCell ref="K118:K122"/>
    <mergeCell ref="L118:L122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D118:D122"/>
    <mergeCell ref="E118:E122"/>
    <mergeCell ref="F118:F122"/>
    <mergeCell ref="G118:G122"/>
    <mergeCell ref="H118:H122"/>
    <mergeCell ref="I118:I122"/>
    <mergeCell ref="D168:D173"/>
    <mergeCell ref="E168:E173"/>
    <mergeCell ref="F168:F173"/>
    <mergeCell ref="J150:J159"/>
    <mergeCell ref="K150:K159"/>
    <mergeCell ref="L150:L159"/>
    <mergeCell ref="D162:D165"/>
    <mergeCell ref="E162:E165"/>
    <mergeCell ref="F162:F165"/>
    <mergeCell ref="G162:G165"/>
    <mergeCell ref="H162:H165"/>
    <mergeCell ref="I162:I165"/>
    <mergeCell ref="J162:J165"/>
    <mergeCell ref="K162:K165"/>
    <mergeCell ref="L162:L165"/>
    <mergeCell ref="D150:D159"/>
    <mergeCell ref="E150:E159"/>
    <mergeCell ref="F150:F159"/>
    <mergeCell ref="G150:G159"/>
    <mergeCell ref="H150:H159"/>
    <mergeCell ref="I150:I159"/>
  </mergeCells>
  <conditionalFormatting sqref="C20">
    <cfRule type="duplicateValues" dxfId="16" priority="17" stopIfTrue="1"/>
  </conditionalFormatting>
  <conditionalFormatting sqref="C21">
    <cfRule type="duplicateValues" dxfId="15" priority="16" stopIfTrue="1"/>
  </conditionalFormatting>
  <conditionalFormatting sqref="C22">
    <cfRule type="duplicateValues" dxfId="14" priority="15" stopIfTrue="1"/>
  </conditionalFormatting>
  <conditionalFormatting sqref="C23:C24">
    <cfRule type="duplicateValues" dxfId="13" priority="14" stopIfTrue="1"/>
  </conditionalFormatting>
  <conditionalFormatting sqref="C25:C26">
    <cfRule type="duplicateValues" dxfId="12" priority="13" stopIfTrue="1"/>
  </conditionalFormatting>
  <conditionalFormatting sqref="C27:C28">
    <cfRule type="duplicateValues" dxfId="11" priority="12" stopIfTrue="1"/>
  </conditionalFormatting>
  <conditionalFormatting sqref="C29">
    <cfRule type="duplicateValues" dxfId="10" priority="11" stopIfTrue="1"/>
  </conditionalFormatting>
  <conditionalFormatting sqref="C30:C31">
    <cfRule type="duplicateValues" dxfId="9" priority="10" stopIfTrue="1"/>
  </conditionalFormatting>
  <conditionalFormatting sqref="C32:C33">
    <cfRule type="duplicateValues" dxfId="8" priority="9" stopIfTrue="1"/>
  </conditionalFormatting>
  <conditionalFormatting sqref="C34:C35">
    <cfRule type="duplicateValues" dxfId="7" priority="8" stopIfTrue="1"/>
  </conditionalFormatting>
  <conditionalFormatting sqref="C36:C37">
    <cfRule type="duplicateValues" dxfId="6" priority="7" stopIfTrue="1"/>
  </conditionalFormatting>
  <conditionalFormatting sqref="C38:C39">
    <cfRule type="duplicateValues" dxfId="5" priority="6" stopIfTrue="1"/>
  </conditionalFormatting>
  <conditionalFormatting sqref="C40:C41">
    <cfRule type="duplicateValues" dxfId="4" priority="5" stopIfTrue="1"/>
  </conditionalFormatting>
  <conditionalFormatting sqref="C42:C43">
    <cfRule type="duplicateValues" dxfId="3" priority="4" stopIfTrue="1"/>
  </conditionalFormatting>
  <conditionalFormatting sqref="C44:C45">
    <cfRule type="duplicateValues" dxfId="2" priority="3" stopIfTrue="1"/>
  </conditionalFormatting>
  <conditionalFormatting sqref="C46:C47">
    <cfRule type="duplicateValues" dxfId="1" priority="2" stopIfTrue="1"/>
  </conditionalFormatting>
  <conditionalFormatting sqref="C48:C49">
    <cfRule type="duplicateValues" dxfId="0" priority="1" stopIfTrue="1"/>
  </conditionalFormatting>
  <pageMargins left="0" right="0" top="0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5"/>
  <sheetViews>
    <sheetView zoomScale="110" zoomScaleNormal="110" workbookViewId="0">
      <pane xSplit="3" ySplit="5" topLeftCell="E114" activePane="bottomRight" state="frozen"/>
      <selection pane="topRight" activeCell="D1" sqref="D1"/>
      <selection pane="bottomLeft" activeCell="A9" sqref="A9"/>
      <selection pane="bottomRight" activeCell="H123" sqref="H12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4" ht="30" customHeight="1" x14ac:dyDescent="0.2">
      <c r="A2" s="278" t="s">
        <v>342</v>
      </c>
      <c r="B2" s="278"/>
      <c r="C2" s="278"/>
      <c r="D2" s="279"/>
      <c r="E2" s="279"/>
      <c r="F2" s="279"/>
      <c r="G2" s="279"/>
      <c r="H2" s="279"/>
      <c r="I2" s="279"/>
      <c r="J2" s="279"/>
      <c r="K2" s="279"/>
    </row>
    <row r="3" spans="1:14" x14ac:dyDescent="0.2">
      <c r="C3" s="4"/>
      <c r="D3" s="54"/>
      <c r="K3" s="3" t="s">
        <v>326</v>
      </c>
    </row>
    <row r="4" spans="1:14" s="5" customFormat="1" ht="24.75" customHeight="1" x14ac:dyDescent="0.2">
      <c r="A4" s="262" t="s">
        <v>0</v>
      </c>
      <c r="B4" s="262" t="s">
        <v>1</v>
      </c>
      <c r="C4" s="262" t="s">
        <v>2</v>
      </c>
      <c r="D4" s="280" t="s">
        <v>299</v>
      </c>
      <c r="E4" s="282" t="s">
        <v>300</v>
      </c>
      <c r="F4" s="282"/>
      <c r="G4" s="282"/>
      <c r="H4" s="282"/>
      <c r="I4" s="282"/>
      <c r="J4" s="282"/>
      <c r="K4" s="282"/>
    </row>
    <row r="5" spans="1:14" ht="51.75" customHeight="1" x14ac:dyDescent="0.2">
      <c r="A5" s="263"/>
      <c r="B5" s="263"/>
      <c r="C5" s="263"/>
      <c r="D5" s="281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4" ht="12" customHeight="1" x14ac:dyDescent="0.2">
      <c r="A6" s="7">
        <v>1</v>
      </c>
      <c r="B6" s="8" t="s">
        <v>3</v>
      </c>
      <c r="C6" s="9" t="s">
        <v>4</v>
      </c>
      <c r="D6" s="88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  <c r="N6" s="65"/>
    </row>
    <row r="7" spans="1:14" x14ac:dyDescent="0.2">
      <c r="A7" s="7">
        <v>2</v>
      </c>
      <c r="B7" s="11" t="s">
        <v>5</v>
      </c>
      <c r="C7" s="9" t="s">
        <v>6</v>
      </c>
      <c r="D7" s="88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  <c r="N7" s="65"/>
    </row>
    <row r="8" spans="1:14" x14ac:dyDescent="0.2">
      <c r="A8" s="7">
        <v>3</v>
      </c>
      <c r="B8" s="12" t="s">
        <v>7</v>
      </c>
      <c r="C8" s="13" t="s">
        <v>8</v>
      </c>
      <c r="D8" s="89">
        <f t="shared" si="0"/>
        <v>15752967</v>
      </c>
      <c r="E8" s="10">
        <v>6271776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  <c r="N8" s="65"/>
    </row>
    <row r="9" spans="1:14" ht="14.25" customHeight="1" x14ac:dyDescent="0.2">
      <c r="A9" s="7">
        <v>4</v>
      </c>
      <c r="B9" s="8" t="s">
        <v>9</v>
      </c>
      <c r="C9" s="9" t="s">
        <v>10</v>
      </c>
      <c r="D9" s="88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  <c r="N9" s="65"/>
    </row>
    <row r="10" spans="1:14" x14ac:dyDescent="0.2">
      <c r="A10" s="7">
        <v>5</v>
      </c>
      <c r="B10" s="8" t="s">
        <v>11</v>
      </c>
      <c r="C10" s="9" t="s">
        <v>12</v>
      </c>
      <c r="D10" s="88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  <c r="N10" s="65"/>
    </row>
    <row r="11" spans="1:14" x14ac:dyDescent="0.2">
      <c r="A11" s="7">
        <v>6</v>
      </c>
      <c r="B11" s="12" t="s">
        <v>13</v>
      </c>
      <c r="C11" s="13" t="s">
        <v>14</v>
      </c>
      <c r="D11" s="89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  <c r="N11" s="65"/>
    </row>
    <row r="12" spans="1:14" x14ac:dyDescent="0.2">
      <c r="A12" s="7">
        <v>7</v>
      </c>
      <c r="B12" s="14" t="s">
        <v>15</v>
      </c>
      <c r="C12" s="15" t="s">
        <v>16</v>
      </c>
      <c r="D12" s="90">
        <f t="shared" si="0"/>
        <v>20762217</v>
      </c>
      <c r="E12" s="10">
        <v>10458883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  <c r="N12" s="65"/>
    </row>
    <row r="13" spans="1:14" x14ac:dyDescent="0.2">
      <c r="A13" s="7">
        <v>8</v>
      </c>
      <c r="B13" s="12" t="s">
        <v>17</v>
      </c>
      <c r="C13" s="13" t="s">
        <v>18</v>
      </c>
      <c r="D13" s="89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  <c r="N13" s="65"/>
    </row>
    <row r="14" spans="1:14" x14ac:dyDescent="0.2">
      <c r="A14" s="7">
        <v>9</v>
      </c>
      <c r="B14" s="12" t="s">
        <v>19</v>
      </c>
      <c r="C14" s="13" t="s">
        <v>20</v>
      </c>
      <c r="D14" s="89">
        <f t="shared" si="0"/>
        <v>2472639</v>
      </c>
      <c r="E14" s="10">
        <v>0</v>
      </c>
      <c r="F14" s="10">
        <v>0</v>
      </c>
      <c r="G14" s="10">
        <v>1687089</v>
      </c>
      <c r="H14" s="10">
        <v>785550</v>
      </c>
      <c r="I14" s="10">
        <v>0</v>
      </c>
      <c r="J14" s="10"/>
      <c r="K14" s="10">
        <v>0</v>
      </c>
      <c r="N14" s="65"/>
    </row>
    <row r="15" spans="1:14" x14ac:dyDescent="0.2">
      <c r="A15" s="7">
        <v>10</v>
      </c>
      <c r="B15" s="12" t="s">
        <v>21</v>
      </c>
      <c r="C15" s="13" t="s">
        <v>22</v>
      </c>
      <c r="D15" s="89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  <c r="N15" s="65"/>
    </row>
    <row r="16" spans="1:14" x14ac:dyDescent="0.2">
      <c r="A16" s="7">
        <v>11</v>
      </c>
      <c r="B16" s="12" t="s">
        <v>23</v>
      </c>
      <c r="C16" s="13" t="s">
        <v>24</v>
      </c>
      <c r="D16" s="89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  <c r="N16" s="65"/>
    </row>
    <row r="17" spans="1:14" x14ac:dyDescent="0.2">
      <c r="A17" s="7">
        <v>12</v>
      </c>
      <c r="B17" s="12" t="s">
        <v>25</v>
      </c>
      <c r="C17" s="13" t="s">
        <v>26</v>
      </c>
      <c r="D17" s="89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  <c r="N17" s="65"/>
    </row>
    <row r="18" spans="1:14" x14ac:dyDescent="0.2">
      <c r="A18" s="7">
        <v>13</v>
      </c>
      <c r="B18" s="8" t="s">
        <v>27</v>
      </c>
      <c r="C18" s="13" t="s">
        <v>28</v>
      </c>
      <c r="D18" s="8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  <c r="N18" s="65"/>
    </row>
    <row r="19" spans="1:14" x14ac:dyDescent="0.2">
      <c r="A19" s="7">
        <v>14</v>
      </c>
      <c r="B19" s="8" t="s">
        <v>29</v>
      </c>
      <c r="C19" s="9" t="s">
        <v>30</v>
      </c>
      <c r="D19" s="88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  <c r="N19" s="65"/>
    </row>
    <row r="20" spans="1:14" x14ac:dyDescent="0.2">
      <c r="A20" s="7">
        <v>15</v>
      </c>
      <c r="B20" s="12" t="s">
        <v>31</v>
      </c>
      <c r="C20" s="13" t="s">
        <v>32</v>
      </c>
      <c r="D20" s="89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  <c r="N20" s="65"/>
    </row>
    <row r="21" spans="1:14" x14ac:dyDescent="0.2">
      <c r="A21" s="7">
        <v>16</v>
      </c>
      <c r="B21" s="12" t="s">
        <v>33</v>
      </c>
      <c r="C21" s="13" t="s">
        <v>34</v>
      </c>
      <c r="D21" s="89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  <c r="N21" s="65"/>
    </row>
    <row r="22" spans="1:14" x14ac:dyDescent="0.2">
      <c r="A22" s="7">
        <v>17</v>
      </c>
      <c r="B22" s="12" t="s">
        <v>35</v>
      </c>
      <c r="C22" s="13" t="s">
        <v>36</v>
      </c>
      <c r="D22" s="89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  <c r="N22" s="65"/>
    </row>
    <row r="23" spans="1:14" x14ac:dyDescent="0.2">
      <c r="A23" s="7">
        <v>18</v>
      </c>
      <c r="B23" s="12" t="s">
        <v>37</v>
      </c>
      <c r="C23" s="13" t="s">
        <v>38</v>
      </c>
      <c r="D23" s="89">
        <f t="shared" si="0"/>
        <v>61315584</v>
      </c>
      <c r="E23" s="10">
        <v>7092319</v>
      </c>
      <c r="F23" s="10">
        <v>8449585</v>
      </c>
      <c r="G23" s="10">
        <v>12665531</v>
      </c>
      <c r="H23" s="10">
        <v>4391280</v>
      </c>
      <c r="I23" s="10">
        <v>2008609</v>
      </c>
      <c r="J23" s="10"/>
      <c r="K23" s="10">
        <v>26708260</v>
      </c>
      <c r="N23" s="65"/>
    </row>
    <row r="24" spans="1:14" x14ac:dyDescent="0.2">
      <c r="A24" s="7">
        <v>19</v>
      </c>
      <c r="B24" s="8" t="s">
        <v>39</v>
      </c>
      <c r="C24" s="9" t="s">
        <v>40</v>
      </c>
      <c r="D24" s="88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  <c r="N24" s="65"/>
    </row>
    <row r="25" spans="1:14" x14ac:dyDescent="0.2">
      <c r="A25" s="7">
        <v>20</v>
      </c>
      <c r="B25" s="8" t="s">
        <v>41</v>
      </c>
      <c r="C25" s="9" t="s">
        <v>42</v>
      </c>
      <c r="D25" s="88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>
        <v>0</v>
      </c>
      <c r="N25" s="65"/>
    </row>
    <row r="26" spans="1:14" x14ac:dyDescent="0.2">
      <c r="A26" s="7">
        <v>21</v>
      </c>
      <c r="B26" s="8" t="s">
        <v>43</v>
      </c>
      <c r="C26" s="9" t="s">
        <v>44</v>
      </c>
      <c r="D26" s="88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  <c r="N26" s="65"/>
    </row>
    <row r="27" spans="1:14" x14ac:dyDescent="0.2">
      <c r="A27" s="7">
        <v>22</v>
      </c>
      <c r="B27" s="8" t="s">
        <v>45</v>
      </c>
      <c r="C27" s="9" t="s">
        <v>46</v>
      </c>
      <c r="D27" s="88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  <c r="N27" s="65"/>
    </row>
    <row r="28" spans="1:14" x14ac:dyDescent="0.2">
      <c r="A28" s="7">
        <v>23</v>
      </c>
      <c r="B28" s="12" t="s">
        <v>47</v>
      </c>
      <c r="C28" s="13" t="s">
        <v>48</v>
      </c>
      <c r="D28" s="89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  <c r="N28" s="65"/>
    </row>
    <row r="29" spans="1:14" ht="12" customHeight="1" x14ac:dyDescent="0.2">
      <c r="A29" s="7">
        <v>24</v>
      </c>
      <c r="B29" s="12" t="s">
        <v>49</v>
      </c>
      <c r="C29" s="13" t="s">
        <v>50</v>
      </c>
      <c r="D29" s="89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  <c r="N29" s="65"/>
    </row>
    <row r="30" spans="1:14" ht="24" x14ac:dyDescent="0.2">
      <c r="A30" s="7">
        <v>25</v>
      </c>
      <c r="B30" s="12" t="s">
        <v>51</v>
      </c>
      <c r="C30" s="13" t="s">
        <v>52</v>
      </c>
      <c r="D30" s="89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  <c r="N30" s="65"/>
    </row>
    <row r="31" spans="1:14" x14ac:dyDescent="0.2">
      <c r="A31" s="7">
        <v>26</v>
      </c>
      <c r="B31" s="8" t="s">
        <v>53</v>
      </c>
      <c r="C31" s="15" t="s">
        <v>54</v>
      </c>
      <c r="D31" s="90">
        <f t="shared" si="0"/>
        <v>42511627</v>
      </c>
      <c r="E31" s="10">
        <v>8627075</v>
      </c>
      <c r="F31" s="10">
        <v>8065513</v>
      </c>
      <c r="G31" s="10">
        <v>14147237</v>
      </c>
      <c r="H31" s="10">
        <v>7650848</v>
      </c>
      <c r="I31" s="10">
        <v>4020954</v>
      </c>
      <c r="J31" s="10"/>
      <c r="K31" s="10">
        <v>0</v>
      </c>
      <c r="N31" s="65"/>
    </row>
    <row r="32" spans="1:14" x14ac:dyDescent="0.2">
      <c r="A32" s="7">
        <v>27</v>
      </c>
      <c r="B32" s="12" t="s">
        <v>55</v>
      </c>
      <c r="C32" s="13" t="s">
        <v>56</v>
      </c>
      <c r="D32" s="89">
        <f t="shared" si="0"/>
        <v>70739312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42706638</v>
      </c>
      <c r="N32" s="65"/>
    </row>
    <row r="33" spans="1:14" ht="24" customHeight="1" x14ac:dyDescent="0.2">
      <c r="A33" s="7">
        <v>28</v>
      </c>
      <c r="B33" s="12" t="s">
        <v>57</v>
      </c>
      <c r="C33" s="13" t="s">
        <v>58</v>
      </c>
      <c r="D33" s="89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  <c r="N33" s="65"/>
    </row>
    <row r="34" spans="1:14" ht="12" customHeight="1" x14ac:dyDescent="0.2">
      <c r="A34" s="7">
        <v>29</v>
      </c>
      <c r="B34" s="8" t="s">
        <v>59</v>
      </c>
      <c r="C34" s="9" t="s">
        <v>60</v>
      </c>
      <c r="D34" s="88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  <c r="N34" s="65"/>
    </row>
    <row r="35" spans="1:14" x14ac:dyDescent="0.2">
      <c r="A35" s="7">
        <v>30</v>
      </c>
      <c r="B35" s="11" t="s">
        <v>61</v>
      </c>
      <c r="C35" s="15" t="s">
        <v>62</v>
      </c>
      <c r="D35" s="90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  <c r="N35" s="65"/>
    </row>
    <row r="36" spans="1:14" ht="24" x14ac:dyDescent="0.2">
      <c r="A36" s="7">
        <v>31</v>
      </c>
      <c r="B36" s="8" t="s">
        <v>63</v>
      </c>
      <c r="C36" s="9" t="s">
        <v>64</v>
      </c>
      <c r="D36" s="88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  <c r="N36" s="65"/>
    </row>
    <row r="37" spans="1:14" x14ac:dyDescent="0.2">
      <c r="A37" s="7">
        <v>32</v>
      </c>
      <c r="B37" s="12" t="s">
        <v>65</v>
      </c>
      <c r="C37" s="13" t="s">
        <v>66</v>
      </c>
      <c r="D37" s="89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  <c r="N37" s="65"/>
    </row>
    <row r="38" spans="1:14" x14ac:dyDescent="0.2">
      <c r="A38" s="7">
        <v>33</v>
      </c>
      <c r="B38" s="11" t="s">
        <v>67</v>
      </c>
      <c r="C38" s="9" t="s">
        <v>68</v>
      </c>
      <c r="D38" s="88">
        <f t="shared" ref="D38:D69" si="1">E38+F38+G38+H38+I38+J38+K38</f>
        <v>22335765</v>
      </c>
      <c r="E38" s="10">
        <v>6956666</v>
      </c>
      <c r="F38" s="10">
        <v>0</v>
      </c>
      <c r="G38" s="10">
        <v>9888780</v>
      </c>
      <c r="H38" s="10">
        <v>5076721</v>
      </c>
      <c r="I38" s="10">
        <v>413598</v>
      </c>
      <c r="J38" s="10"/>
      <c r="K38" s="10">
        <v>0</v>
      </c>
      <c r="N38" s="65"/>
    </row>
    <row r="39" spans="1:14" x14ac:dyDescent="0.2">
      <c r="A39" s="7">
        <v>34</v>
      </c>
      <c r="B39" s="14" t="s">
        <v>69</v>
      </c>
      <c r="C39" s="15" t="s">
        <v>70</v>
      </c>
      <c r="D39" s="90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  <c r="N39" s="65"/>
    </row>
    <row r="40" spans="1:14" x14ac:dyDescent="0.2">
      <c r="A40" s="7">
        <v>35</v>
      </c>
      <c r="B40" s="8" t="s">
        <v>71</v>
      </c>
      <c r="C40" s="9" t="s">
        <v>72</v>
      </c>
      <c r="D40" s="88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  <c r="N40" s="65"/>
    </row>
    <row r="41" spans="1:14" x14ac:dyDescent="0.2">
      <c r="A41" s="7">
        <v>36</v>
      </c>
      <c r="B41" s="11" t="s">
        <v>73</v>
      </c>
      <c r="C41" s="9" t="s">
        <v>74</v>
      </c>
      <c r="D41" s="88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  <c r="N41" s="65"/>
    </row>
    <row r="42" spans="1:14" x14ac:dyDescent="0.2">
      <c r="A42" s="7">
        <v>37</v>
      </c>
      <c r="B42" s="12" t="s">
        <v>75</v>
      </c>
      <c r="C42" s="13" t="s">
        <v>76</v>
      </c>
      <c r="D42" s="89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  <c r="N42" s="65"/>
    </row>
    <row r="43" spans="1:14" x14ac:dyDescent="0.2">
      <c r="A43" s="7">
        <v>38</v>
      </c>
      <c r="B43" s="11" t="s">
        <v>77</v>
      </c>
      <c r="C43" s="9" t="s">
        <v>78</v>
      </c>
      <c r="D43" s="88">
        <f t="shared" si="1"/>
        <v>3902359</v>
      </c>
      <c r="E43" s="10">
        <v>0</v>
      </c>
      <c r="F43" s="10">
        <v>0</v>
      </c>
      <c r="G43" s="10">
        <v>2648706</v>
      </c>
      <c r="H43" s="10">
        <v>1253653</v>
      </c>
      <c r="I43" s="10">
        <v>0</v>
      </c>
      <c r="J43" s="10"/>
      <c r="K43" s="10">
        <v>0</v>
      </c>
      <c r="N43" s="65"/>
    </row>
    <row r="44" spans="1:14" x14ac:dyDescent="0.2">
      <c r="A44" s="7">
        <v>39</v>
      </c>
      <c r="B44" s="8" t="s">
        <v>79</v>
      </c>
      <c r="C44" s="9" t="s">
        <v>80</v>
      </c>
      <c r="D44" s="88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  <c r="N44" s="65"/>
    </row>
    <row r="45" spans="1:14" x14ac:dyDescent="0.2">
      <c r="A45" s="7">
        <v>40</v>
      </c>
      <c r="B45" s="16" t="s">
        <v>81</v>
      </c>
      <c r="C45" s="17" t="s">
        <v>82</v>
      </c>
      <c r="D45" s="91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  <c r="N45" s="65"/>
    </row>
    <row r="46" spans="1:14" x14ac:dyDescent="0.2">
      <c r="A46" s="7">
        <v>41</v>
      </c>
      <c r="B46" s="8" t="s">
        <v>83</v>
      </c>
      <c r="C46" s="9" t="s">
        <v>84</v>
      </c>
      <c r="D46" s="88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  <c r="N46" s="65"/>
    </row>
    <row r="47" spans="1:14" x14ac:dyDescent="0.2">
      <c r="A47" s="7">
        <v>42</v>
      </c>
      <c r="B47" s="14" t="s">
        <v>85</v>
      </c>
      <c r="C47" s="15" t="s">
        <v>86</v>
      </c>
      <c r="D47" s="90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  <c r="N47" s="65"/>
    </row>
    <row r="48" spans="1:14" x14ac:dyDescent="0.2">
      <c r="A48" s="7">
        <v>43</v>
      </c>
      <c r="B48" s="12" t="s">
        <v>87</v>
      </c>
      <c r="C48" s="13" t="s">
        <v>88</v>
      </c>
      <c r="D48" s="89">
        <f t="shared" si="1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v>0</v>
      </c>
      <c r="N48" s="65"/>
    </row>
    <row r="49" spans="1:14" x14ac:dyDescent="0.2">
      <c r="A49" s="7">
        <v>44</v>
      </c>
      <c r="B49" s="11" t="s">
        <v>89</v>
      </c>
      <c r="C49" s="9" t="s">
        <v>90</v>
      </c>
      <c r="D49" s="88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  <c r="N49" s="65"/>
    </row>
    <row r="50" spans="1:14" x14ac:dyDescent="0.2">
      <c r="A50" s="7">
        <v>45</v>
      </c>
      <c r="B50" s="12" t="s">
        <v>91</v>
      </c>
      <c r="C50" s="13" t="s">
        <v>92</v>
      </c>
      <c r="D50" s="89">
        <f t="shared" si="1"/>
        <v>22016109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0</v>
      </c>
      <c r="N50" s="65"/>
    </row>
    <row r="51" spans="1:14" x14ac:dyDescent="0.2">
      <c r="A51" s="7">
        <v>46</v>
      </c>
      <c r="B51" s="8" t="s">
        <v>93</v>
      </c>
      <c r="C51" s="9" t="s">
        <v>94</v>
      </c>
      <c r="D51" s="88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  <c r="N51" s="65"/>
    </row>
    <row r="52" spans="1:14" ht="10.5" customHeight="1" x14ac:dyDescent="0.2">
      <c r="A52" s="7">
        <v>47</v>
      </c>
      <c r="B52" s="8" t="s">
        <v>95</v>
      </c>
      <c r="C52" s="9" t="s">
        <v>96</v>
      </c>
      <c r="D52" s="88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  <c r="N52" s="65"/>
    </row>
    <row r="53" spans="1:14" x14ac:dyDescent="0.2">
      <c r="A53" s="7">
        <v>48</v>
      </c>
      <c r="B53" s="18" t="s">
        <v>97</v>
      </c>
      <c r="C53" s="19" t="s">
        <v>98</v>
      </c>
      <c r="D53" s="92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  <c r="N53" s="65"/>
    </row>
    <row r="54" spans="1:14" x14ac:dyDescent="0.2">
      <c r="A54" s="7">
        <v>49</v>
      </c>
      <c r="B54" s="12" t="s">
        <v>99</v>
      </c>
      <c r="C54" s="13" t="s">
        <v>100</v>
      </c>
      <c r="D54" s="89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  <c r="N54" s="65"/>
    </row>
    <row r="55" spans="1:14" x14ac:dyDescent="0.2">
      <c r="A55" s="7">
        <v>50</v>
      </c>
      <c r="B55" s="11" t="s">
        <v>101</v>
      </c>
      <c r="C55" s="9" t="s">
        <v>102</v>
      </c>
      <c r="D55" s="88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  <c r="N55" s="65"/>
    </row>
    <row r="56" spans="1:14" ht="15" customHeight="1" x14ac:dyDescent="0.2">
      <c r="A56" s="7">
        <v>51</v>
      </c>
      <c r="B56" s="12" t="s">
        <v>103</v>
      </c>
      <c r="C56" s="13" t="s">
        <v>104</v>
      </c>
      <c r="D56" s="89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  <c r="N56" s="65"/>
    </row>
    <row r="57" spans="1:14" x14ac:dyDescent="0.2">
      <c r="A57" s="7">
        <v>52</v>
      </c>
      <c r="B57" s="11" t="s">
        <v>105</v>
      </c>
      <c r="C57" s="9" t="s">
        <v>106</v>
      </c>
      <c r="D57" s="88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  <c r="N57" s="65"/>
    </row>
    <row r="58" spans="1:14" x14ac:dyDescent="0.2">
      <c r="A58" s="7">
        <v>53</v>
      </c>
      <c r="B58" s="12" t="s">
        <v>107</v>
      </c>
      <c r="C58" s="13" t="s">
        <v>108</v>
      </c>
      <c r="D58" s="89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  <c r="N58" s="65"/>
    </row>
    <row r="59" spans="1:14" x14ac:dyDescent="0.2">
      <c r="A59" s="7">
        <v>54</v>
      </c>
      <c r="B59" s="12" t="s">
        <v>109</v>
      </c>
      <c r="C59" s="13" t="s">
        <v>110</v>
      </c>
      <c r="D59" s="89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  <c r="N59" s="65"/>
    </row>
    <row r="60" spans="1:14" x14ac:dyDescent="0.2">
      <c r="A60" s="7">
        <v>55</v>
      </c>
      <c r="B60" s="12" t="s">
        <v>111</v>
      </c>
      <c r="C60" s="13" t="s">
        <v>112</v>
      </c>
      <c r="D60" s="89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  <c r="N60" s="65"/>
    </row>
    <row r="61" spans="1:14" x14ac:dyDescent="0.2">
      <c r="A61" s="7">
        <v>56</v>
      </c>
      <c r="B61" s="12" t="s">
        <v>113</v>
      </c>
      <c r="C61" s="13" t="s">
        <v>114</v>
      </c>
      <c r="D61" s="89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  <c r="N61" s="65"/>
    </row>
    <row r="62" spans="1:14" x14ac:dyDescent="0.2">
      <c r="A62" s="7">
        <v>57</v>
      </c>
      <c r="B62" s="12" t="s">
        <v>115</v>
      </c>
      <c r="C62" s="13" t="s">
        <v>116</v>
      </c>
      <c r="D62" s="89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  <c r="N62" s="65"/>
    </row>
    <row r="63" spans="1:14" ht="17.25" customHeight="1" x14ac:dyDescent="0.2">
      <c r="A63" s="7">
        <v>58</v>
      </c>
      <c r="B63" s="12" t="s">
        <v>117</v>
      </c>
      <c r="C63" s="13" t="s">
        <v>118</v>
      </c>
      <c r="D63" s="89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  <c r="N63" s="65"/>
    </row>
    <row r="64" spans="1:14" ht="15" customHeight="1" x14ac:dyDescent="0.2">
      <c r="A64" s="7">
        <v>59</v>
      </c>
      <c r="B64" s="11" t="s">
        <v>119</v>
      </c>
      <c r="C64" s="13" t="s">
        <v>120</v>
      </c>
      <c r="D64" s="89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  <c r="N64" s="65"/>
    </row>
    <row r="65" spans="1:14" ht="16.5" customHeight="1" x14ac:dyDescent="0.2">
      <c r="A65" s="7">
        <v>60</v>
      </c>
      <c r="B65" s="14" t="s">
        <v>121</v>
      </c>
      <c r="C65" s="15" t="s">
        <v>122</v>
      </c>
      <c r="D65" s="90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  <c r="N65" s="65"/>
    </row>
    <row r="66" spans="1:14" ht="17.25" customHeight="1" x14ac:dyDescent="0.2">
      <c r="A66" s="7">
        <v>61</v>
      </c>
      <c r="B66" s="11" t="s">
        <v>123</v>
      </c>
      <c r="C66" s="13" t="s">
        <v>124</v>
      </c>
      <c r="D66" s="89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  <c r="N66" s="65"/>
    </row>
    <row r="67" spans="1:14" ht="12.75" customHeight="1" x14ac:dyDescent="0.2">
      <c r="A67" s="7">
        <v>62</v>
      </c>
      <c r="B67" s="12" t="s">
        <v>125</v>
      </c>
      <c r="C67" s="13" t="s">
        <v>126</v>
      </c>
      <c r="D67" s="89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  <c r="N67" s="65"/>
    </row>
    <row r="68" spans="1:14" ht="27.75" customHeight="1" x14ac:dyDescent="0.2">
      <c r="A68" s="7">
        <v>63</v>
      </c>
      <c r="B68" s="8" t="s">
        <v>127</v>
      </c>
      <c r="C68" s="13" t="s">
        <v>128</v>
      </c>
      <c r="D68" s="89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  <c r="N68" s="65"/>
    </row>
    <row r="69" spans="1:14" ht="24" x14ac:dyDescent="0.2">
      <c r="A69" s="7">
        <v>64</v>
      </c>
      <c r="B69" s="8" t="s">
        <v>129</v>
      </c>
      <c r="C69" s="13" t="s">
        <v>130</v>
      </c>
      <c r="D69" s="89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  <c r="N69" s="65"/>
    </row>
    <row r="70" spans="1:14" x14ac:dyDescent="0.2">
      <c r="A70" s="7">
        <v>65</v>
      </c>
      <c r="B70" s="11" t="s">
        <v>131</v>
      </c>
      <c r="C70" s="13" t="s">
        <v>132</v>
      </c>
      <c r="D70" s="89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  <c r="N70" s="65"/>
    </row>
    <row r="71" spans="1:14" x14ac:dyDescent="0.2">
      <c r="A71" s="7">
        <v>66</v>
      </c>
      <c r="B71" s="8" t="s">
        <v>133</v>
      </c>
      <c r="C71" s="13" t="s">
        <v>134</v>
      </c>
      <c r="D71" s="89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  <c r="N71" s="65"/>
    </row>
    <row r="72" spans="1:14" x14ac:dyDescent="0.2">
      <c r="A72" s="7">
        <v>67</v>
      </c>
      <c r="B72" s="11" t="s">
        <v>135</v>
      </c>
      <c r="C72" s="13" t="s">
        <v>136</v>
      </c>
      <c r="D72" s="89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  <c r="N72" s="65"/>
    </row>
    <row r="73" spans="1:14" x14ac:dyDescent="0.2">
      <c r="A73" s="7">
        <v>68</v>
      </c>
      <c r="B73" s="11" t="s">
        <v>137</v>
      </c>
      <c r="C73" s="13" t="s">
        <v>138</v>
      </c>
      <c r="D73" s="89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  <c r="N73" s="65"/>
    </row>
    <row r="74" spans="1:14" x14ac:dyDescent="0.2">
      <c r="A74" s="7">
        <v>69</v>
      </c>
      <c r="B74" s="11" t="s">
        <v>139</v>
      </c>
      <c r="C74" s="13" t="s">
        <v>140</v>
      </c>
      <c r="D74" s="89">
        <f t="shared" si="2"/>
        <v>12615291</v>
      </c>
      <c r="E74" s="10">
        <v>0</v>
      </c>
      <c r="F74" s="10">
        <v>0</v>
      </c>
      <c r="G74" s="10">
        <v>8323279</v>
      </c>
      <c r="H74" s="10">
        <v>4292012</v>
      </c>
      <c r="I74" s="10">
        <v>0</v>
      </c>
      <c r="J74" s="10"/>
      <c r="K74" s="10">
        <v>0</v>
      </c>
      <c r="N74" s="65"/>
    </row>
    <row r="75" spans="1:14" x14ac:dyDescent="0.2">
      <c r="A75" s="7">
        <v>70</v>
      </c>
      <c r="B75" s="12" t="s">
        <v>141</v>
      </c>
      <c r="C75" s="13" t="s">
        <v>142</v>
      </c>
      <c r="D75" s="89">
        <f t="shared" si="2"/>
        <v>4593544</v>
      </c>
      <c r="E75" s="10">
        <v>0</v>
      </c>
      <c r="F75" s="10">
        <v>0</v>
      </c>
      <c r="G75" s="10">
        <v>4593544</v>
      </c>
      <c r="H75" s="10">
        <v>0</v>
      </c>
      <c r="I75" s="10">
        <v>0</v>
      </c>
      <c r="J75" s="10"/>
      <c r="K75" s="10">
        <v>0</v>
      </c>
      <c r="N75" s="65"/>
    </row>
    <row r="76" spans="1:14" x14ac:dyDescent="0.2">
      <c r="A76" s="7">
        <v>71</v>
      </c>
      <c r="B76" s="11" t="s">
        <v>143</v>
      </c>
      <c r="C76" s="9" t="s">
        <v>144</v>
      </c>
      <c r="D76" s="88">
        <f t="shared" si="2"/>
        <v>24678246</v>
      </c>
      <c r="E76" s="10">
        <v>16896724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  <c r="N76" s="65"/>
    </row>
    <row r="77" spans="1:14" x14ac:dyDescent="0.2">
      <c r="A77" s="7">
        <v>72</v>
      </c>
      <c r="B77" s="12" t="s">
        <v>145</v>
      </c>
      <c r="C77" s="13" t="s">
        <v>146</v>
      </c>
      <c r="D77" s="89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  <c r="N77" s="65"/>
    </row>
    <row r="78" spans="1:14" x14ac:dyDescent="0.2">
      <c r="A78" s="7">
        <v>73</v>
      </c>
      <c r="B78" s="11" t="s">
        <v>147</v>
      </c>
      <c r="C78" s="13" t="s">
        <v>148</v>
      </c>
      <c r="D78" s="89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  <c r="N78" s="65"/>
    </row>
    <row r="79" spans="1:14" x14ac:dyDescent="0.2">
      <c r="A79" s="7">
        <v>74</v>
      </c>
      <c r="B79" s="12" t="s">
        <v>149</v>
      </c>
      <c r="C79" s="13" t="s">
        <v>150</v>
      </c>
      <c r="D79" s="89">
        <f t="shared" si="2"/>
        <v>5206279</v>
      </c>
      <c r="E79" s="10">
        <v>0</v>
      </c>
      <c r="F79" s="10">
        <v>0</v>
      </c>
      <c r="G79" s="10">
        <v>3326533</v>
      </c>
      <c r="H79" s="10">
        <v>1879746</v>
      </c>
      <c r="I79" s="10">
        <v>0</v>
      </c>
      <c r="J79" s="10"/>
      <c r="K79" s="10">
        <v>0</v>
      </c>
      <c r="N79" s="65"/>
    </row>
    <row r="80" spans="1:14" x14ac:dyDescent="0.2">
      <c r="A80" s="7">
        <v>75</v>
      </c>
      <c r="B80" s="12" t="s">
        <v>151</v>
      </c>
      <c r="C80" s="13" t="s">
        <v>152</v>
      </c>
      <c r="D80" s="89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  <c r="N80" s="65"/>
    </row>
    <row r="81" spans="1:14" ht="24" x14ac:dyDescent="0.2">
      <c r="A81" s="7">
        <v>76</v>
      </c>
      <c r="B81" s="20" t="s">
        <v>153</v>
      </c>
      <c r="C81" s="19" t="s">
        <v>154</v>
      </c>
      <c r="D81" s="92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  <c r="N81" s="65"/>
    </row>
    <row r="82" spans="1:14" ht="24" x14ac:dyDescent="0.2">
      <c r="A82" s="7">
        <v>77</v>
      </c>
      <c r="B82" s="8" t="s">
        <v>155</v>
      </c>
      <c r="C82" s="13" t="s">
        <v>156</v>
      </c>
      <c r="D82" s="89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  <c r="N82" s="65"/>
    </row>
    <row r="83" spans="1:14" ht="24" x14ac:dyDescent="0.2">
      <c r="A83" s="7">
        <v>78</v>
      </c>
      <c r="B83" s="11" t="s">
        <v>157</v>
      </c>
      <c r="C83" s="13" t="s">
        <v>158</v>
      </c>
      <c r="D83" s="89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  <c r="N83" s="65"/>
    </row>
    <row r="84" spans="1:14" ht="24" x14ac:dyDescent="0.2">
      <c r="A84" s="7">
        <v>79</v>
      </c>
      <c r="B84" s="11" t="s">
        <v>159</v>
      </c>
      <c r="C84" s="13" t="s">
        <v>160</v>
      </c>
      <c r="D84" s="89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  <c r="N84" s="65"/>
    </row>
    <row r="85" spans="1:14" ht="24" x14ac:dyDescent="0.2">
      <c r="A85" s="7">
        <v>80</v>
      </c>
      <c r="B85" s="8" t="s">
        <v>161</v>
      </c>
      <c r="C85" s="13" t="s">
        <v>162</v>
      </c>
      <c r="D85" s="89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  <c r="N85" s="65"/>
    </row>
    <row r="86" spans="1:14" ht="24" x14ac:dyDescent="0.2">
      <c r="A86" s="7">
        <v>81</v>
      </c>
      <c r="B86" s="8" t="s">
        <v>163</v>
      </c>
      <c r="C86" s="13" t="s">
        <v>164</v>
      </c>
      <c r="D86" s="89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  <c r="N86" s="65"/>
    </row>
    <row r="87" spans="1:14" ht="24" x14ac:dyDescent="0.2">
      <c r="A87" s="7">
        <v>82</v>
      </c>
      <c r="B87" s="8" t="s">
        <v>165</v>
      </c>
      <c r="C87" s="13" t="s">
        <v>166</v>
      </c>
      <c r="D87" s="89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  <c r="N87" s="65"/>
    </row>
    <row r="88" spans="1:14" x14ac:dyDescent="0.2">
      <c r="A88" s="7">
        <v>83</v>
      </c>
      <c r="B88" s="12" t="s">
        <v>167</v>
      </c>
      <c r="C88" s="13" t="s">
        <v>168</v>
      </c>
      <c r="D88" s="89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  <c r="N88" s="65"/>
    </row>
    <row r="89" spans="1:14" x14ac:dyDescent="0.2">
      <c r="A89" s="7">
        <v>84</v>
      </c>
      <c r="B89" s="8" t="s">
        <v>169</v>
      </c>
      <c r="C89" s="13" t="s">
        <v>170</v>
      </c>
      <c r="D89" s="89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  <c r="N89" s="65"/>
    </row>
    <row r="90" spans="1:14" x14ac:dyDescent="0.2">
      <c r="A90" s="7">
        <v>85</v>
      </c>
      <c r="B90" s="12" t="s">
        <v>171</v>
      </c>
      <c r="C90" s="13" t="s">
        <v>172</v>
      </c>
      <c r="D90" s="89">
        <f t="shared" si="2"/>
        <v>20770796</v>
      </c>
      <c r="E90" s="10">
        <v>11076160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  <c r="N90" s="65"/>
    </row>
    <row r="91" spans="1:14" x14ac:dyDescent="0.2">
      <c r="A91" s="7">
        <v>86</v>
      </c>
      <c r="B91" s="14" t="s">
        <v>173</v>
      </c>
      <c r="C91" s="15" t="s">
        <v>174</v>
      </c>
      <c r="D91" s="90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  <c r="N91" s="65"/>
    </row>
    <row r="92" spans="1:14" x14ac:dyDescent="0.2">
      <c r="A92" s="7">
        <v>87</v>
      </c>
      <c r="B92" s="8" t="s">
        <v>175</v>
      </c>
      <c r="C92" s="13" t="s">
        <v>176</v>
      </c>
      <c r="D92" s="89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  <c r="N92" s="65"/>
    </row>
    <row r="93" spans="1:14" x14ac:dyDescent="0.2">
      <c r="A93" s="7">
        <v>88</v>
      </c>
      <c r="B93" s="8" t="s">
        <v>177</v>
      </c>
      <c r="C93" s="13" t="s">
        <v>178</v>
      </c>
      <c r="D93" s="89">
        <f t="shared" si="2"/>
        <v>146270483</v>
      </c>
      <c r="E93" s="10">
        <v>52502152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  <c r="N93" s="65"/>
    </row>
    <row r="94" spans="1:14" ht="13.5" customHeight="1" x14ac:dyDescent="0.2">
      <c r="A94" s="7">
        <v>89</v>
      </c>
      <c r="B94" s="14" t="s">
        <v>179</v>
      </c>
      <c r="C94" s="15" t="s">
        <v>180</v>
      </c>
      <c r="D94" s="90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  <c r="N94" s="65"/>
    </row>
    <row r="95" spans="1:14" ht="14.25" customHeight="1" x14ac:dyDescent="0.2">
      <c r="A95" s="7">
        <v>90</v>
      </c>
      <c r="B95" s="8" t="s">
        <v>181</v>
      </c>
      <c r="C95" s="13" t="s">
        <v>182</v>
      </c>
      <c r="D95" s="89">
        <f t="shared" si="2"/>
        <v>11156681</v>
      </c>
      <c r="E95" s="10">
        <v>2065569</v>
      </c>
      <c r="F95" s="10">
        <v>562257</v>
      </c>
      <c r="G95" s="10">
        <v>4560842</v>
      </c>
      <c r="H95" s="10">
        <v>3968013</v>
      </c>
      <c r="I95" s="10">
        <v>0</v>
      </c>
      <c r="J95" s="10"/>
      <c r="K95" s="10">
        <v>0</v>
      </c>
      <c r="N95" s="65"/>
    </row>
    <row r="96" spans="1:14" x14ac:dyDescent="0.2">
      <c r="A96" s="7">
        <v>91</v>
      </c>
      <c r="B96" s="14" t="s">
        <v>183</v>
      </c>
      <c r="C96" s="15" t="s">
        <v>184</v>
      </c>
      <c r="D96" s="90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  <c r="N96" s="65"/>
    </row>
    <row r="97" spans="1:14" x14ac:dyDescent="0.2">
      <c r="A97" s="7">
        <v>92</v>
      </c>
      <c r="B97" s="11" t="s">
        <v>185</v>
      </c>
      <c r="C97" s="13" t="s">
        <v>186</v>
      </c>
      <c r="D97" s="89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  <c r="N97" s="65"/>
    </row>
    <row r="98" spans="1:14" x14ac:dyDescent="0.2">
      <c r="A98" s="7">
        <v>93</v>
      </c>
      <c r="B98" s="12" t="s">
        <v>187</v>
      </c>
      <c r="C98" s="13" t="s">
        <v>188</v>
      </c>
      <c r="D98" s="89">
        <f t="shared" si="2"/>
        <v>28888717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6564309</v>
      </c>
      <c r="N98" s="65"/>
    </row>
    <row r="99" spans="1:14" ht="24" x14ac:dyDescent="0.2">
      <c r="A99" s="7">
        <v>94</v>
      </c>
      <c r="B99" s="11" t="s">
        <v>189</v>
      </c>
      <c r="C99" s="9" t="s">
        <v>190</v>
      </c>
      <c r="D99" s="88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  <c r="N99" s="65"/>
    </row>
    <row r="100" spans="1:14" x14ac:dyDescent="0.2">
      <c r="A100" s="7">
        <v>95</v>
      </c>
      <c r="B100" s="11" t="s">
        <v>191</v>
      </c>
      <c r="C100" s="15" t="s">
        <v>192</v>
      </c>
      <c r="D100" s="90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  <c r="N100" s="65"/>
    </row>
    <row r="101" spans="1:14" x14ac:dyDescent="0.2">
      <c r="A101" s="7">
        <v>96</v>
      </c>
      <c r="B101" s="12" t="s">
        <v>193</v>
      </c>
      <c r="C101" s="13" t="s">
        <v>194</v>
      </c>
      <c r="D101" s="89">
        <f t="shared" si="2"/>
        <v>21893716</v>
      </c>
      <c r="E101" s="10">
        <v>3293967</v>
      </c>
      <c r="F101" s="10">
        <v>0</v>
      </c>
      <c r="G101" s="10">
        <v>12711505</v>
      </c>
      <c r="H101" s="10">
        <v>5888244</v>
      </c>
      <c r="I101" s="10">
        <v>0</v>
      </c>
      <c r="J101" s="10"/>
      <c r="K101" s="10">
        <v>0</v>
      </c>
      <c r="N101" s="65"/>
    </row>
    <row r="102" spans="1:14" x14ac:dyDescent="0.2">
      <c r="A102" s="7">
        <v>97</v>
      </c>
      <c r="B102" s="11" t="s">
        <v>195</v>
      </c>
      <c r="C102" s="21" t="s">
        <v>196</v>
      </c>
      <c r="D102" s="93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  <c r="N102" s="65"/>
    </row>
    <row r="103" spans="1:14" x14ac:dyDescent="0.2">
      <c r="A103" s="7">
        <v>98</v>
      </c>
      <c r="B103" s="12" t="s">
        <v>197</v>
      </c>
      <c r="C103" s="13" t="s">
        <v>198</v>
      </c>
      <c r="D103" s="89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  <c r="N103" s="65"/>
    </row>
    <row r="104" spans="1:14" x14ac:dyDescent="0.2">
      <c r="A104" s="7">
        <v>99</v>
      </c>
      <c r="B104" s="12" t="s">
        <v>199</v>
      </c>
      <c r="C104" s="13" t="s">
        <v>200</v>
      </c>
      <c r="D104" s="89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  <c r="N104" s="65"/>
    </row>
    <row r="105" spans="1:14" x14ac:dyDescent="0.2">
      <c r="A105" s="7">
        <v>100</v>
      </c>
      <c r="B105" s="11" t="s">
        <v>201</v>
      </c>
      <c r="C105" s="15" t="s">
        <v>202</v>
      </c>
      <c r="D105" s="90">
        <f t="shared" si="3"/>
        <v>3100427</v>
      </c>
      <c r="E105" s="10">
        <v>757009</v>
      </c>
      <c r="F105" s="10">
        <v>0</v>
      </c>
      <c r="G105" s="10">
        <v>1497945</v>
      </c>
      <c r="H105" s="10">
        <v>845473</v>
      </c>
      <c r="I105" s="10">
        <v>0</v>
      </c>
      <c r="J105" s="10"/>
      <c r="K105" s="10">
        <v>0</v>
      </c>
      <c r="N105" s="65"/>
    </row>
    <row r="106" spans="1:14" x14ac:dyDescent="0.2">
      <c r="A106" s="7">
        <v>101</v>
      </c>
      <c r="B106" s="11" t="s">
        <v>203</v>
      </c>
      <c r="C106" s="9" t="s">
        <v>204</v>
      </c>
      <c r="D106" s="88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  <c r="N106" s="65"/>
    </row>
    <row r="107" spans="1:14" x14ac:dyDescent="0.2">
      <c r="A107" s="7">
        <v>102</v>
      </c>
      <c r="B107" s="8" t="s">
        <v>205</v>
      </c>
      <c r="C107" s="9" t="s">
        <v>206</v>
      </c>
      <c r="D107" s="88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  <c r="N107" s="65"/>
    </row>
    <row r="108" spans="1:14" x14ac:dyDescent="0.2">
      <c r="A108" s="7">
        <v>103</v>
      </c>
      <c r="B108" s="8" t="s">
        <v>207</v>
      </c>
      <c r="C108" s="9" t="s">
        <v>208</v>
      </c>
      <c r="D108" s="88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  <c r="N108" s="65"/>
    </row>
    <row r="109" spans="1:14" x14ac:dyDescent="0.2">
      <c r="A109" s="7">
        <v>104</v>
      </c>
      <c r="B109" s="12" t="s">
        <v>209</v>
      </c>
      <c r="C109" s="13" t="s">
        <v>210</v>
      </c>
      <c r="D109" s="89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  <c r="N109" s="65"/>
    </row>
    <row r="110" spans="1:14" x14ac:dyDescent="0.2">
      <c r="A110" s="7">
        <v>105</v>
      </c>
      <c r="B110" s="14" t="s">
        <v>211</v>
      </c>
      <c r="C110" s="15" t="s">
        <v>212</v>
      </c>
      <c r="D110" s="90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  <c r="N110" s="65"/>
    </row>
    <row r="111" spans="1:14" x14ac:dyDescent="0.2">
      <c r="A111" s="7">
        <v>106</v>
      </c>
      <c r="B111" s="8" t="s">
        <v>213</v>
      </c>
      <c r="C111" s="9" t="s">
        <v>214</v>
      </c>
      <c r="D111" s="88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  <c r="N111" s="65"/>
    </row>
    <row r="112" spans="1:14" x14ac:dyDescent="0.2">
      <c r="A112" s="7">
        <v>107</v>
      </c>
      <c r="B112" s="11" t="s">
        <v>215</v>
      </c>
      <c r="C112" s="9" t="s">
        <v>216</v>
      </c>
      <c r="D112" s="88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  <c r="N112" s="65"/>
    </row>
    <row r="113" spans="1:14" x14ac:dyDescent="0.2">
      <c r="A113" s="7">
        <v>108</v>
      </c>
      <c r="B113" s="12" t="s">
        <v>217</v>
      </c>
      <c r="C113" s="13" t="s">
        <v>218</v>
      </c>
      <c r="D113" s="89">
        <f t="shared" si="3"/>
        <v>1204481</v>
      </c>
      <c r="E113" s="10">
        <v>0</v>
      </c>
      <c r="F113" s="10">
        <v>0</v>
      </c>
      <c r="G113" s="10">
        <v>570910</v>
      </c>
      <c r="H113" s="10">
        <v>633571</v>
      </c>
      <c r="I113" s="10">
        <v>0</v>
      </c>
      <c r="J113" s="10"/>
      <c r="K113" s="10">
        <v>0</v>
      </c>
      <c r="N113" s="65"/>
    </row>
    <row r="114" spans="1:14" ht="12" customHeight="1" x14ac:dyDescent="0.2">
      <c r="A114" s="7">
        <v>109</v>
      </c>
      <c r="B114" s="12" t="s">
        <v>219</v>
      </c>
      <c r="C114" s="13" t="s">
        <v>220</v>
      </c>
      <c r="D114" s="89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  <c r="N114" s="65"/>
    </row>
    <row r="115" spans="1:14" x14ac:dyDescent="0.2">
      <c r="A115" s="7">
        <v>110</v>
      </c>
      <c r="B115" s="8" t="s">
        <v>221</v>
      </c>
      <c r="C115" s="9" t="s">
        <v>222</v>
      </c>
      <c r="D115" s="88">
        <f t="shared" si="3"/>
        <v>8116278</v>
      </c>
      <c r="E115" s="10">
        <v>1030090</v>
      </c>
      <c r="F115" s="10">
        <v>0</v>
      </c>
      <c r="G115" s="10">
        <v>5192767</v>
      </c>
      <c r="H115" s="10">
        <v>1893421</v>
      </c>
      <c r="I115" s="10">
        <v>0</v>
      </c>
      <c r="J115" s="10"/>
      <c r="K115" s="10">
        <v>0</v>
      </c>
      <c r="N115" s="65"/>
    </row>
    <row r="116" spans="1:14" x14ac:dyDescent="0.2">
      <c r="A116" s="7">
        <v>111</v>
      </c>
      <c r="B116" s="11" t="s">
        <v>223</v>
      </c>
      <c r="C116" s="9" t="s">
        <v>224</v>
      </c>
      <c r="D116" s="88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  <c r="N116" s="65"/>
    </row>
    <row r="117" spans="1:14" x14ac:dyDescent="0.2">
      <c r="A117" s="7">
        <v>112</v>
      </c>
      <c r="B117" s="8" t="s">
        <v>225</v>
      </c>
      <c r="C117" s="13" t="s">
        <v>226</v>
      </c>
      <c r="D117" s="89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  <c r="N117" s="65"/>
    </row>
    <row r="118" spans="1:14" x14ac:dyDescent="0.2">
      <c r="A118" s="7">
        <v>113</v>
      </c>
      <c r="B118" s="8" t="s">
        <v>227</v>
      </c>
      <c r="C118" s="9" t="s">
        <v>228</v>
      </c>
      <c r="D118" s="88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  <c r="N118" s="65"/>
    </row>
    <row r="119" spans="1:14" x14ac:dyDescent="0.2">
      <c r="A119" s="7">
        <v>114</v>
      </c>
      <c r="B119" s="12" t="s">
        <v>229</v>
      </c>
      <c r="C119" s="13" t="s">
        <v>230</v>
      </c>
      <c r="D119" s="89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  <c r="N119" s="65"/>
    </row>
    <row r="120" spans="1:14" ht="13.5" customHeight="1" x14ac:dyDescent="0.2">
      <c r="A120" s="7">
        <v>115</v>
      </c>
      <c r="B120" s="12" t="s">
        <v>231</v>
      </c>
      <c r="C120" s="13" t="s">
        <v>232</v>
      </c>
      <c r="D120" s="89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  <c r="N120" s="65"/>
    </row>
    <row r="121" spans="1:14" x14ac:dyDescent="0.2">
      <c r="A121" s="7">
        <v>116</v>
      </c>
      <c r="B121" s="12" t="s">
        <v>233</v>
      </c>
      <c r="C121" s="13" t="s">
        <v>234</v>
      </c>
      <c r="D121" s="89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  <c r="N121" s="65"/>
    </row>
    <row r="122" spans="1:14" x14ac:dyDescent="0.2">
      <c r="A122" s="7">
        <v>117</v>
      </c>
      <c r="B122" s="12" t="s">
        <v>235</v>
      </c>
      <c r="C122" s="13" t="s">
        <v>236</v>
      </c>
      <c r="D122" s="89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  <c r="N122" s="65"/>
    </row>
    <row r="123" spans="1:14" x14ac:dyDescent="0.2">
      <c r="A123" s="7">
        <v>118</v>
      </c>
      <c r="B123" s="12" t="s">
        <v>237</v>
      </c>
      <c r="C123" s="13" t="s">
        <v>238</v>
      </c>
      <c r="D123" s="89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  <c r="N123" s="65"/>
    </row>
    <row r="124" spans="1:14" ht="12.75" customHeight="1" x14ac:dyDescent="0.2">
      <c r="A124" s="7">
        <v>119</v>
      </c>
      <c r="B124" s="12" t="s">
        <v>239</v>
      </c>
      <c r="C124" s="13" t="s">
        <v>240</v>
      </c>
      <c r="D124" s="89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  <c r="N124" s="65"/>
    </row>
    <row r="125" spans="1:14" x14ac:dyDescent="0.2">
      <c r="A125" s="7">
        <v>120</v>
      </c>
      <c r="B125" s="22" t="s">
        <v>241</v>
      </c>
      <c r="C125" s="23" t="s">
        <v>242</v>
      </c>
      <c r="D125" s="114">
        <f t="shared" si="3"/>
        <v>39661681</v>
      </c>
      <c r="E125" s="10">
        <v>13034432</v>
      </c>
      <c r="F125" s="10">
        <v>26627249</v>
      </c>
      <c r="G125" s="10">
        <v>0</v>
      </c>
      <c r="H125" s="10">
        <v>0</v>
      </c>
      <c r="I125" s="10">
        <v>0</v>
      </c>
      <c r="J125" s="10"/>
      <c r="K125" s="10">
        <v>0</v>
      </c>
      <c r="N125" s="65"/>
    </row>
    <row r="126" spans="1:14" x14ac:dyDescent="0.2">
      <c r="A126" s="7">
        <v>121</v>
      </c>
      <c r="B126" s="11" t="s">
        <v>243</v>
      </c>
      <c r="C126" s="9" t="s">
        <v>244</v>
      </c>
      <c r="D126" s="88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  <c r="N126" s="65"/>
    </row>
    <row r="127" spans="1:14" x14ac:dyDescent="0.2">
      <c r="A127" s="7">
        <v>122</v>
      </c>
      <c r="B127" s="12" t="s">
        <v>245</v>
      </c>
      <c r="C127" s="13" t="s">
        <v>246</v>
      </c>
      <c r="D127" s="89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  <c r="N127" s="65"/>
    </row>
    <row r="128" spans="1:14" x14ac:dyDescent="0.2">
      <c r="A128" s="7">
        <v>123</v>
      </c>
      <c r="B128" s="8" t="s">
        <v>247</v>
      </c>
      <c r="C128" s="24" t="s">
        <v>248</v>
      </c>
      <c r="D128" s="89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  <c r="N128" s="65"/>
    </row>
    <row r="129" spans="1:14" ht="24" x14ac:dyDescent="0.2">
      <c r="A129" s="7">
        <v>124</v>
      </c>
      <c r="B129" s="12" t="s">
        <v>249</v>
      </c>
      <c r="C129" s="13" t="s">
        <v>250</v>
      </c>
      <c r="D129" s="89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  <c r="N129" s="65"/>
    </row>
    <row r="130" spans="1:14" ht="21.75" customHeight="1" x14ac:dyDescent="0.2">
      <c r="A130" s="7">
        <v>125</v>
      </c>
      <c r="B130" s="12" t="s">
        <v>251</v>
      </c>
      <c r="C130" s="13" t="s">
        <v>252</v>
      </c>
      <c r="D130" s="89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  <c r="N130" s="65"/>
    </row>
    <row r="131" spans="1:14" x14ac:dyDescent="0.2">
      <c r="A131" s="7">
        <v>126</v>
      </c>
      <c r="B131" s="11" t="s">
        <v>253</v>
      </c>
      <c r="C131" s="13" t="s">
        <v>254</v>
      </c>
      <c r="D131" s="89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  <c r="N131" s="65"/>
    </row>
    <row r="132" spans="1:14" x14ac:dyDescent="0.2">
      <c r="A132" s="7">
        <v>127</v>
      </c>
      <c r="B132" s="14" t="s">
        <v>255</v>
      </c>
      <c r="C132" s="15" t="s">
        <v>256</v>
      </c>
      <c r="D132" s="90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  <c r="N132" s="65"/>
    </row>
    <row r="133" spans="1:14" x14ac:dyDescent="0.2">
      <c r="A133" s="7">
        <v>128</v>
      </c>
      <c r="B133" s="12" t="s">
        <v>257</v>
      </c>
      <c r="C133" s="13" t="s">
        <v>258</v>
      </c>
      <c r="D133" s="89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  <c r="N133" s="65"/>
    </row>
    <row r="134" spans="1:14" ht="24" customHeight="1" x14ac:dyDescent="0.2">
      <c r="A134" s="7">
        <v>129</v>
      </c>
      <c r="B134" s="8" t="s">
        <v>259</v>
      </c>
      <c r="C134" s="9" t="s">
        <v>260</v>
      </c>
      <c r="D134" s="88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  <c r="N134" s="65"/>
    </row>
    <row r="135" spans="1:14" x14ac:dyDescent="0.2">
      <c r="A135" s="7">
        <v>130</v>
      </c>
      <c r="B135" s="11" t="s">
        <v>261</v>
      </c>
      <c r="C135" s="9" t="s">
        <v>262</v>
      </c>
      <c r="D135" s="88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  <c r="N135" s="65"/>
    </row>
    <row r="136" spans="1:14" x14ac:dyDescent="0.2">
      <c r="A136" s="7">
        <v>131</v>
      </c>
      <c r="B136" s="12" t="s">
        <v>263</v>
      </c>
      <c r="C136" s="13" t="s">
        <v>264</v>
      </c>
      <c r="D136" s="89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  <c r="N136" s="65"/>
    </row>
    <row r="137" spans="1:14" x14ac:dyDescent="0.2">
      <c r="A137" s="7">
        <v>132</v>
      </c>
      <c r="B137" s="12" t="s">
        <v>265</v>
      </c>
      <c r="C137" s="13" t="s">
        <v>266</v>
      </c>
      <c r="D137" s="89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  <c r="N137" s="65"/>
    </row>
    <row r="138" spans="1:14" ht="13.5" customHeight="1" x14ac:dyDescent="0.2">
      <c r="A138" s="7">
        <v>133</v>
      </c>
      <c r="B138" s="12" t="s">
        <v>267</v>
      </c>
      <c r="C138" s="13" t="s">
        <v>268</v>
      </c>
      <c r="D138" s="89">
        <f t="shared" si="4"/>
        <v>162597507</v>
      </c>
      <c r="E138" s="10">
        <v>68810657</v>
      </c>
      <c r="F138" s="10">
        <v>37857080</v>
      </c>
      <c r="G138" s="10">
        <v>8279802</v>
      </c>
      <c r="H138" s="10">
        <v>7001472</v>
      </c>
      <c r="I138" s="10">
        <v>22883996</v>
      </c>
      <c r="J138" s="10"/>
      <c r="K138" s="10">
        <v>17764500</v>
      </c>
      <c r="N138" s="65"/>
    </row>
    <row r="139" spans="1:14" x14ac:dyDescent="0.2">
      <c r="A139" s="7">
        <v>134</v>
      </c>
      <c r="B139" s="12" t="s">
        <v>269</v>
      </c>
      <c r="C139" s="13" t="s">
        <v>270</v>
      </c>
      <c r="D139" s="89">
        <f t="shared" si="4"/>
        <v>215071151</v>
      </c>
      <c r="E139" s="10">
        <v>92306648</v>
      </c>
      <c r="F139" s="10">
        <v>56397652</v>
      </c>
      <c r="G139" s="10">
        <v>2431764</v>
      </c>
      <c r="H139" s="10">
        <v>12671454</v>
      </c>
      <c r="I139" s="10">
        <v>26512737</v>
      </c>
      <c r="J139" s="10"/>
      <c r="K139" s="10">
        <v>24750896</v>
      </c>
      <c r="N139" s="65"/>
    </row>
    <row r="140" spans="1:14" x14ac:dyDescent="0.2">
      <c r="A140" s="7">
        <v>135</v>
      </c>
      <c r="B140" s="12" t="s">
        <v>271</v>
      </c>
      <c r="C140" s="13" t="s">
        <v>272</v>
      </c>
      <c r="D140" s="89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  <c r="N140" s="65"/>
    </row>
    <row r="141" spans="1:14" x14ac:dyDescent="0.2">
      <c r="A141" s="7">
        <v>136</v>
      </c>
      <c r="B141" s="8" t="s">
        <v>273</v>
      </c>
      <c r="C141" s="9" t="s">
        <v>274</v>
      </c>
      <c r="D141" s="88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  <c r="N141" s="65"/>
    </row>
    <row r="142" spans="1:14" ht="14.25" customHeight="1" x14ac:dyDescent="0.2">
      <c r="A142" s="7">
        <v>137</v>
      </c>
      <c r="B142" s="12" t="s">
        <v>275</v>
      </c>
      <c r="C142" s="13" t="s">
        <v>276</v>
      </c>
      <c r="D142" s="89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  <c r="N142" s="65"/>
    </row>
    <row r="143" spans="1:14" x14ac:dyDescent="0.2">
      <c r="A143" s="7">
        <v>138</v>
      </c>
      <c r="B143" s="8" t="s">
        <v>277</v>
      </c>
      <c r="C143" s="13" t="s">
        <v>278</v>
      </c>
      <c r="D143" s="89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  <c r="N143" s="65"/>
    </row>
    <row r="144" spans="1:14" x14ac:dyDescent="0.2">
      <c r="A144" s="7">
        <v>139</v>
      </c>
      <c r="B144" s="14" t="s">
        <v>279</v>
      </c>
      <c r="C144" s="15" t="s">
        <v>280</v>
      </c>
      <c r="D144" s="90">
        <f t="shared" si="4"/>
        <v>10873173</v>
      </c>
      <c r="E144" s="10">
        <v>0</v>
      </c>
      <c r="F144" s="10">
        <v>10873173</v>
      </c>
      <c r="G144" s="10">
        <v>0</v>
      </c>
      <c r="H144" s="10">
        <v>0</v>
      </c>
      <c r="I144" s="10">
        <v>0</v>
      </c>
      <c r="J144" s="10"/>
      <c r="K144" s="10">
        <v>0</v>
      </c>
      <c r="N144" s="65"/>
    </row>
    <row r="145" spans="1:14" x14ac:dyDescent="0.2">
      <c r="A145" s="7">
        <v>140</v>
      </c>
      <c r="B145" s="12" t="s">
        <v>281</v>
      </c>
      <c r="C145" s="13" t="s">
        <v>282</v>
      </c>
      <c r="D145" s="89">
        <f t="shared" si="4"/>
        <v>85715487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51908972</v>
      </c>
      <c r="K145" s="10">
        <v>33806515</v>
      </c>
      <c r="N145" s="65"/>
    </row>
    <row r="146" spans="1:14" x14ac:dyDescent="0.2">
      <c r="A146" s="7">
        <v>141</v>
      </c>
      <c r="B146" s="12" t="s">
        <v>283</v>
      </c>
      <c r="C146" s="13" t="s">
        <v>284</v>
      </c>
      <c r="D146" s="89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  <c r="N146" s="65"/>
    </row>
    <row r="147" spans="1:14" x14ac:dyDescent="0.2">
      <c r="A147" s="7">
        <v>142</v>
      </c>
      <c r="B147" s="12" t="s">
        <v>285</v>
      </c>
      <c r="C147" s="13" t="s">
        <v>286</v>
      </c>
      <c r="D147" s="89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  <c r="N147" s="65"/>
    </row>
    <row r="148" spans="1:14" x14ac:dyDescent="0.2">
      <c r="A148" s="7">
        <v>143</v>
      </c>
      <c r="B148" s="14" t="s">
        <v>287</v>
      </c>
      <c r="C148" s="15" t="s">
        <v>288</v>
      </c>
      <c r="D148" s="90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  <c r="N148" s="65"/>
    </row>
    <row r="149" spans="1:14" x14ac:dyDescent="0.2">
      <c r="A149" s="7">
        <v>144</v>
      </c>
      <c r="B149" s="11" t="s">
        <v>289</v>
      </c>
      <c r="C149" s="15" t="s">
        <v>290</v>
      </c>
      <c r="D149" s="90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  <c r="N149" s="65"/>
    </row>
    <row r="150" spans="1:14" x14ac:dyDescent="0.2">
      <c r="A150" s="7">
        <v>145</v>
      </c>
      <c r="B150" s="12" t="s">
        <v>291</v>
      </c>
      <c r="C150" s="13" t="s">
        <v>292</v>
      </c>
      <c r="D150" s="89">
        <f t="shared" si="4"/>
        <v>45722701</v>
      </c>
      <c r="E150" s="10">
        <v>15690675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30032026</v>
      </c>
      <c r="N150" s="65"/>
    </row>
    <row r="151" spans="1:14" x14ac:dyDescent="0.2">
      <c r="A151" s="7">
        <v>146</v>
      </c>
      <c r="B151" s="8" t="s">
        <v>293</v>
      </c>
      <c r="C151" s="9" t="s">
        <v>294</v>
      </c>
      <c r="D151" s="88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  <c r="N151" s="65"/>
    </row>
    <row r="152" spans="1:14" x14ac:dyDescent="0.2">
      <c r="A152" s="7">
        <v>147</v>
      </c>
      <c r="B152" s="8" t="s">
        <v>295</v>
      </c>
      <c r="C152" s="9" t="s">
        <v>296</v>
      </c>
      <c r="D152" s="88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  <c r="N152" s="65"/>
    </row>
    <row r="153" spans="1:14" ht="12.75" x14ac:dyDescent="0.2">
      <c r="A153" s="7">
        <v>148</v>
      </c>
      <c r="B153" s="25" t="s">
        <v>297</v>
      </c>
      <c r="C153" s="26" t="s">
        <v>298</v>
      </c>
      <c r="D153" s="115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  <c r="N153" s="65"/>
    </row>
    <row r="155" spans="1:14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L5" sqref="L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20.42578125" style="3" customWidth="1"/>
    <col min="10" max="10" width="11.7109375" style="3" customWidth="1"/>
    <col min="11" max="16384" width="9.140625" style="3"/>
  </cols>
  <sheetData>
    <row r="2" spans="1:13" ht="30" customHeight="1" x14ac:dyDescent="0.2">
      <c r="A2" s="278" t="s">
        <v>342</v>
      </c>
      <c r="B2" s="278"/>
      <c r="C2" s="278"/>
      <c r="D2" s="278"/>
      <c r="E2" s="278"/>
      <c r="F2" s="278"/>
      <c r="G2" s="278"/>
      <c r="H2" s="278"/>
      <c r="I2" s="60"/>
      <c r="J2" s="60"/>
      <c r="K2" s="60"/>
    </row>
    <row r="3" spans="1:13" x14ac:dyDescent="0.2">
      <c r="C3" s="4"/>
      <c r="D3" s="4"/>
      <c r="I3" s="3" t="s">
        <v>326</v>
      </c>
    </row>
    <row r="4" spans="1:13" s="5" customFormat="1" ht="24.75" customHeight="1" x14ac:dyDescent="0.2">
      <c r="A4" s="262" t="s">
        <v>0</v>
      </c>
      <c r="B4" s="262" t="s">
        <v>1</v>
      </c>
      <c r="C4" s="262" t="s">
        <v>2</v>
      </c>
      <c r="D4" s="280" t="s">
        <v>299</v>
      </c>
      <c r="E4" s="282" t="s">
        <v>511</v>
      </c>
      <c r="F4" s="282"/>
      <c r="G4" s="282"/>
      <c r="H4" s="282"/>
      <c r="I4" s="262" t="s">
        <v>515</v>
      </c>
    </row>
    <row r="5" spans="1:13" ht="82.5" customHeight="1" x14ac:dyDescent="0.2">
      <c r="A5" s="263"/>
      <c r="B5" s="263"/>
      <c r="C5" s="263"/>
      <c r="D5" s="281"/>
      <c r="E5" s="37" t="s">
        <v>308</v>
      </c>
      <c r="F5" s="37" t="s">
        <v>309</v>
      </c>
      <c r="G5" s="37" t="s">
        <v>310</v>
      </c>
      <c r="H5" s="37" t="s">
        <v>311</v>
      </c>
      <c r="I5" s="283"/>
    </row>
    <row r="6" spans="1:13" ht="12" customHeight="1" x14ac:dyDescent="0.2">
      <c r="A6" s="7">
        <v>1</v>
      </c>
      <c r="B6" s="8" t="s">
        <v>3</v>
      </c>
      <c r="C6" s="9" t="s">
        <v>4</v>
      </c>
      <c r="D6" s="94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65"/>
      <c r="K6" s="65"/>
      <c r="M6" s="65"/>
    </row>
    <row r="7" spans="1:13" x14ac:dyDescent="0.2">
      <c r="A7" s="7">
        <v>2</v>
      </c>
      <c r="B7" s="11" t="s">
        <v>5</v>
      </c>
      <c r="C7" s="9" t="s">
        <v>6</v>
      </c>
      <c r="D7" s="94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65"/>
      <c r="K7" s="65"/>
      <c r="M7" s="65"/>
    </row>
    <row r="8" spans="1:13" x14ac:dyDescent="0.2">
      <c r="A8" s="7">
        <v>3</v>
      </c>
      <c r="B8" s="12" t="s">
        <v>7</v>
      </c>
      <c r="C8" s="13" t="s">
        <v>8</v>
      </c>
      <c r="D8" s="95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10"/>
      <c r="J8" s="65"/>
      <c r="K8" s="65"/>
      <c r="M8" s="65"/>
    </row>
    <row r="9" spans="1:13" ht="14.25" customHeight="1" x14ac:dyDescent="0.2">
      <c r="A9" s="7">
        <v>4</v>
      </c>
      <c r="B9" s="8" t="s">
        <v>9</v>
      </c>
      <c r="C9" s="9" t="s">
        <v>10</v>
      </c>
      <c r="D9" s="94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65"/>
      <c r="K9" s="65"/>
      <c r="M9" s="65"/>
    </row>
    <row r="10" spans="1:13" x14ac:dyDescent="0.2">
      <c r="A10" s="7">
        <v>5</v>
      </c>
      <c r="B10" s="8" t="s">
        <v>11</v>
      </c>
      <c r="C10" s="9" t="s">
        <v>12</v>
      </c>
      <c r="D10" s="94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65"/>
      <c r="K10" s="65"/>
      <c r="M10" s="65"/>
    </row>
    <row r="11" spans="1:13" x14ac:dyDescent="0.2">
      <c r="A11" s="7">
        <v>6</v>
      </c>
      <c r="B11" s="12" t="s">
        <v>13</v>
      </c>
      <c r="C11" s="13" t="s">
        <v>14</v>
      </c>
      <c r="D11" s="95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10"/>
      <c r="J11" s="65"/>
      <c r="K11" s="65"/>
      <c r="M11" s="65"/>
    </row>
    <row r="12" spans="1:13" x14ac:dyDescent="0.2">
      <c r="A12" s="7">
        <v>7</v>
      </c>
      <c r="B12" s="14" t="s">
        <v>15</v>
      </c>
      <c r="C12" s="15" t="s">
        <v>16</v>
      </c>
      <c r="D12" s="96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65"/>
      <c r="K12" s="65"/>
      <c r="M12" s="65"/>
    </row>
    <row r="13" spans="1:13" x14ac:dyDescent="0.2">
      <c r="A13" s="7">
        <v>8</v>
      </c>
      <c r="B13" s="12" t="s">
        <v>17</v>
      </c>
      <c r="C13" s="13" t="s">
        <v>18</v>
      </c>
      <c r="D13" s="95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65"/>
      <c r="K13" s="65"/>
      <c r="M13" s="65"/>
    </row>
    <row r="14" spans="1:13" x14ac:dyDescent="0.2">
      <c r="A14" s="7">
        <v>9</v>
      </c>
      <c r="B14" s="12" t="s">
        <v>19</v>
      </c>
      <c r="C14" s="13" t="s">
        <v>20</v>
      </c>
      <c r="D14" s="95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65"/>
      <c r="K14" s="65"/>
      <c r="M14" s="65"/>
    </row>
    <row r="15" spans="1:13" x14ac:dyDescent="0.2">
      <c r="A15" s="7">
        <v>10</v>
      </c>
      <c r="B15" s="12" t="s">
        <v>21</v>
      </c>
      <c r="C15" s="13" t="s">
        <v>22</v>
      </c>
      <c r="D15" s="95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65"/>
      <c r="K15" s="65"/>
      <c r="M15" s="65"/>
    </row>
    <row r="16" spans="1:13" x14ac:dyDescent="0.2">
      <c r="A16" s="7">
        <v>11</v>
      </c>
      <c r="B16" s="12" t="s">
        <v>23</v>
      </c>
      <c r="C16" s="13" t="s">
        <v>24</v>
      </c>
      <c r="D16" s="95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65"/>
      <c r="K16" s="65"/>
      <c r="M16" s="65"/>
    </row>
    <row r="17" spans="1:13" x14ac:dyDescent="0.2">
      <c r="A17" s="7">
        <v>12</v>
      </c>
      <c r="B17" s="12" t="s">
        <v>25</v>
      </c>
      <c r="C17" s="13" t="s">
        <v>26</v>
      </c>
      <c r="D17" s="95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65"/>
      <c r="K17" s="65"/>
      <c r="M17" s="65"/>
    </row>
    <row r="18" spans="1:13" x14ac:dyDescent="0.2">
      <c r="A18" s="7">
        <v>13</v>
      </c>
      <c r="B18" s="8" t="s">
        <v>27</v>
      </c>
      <c r="C18" s="13" t="s">
        <v>28</v>
      </c>
      <c r="D18" s="95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65"/>
      <c r="K18" s="65"/>
      <c r="M18" s="65"/>
    </row>
    <row r="19" spans="1:13" x14ac:dyDescent="0.2">
      <c r="A19" s="7">
        <v>14</v>
      </c>
      <c r="B19" s="8" t="s">
        <v>29</v>
      </c>
      <c r="C19" s="9" t="s">
        <v>30</v>
      </c>
      <c r="D19" s="94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65"/>
      <c r="K19" s="65"/>
      <c r="M19" s="65"/>
    </row>
    <row r="20" spans="1:13" x14ac:dyDescent="0.2">
      <c r="A20" s="7">
        <v>15</v>
      </c>
      <c r="B20" s="12" t="s">
        <v>31</v>
      </c>
      <c r="C20" s="13" t="s">
        <v>32</v>
      </c>
      <c r="D20" s="95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65"/>
      <c r="K20" s="65"/>
      <c r="M20" s="65"/>
    </row>
    <row r="21" spans="1:13" x14ac:dyDescent="0.2">
      <c r="A21" s="7">
        <v>16</v>
      </c>
      <c r="B21" s="12" t="s">
        <v>33</v>
      </c>
      <c r="C21" s="13" t="s">
        <v>34</v>
      </c>
      <c r="D21" s="95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65"/>
      <c r="K21" s="65"/>
      <c r="M21" s="65"/>
    </row>
    <row r="22" spans="1:13" x14ac:dyDescent="0.2">
      <c r="A22" s="7">
        <v>17</v>
      </c>
      <c r="B22" s="12" t="s">
        <v>35</v>
      </c>
      <c r="C22" s="13" t="s">
        <v>36</v>
      </c>
      <c r="D22" s="95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65"/>
      <c r="K22" s="65"/>
      <c r="M22" s="65"/>
    </row>
    <row r="23" spans="1:13" x14ac:dyDescent="0.2">
      <c r="A23" s="7">
        <v>18</v>
      </c>
      <c r="B23" s="12" t="s">
        <v>37</v>
      </c>
      <c r="C23" s="13" t="s">
        <v>38</v>
      </c>
      <c r="D23" s="95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10"/>
      <c r="J23" s="65"/>
      <c r="K23" s="65"/>
      <c r="M23" s="65"/>
    </row>
    <row r="24" spans="1:13" x14ac:dyDescent="0.2">
      <c r="A24" s="7">
        <v>19</v>
      </c>
      <c r="B24" s="8" t="s">
        <v>39</v>
      </c>
      <c r="C24" s="9" t="s">
        <v>40</v>
      </c>
      <c r="D24" s="94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10"/>
      <c r="J24" s="65"/>
      <c r="K24" s="65"/>
      <c r="M24" s="65"/>
    </row>
    <row r="25" spans="1:13" x14ac:dyDescent="0.2">
      <c r="A25" s="7">
        <v>20</v>
      </c>
      <c r="B25" s="8" t="s">
        <v>41</v>
      </c>
      <c r="C25" s="9" t="s">
        <v>42</v>
      </c>
      <c r="D25" s="94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65"/>
      <c r="K25" s="65"/>
      <c r="M25" s="65"/>
    </row>
    <row r="26" spans="1:13" x14ac:dyDescent="0.2">
      <c r="A26" s="7">
        <v>21</v>
      </c>
      <c r="B26" s="8" t="s">
        <v>43</v>
      </c>
      <c r="C26" s="9" t="s">
        <v>44</v>
      </c>
      <c r="D26" s="94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65"/>
      <c r="K26" s="65"/>
      <c r="M26" s="65"/>
    </row>
    <row r="27" spans="1:13" x14ac:dyDescent="0.2">
      <c r="A27" s="7">
        <v>22</v>
      </c>
      <c r="B27" s="8" t="s">
        <v>45</v>
      </c>
      <c r="C27" s="9" t="s">
        <v>46</v>
      </c>
      <c r="D27" s="94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10"/>
      <c r="J27" s="65"/>
      <c r="K27" s="65"/>
      <c r="M27" s="65"/>
    </row>
    <row r="28" spans="1:13" x14ac:dyDescent="0.2">
      <c r="A28" s="7">
        <v>23</v>
      </c>
      <c r="B28" s="12" t="s">
        <v>47</v>
      </c>
      <c r="C28" s="13" t="s">
        <v>48</v>
      </c>
      <c r="D28" s="95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10"/>
      <c r="J28" s="65"/>
      <c r="K28" s="65"/>
      <c r="M28" s="65"/>
    </row>
    <row r="29" spans="1:13" ht="12" customHeight="1" x14ac:dyDescent="0.2">
      <c r="A29" s="7">
        <v>24</v>
      </c>
      <c r="B29" s="12" t="s">
        <v>49</v>
      </c>
      <c r="C29" s="13" t="s">
        <v>50</v>
      </c>
      <c r="D29" s="95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65"/>
      <c r="K29" s="65"/>
      <c r="M29" s="65"/>
    </row>
    <row r="30" spans="1:13" ht="24" x14ac:dyDescent="0.2">
      <c r="A30" s="7">
        <v>25</v>
      </c>
      <c r="B30" s="12" t="s">
        <v>51</v>
      </c>
      <c r="C30" s="13" t="s">
        <v>52</v>
      </c>
      <c r="D30" s="95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65"/>
      <c r="K30" s="65"/>
      <c r="M30" s="65"/>
    </row>
    <row r="31" spans="1:13" x14ac:dyDescent="0.2">
      <c r="A31" s="7">
        <v>26</v>
      </c>
      <c r="B31" s="8" t="s">
        <v>53</v>
      </c>
      <c r="C31" s="15" t="s">
        <v>54</v>
      </c>
      <c r="D31" s="96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10"/>
      <c r="J31" s="65"/>
      <c r="K31" s="65"/>
      <c r="M31" s="65"/>
    </row>
    <row r="32" spans="1:13" x14ac:dyDescent="0.2">
      <c r="A32" s="7">
        <v>27</v>
      </c>
      <c r="B32" s="12" t="s">
        <v>55</v>
      </c>
      <c r="C32" s="13" t="s">
        <v>56</v>
      </c>
      <c r="D32" s="95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10"/>
      <c r="J32" s="65"/>
      <c r="K32" s="65"/>
      <c r="M32" s="65"/>
    </row>
    <row r="33" spans="1:13" ht="24" customHeight="1" x14ac:dyDescent="0.2">
      <c r="A33" s="7">
        <v>28</v>
      </c>
      <c r="B33" s="12" t="s">
        <v>57</v>
      </c>
      <c r="C33" s="13" t="s">
        <v>58</v>
      </c>
      <c r="D33" s="95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65"/>
      <c r="K33" s="65"/>
      <c r="M33" s="65"/>
    </row>
    <row r="34" spans="1:13" ht="12" customHeight="1" x14ac:dyDescent="0.2">
      <c r="A34" s="7">
        <v>29</v>
      </c>
      <c r="B34" s="8" t="s">
        <v>59</v>
      </c>
      <c r="C34" s="9" t="s">
        <v>60</v>
      </c>
      <c r="D34" s="94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65"/>
      <c r="K34" s="65"/>
      <c r="M34" s="65"/>
    </row>
    <row r="35" spans="1:13" x14ac:dyDescent="0.2">
      <c r="A35" s="7">
        <v>30</v>
      </c>
      <c r="B35" s="11" t="s">
        <v>61</v>
      </c>
      <c r="C35" s="15" t="s">
        <v>62</v>
      </c>
      <c r="D35" s="96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65"/>
      <c r="K35" s="65"/>
      <c r="M35" s="65"/>
    </row>
    <row r="36" spans="1:13" ht="24" x14ac:dyDescent="0.2">
      <c r="A36" s="7">
        <v>31</v>
      </c>
      <c r="B36" s="8" t="s">
        <v>63</v>
      </c>
      <c r="C36" s="9" t="s">
        <v>64</v>
      </c>
      <c r="D36" s="94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/>
      <c r="J36" s="65"/>
      <c r="K36" s="65"/>
      <c r="M36" s="65"/>
    </row>
    <row r="37" spans="1:13" x14ac:dyDescent="0.2">
      <c r="A37" s="7">
        <v>32</v>
      </c>
      <c r="B37" s="12" t="s">
        <v>65</v>
      </c>
      <c r="C37" s="13" t="s">
        <v>66</v>
      </c>
      <c r="D37" s="95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65"/>
      <c r="K37" s="65"/>
      <c r="M37" s="65"/>
    </row>
    <row r="38" spans="1:13" x14ac:dyDescent="0.2">
      <c r="A38" s="7">
        <v>33</v>
      </c>
      <c r="B38" s="11" t="s">
        <v>67</v>
      </c>
      <c r="C38" s="9" t="s">
        <v>68</v>
      </c>
      <c r="D38" s="94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10"/>
      <c r="J38" s="65"/>
      <c r="K38" s="65"/>
      <c r="M38" s="65"/>
    </row>
    <row r="39" spans="1:13" x14ac:dyDescent="0.2">
      <c r="A39" s="7">
        <v>34</v>
      </c>
      <c r="B39" s="14" t="s">
        <v>69</v>
      </c>
      <c r="C39" s="15" t="s">
        <v>70</v>
      </c>
      <c r="D39" s="96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27"/>
      <c r="J39" s="65"/>
      <c r="K39" s="65"/>
      <c r="M39" s="65"/>
    </row>
    <row r="40" spans="1:13" x14ac:dyDescent="0.2">
      <c r="A40" s="7">
        <v>35</v>
      </c>
      <c r="B40" s="8" t="s">
        <v>71</v>
      </c>
      <c r="C40" s="9" t="s">
        <v>72</v>
      </c>
      <c r="D40" s="94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65"/>
      <c r="K40" s="65"/>
      <c r="M40" s="65"/>
    </row>
    <row r="41" spans="1:13" x14ac:dyDescent="0.2">
      <c r="A41" s="7">
        <v>36</v>
      </c>
      <c r="B41" s="11" t="s">
        <v>73</v>
      </c>
      <c r="C41" s="9" t="s">
        <v>74</v>
      </c>
      <c r="D41" s="94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65"/>
      <c r="K41" s="65"/>
      <c r="M41" s="65"/>
    </row>
    <row r="42" spans="1:13" x14ac:dyDescent="0.2">
      <c r="A42" s="7">
        <v>37</v>
      </c>
      <c r="B42" s="12" t="s">
        <v>75</v>
      </c>
      <c r="C42" s="13" t="s">
        <v>76</v>
      </c>
      <c r="D42" s="95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65"/>
      <c r="K42" s="65"/>
      <c r="M42" s="65"/>
    </row>
    <row r="43" spans="1:13" x14ac:dyDescent="0.2">
      <c r="A43" s="7">
        <v>38</v>
      </c>
      <c r="B43" s="11" t="s">
        <v>77</v>
      </c>
      <c r="C43" s="9" t="s">
        <v>78</v>
      </c>
      <c r="D43" s="94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10"/>
      <c r="J43" s="65"/>
      <c r="K43" s="65"/>
      <c r="M43" s="65"/>
    </row>
    <row r="44" spans="1:13" x14ac:dyDescent="0.2">
      <c r="A44" s="7">
        <v>39</v>
      </c>
      <c r="B44" s="8" t="s">
        <v>79</v>
      </c>
      <c r="C44" s="9" t="s">
        <v>80</v>
      </c>
      <c r="D44" s="94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J44" s="65"/>
      <c r="K44" s="65"/>
      <c r="M44" s="65"/>
    </row>
    <row r="45" spans="1:13" x14ac:dyDescent="0.2">
      <c r="A45" s="7">
        <v>40</v>
      </c>
      <c r="B45" s="16" t="s">
        <v>81</v>
      </c>
      <c r="C45" s="17" t="s">
        <v>82</v>
      </c>
      <c r="D45" s="97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10"/>
      <c r="J45" s="65"/>
      <c r="K45" s="65"/>
      <c r="M45" s="65"/>
    </row>
    <row r="46" spans="1:13" x14ac:dyDescent="0.2">
      <c r="A46" s="7">
        <v>41</v>
      </c>
      <c r="B46" s="8" t="s">
        <v>83</v>
      </c>
      <c r="C46" s="9" t="s">
        <v>84</v>
      </c>
      <c r="D46" s="94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10"/>
      <c r="J46" s="65"/>
      <c r="K46" s="65"/>
      <c r="M46" s="65"/>
    </row>
    <row r="47" spans="1:13" x14ac:dyDescent="0.2">
      <c r="A47" s="7">
        <v>42</v>
      </c>
      <c r="B47" s="14" t="s">
        <v>85</v>
      </c>
      <c r="C47" s="15" t="s">
        <v>86</v>
      </c>
      <c r="D47" s="96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65"/>
      <c r="K47" s="65"/>
      <c r="M47" s="65"/>
    </row>
    <row r="48" spans="1:13" x14ac:dyDescent="0.2">
      <c r="A48" s="7">
        <v>43</v>
      </c>
      <c r="B48" s="12" t="s">
        <v>87</v>
      </c>
      <c r="C48" s="13" t="s">
        <v>88</v>
      </c>
      <c r="D48" s="95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10"/>
      <c r="J48" s="65"/>
      <c r="K48" s="65"/>
      <c r="M48" s="65"/>
    </row>
    <row r="49" spans="1:13" x14ac:dyDescent="0.2">
      <c r="A49" s="7">
        <v>44</v>
      </c>
      <c r="B49" s="11" t="s">
        <v>89</v>
      </c>
      <c r="C49" s="9" t="s">
        <v>90</v>
      </c>
      <c r="D49" s="94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/>
      <c r="J49" s="65"/>
      <c r="K49" s="65"/>
      <c r="M49" s="65"/>
    </row>
    <row r="50" spans="1:13" x14ac:dyDescent="0.2">
      <c r="A50" s="7">
        <v>45</v>
      </c>
      <c r="B50" s="12" t="s">
        <v>91</v>
      </c>
      <c r="C50" s="13" t="s">
        <v>92</v>
      </c>
      <c r="D50" s="95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10"/>
      <c r="J50" s="65"/>
      <c r="K50" s="65"/>
      <c r="M50" s="65"/>
    </row>
    <row r="51" spans="1:13" x14ac:dyDescent="0.2">
      <c r="A51" s="7">
        <v>46</v>
      </c>
      <c r="B51" s="8" t="s">
        <v>93</v>
      </c>
      <c r="C51" s="9" t="s">
        <v>94</v>
      </c>
      <c r="D51" s="94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10"/>
      <c r="J51" s="65"/>
      <c r="K51" s="65"/>
      <c r="M51" s="65"/>
    </row>
    <row r="52" spans="1:13" ht="10.5" customHeight="1" x14ac:dyDescent="0.2">
      <c r="A52" s="7">
        <v>47</v>
      </c>
      <c r="B52" s="8" t="s">
        <v>95</v>
      </c>
      <c r="C52" s="9" t="s">
        <v>96</v>
      </c>
      <c r="D52" s="94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10"/>
      <c r="J52" s="65"/>
      <c r="K52" s="65"/>
      <c r="M52" s="65"/>
    </row>
    <row r="53" spans="1:13" x14ac:dyDescent="0.2">
      <c r="A53" s="7">
        <v>48</v>
      </c>
      <c r="B53" s="18" t="s">
        <v>97</v>
      </c>
      <c r="C53" s="19" t="s">
        <v>98</v>
      </c>
      <c r="D53" s="98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10"/>
      <c r="J53" s="65"/>
      <c r="K53" s="65"/>
      <c r="M53" s="65"/>
    </row>
    <row r="54" spans="1:13" x14ac:dyDescent="0.2">
      <c r="A54" s="7">
        <v>49</v>
      </c>
      <c r="B54" s="12" t="s">
        <v>99</v>
      </c>
      <c r="C54" s="13" t="s">
        <v>100</v>
      </c>
      <c r="D54" s="95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10"/>
      <c r="J54" s="65"/>
      <c r="K54" s="65"/>
      <c r="M54" s="65"/>
    </row>
    <row r="55" spans="1:13" x14ac:dyDescent="0.2">
      <c r="A55" s="7">
        <v>50</v>
      </c>
      <c r="B55" s="11" t="s">
        <v>101</v>
      </c>
      <c r="C55" s="9" t="s">
        <v>102</v>
      </c>
      <c r="D55" s="94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10"/>
      <c r="J55" s="65"/>
      <c r="K55" s="65"/>
      <c r="M55" s="65"/>
    </row>
    <row r="56" spans="1:13" ht="10.5" customHeight="1" x14ac:dyDescent="0.2">
      <c r="A56" s="7">
        <v>51</v>
      </c>
      <c r="B56" s="12" t="s">
        <v>103</v>
      </c>
      <c r="C56" s="13" t="s">
        <v>104</v>
      </c>
      <c r="D56" s="95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65"/>
      <c r="K56" s="65"/>
      <c r="M56" s="65"/>
    </row>
    <row r="57" spans="1:13" x14ac:dyDescent="0.2">
      <c r="A57" s="7">
        <v>52</v>
      </c>
      <c r="B57" s="11" t="s">
        <v>105</v>
      </c>
      <c r="C57" s="9" t="s">
        <v>106</v>
      </c>
      <c r="D57" s="94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10"/>
      <c r="J57" s="65"/>
      <c r="K57" s="65"/>
      <c r="M57" s="65"/>
    </row>
    <row r="58" spans="1:13" x14ac:dyDescent="0.2">
      <c r="A58" s="7">
        <v>53</v>
      </c>
      <c r="B58" s="12" t="s">
        <v>107</v>
      </c>
      <c r="C58" s="13" t="s">
        <v>108</v>
      </c>
      <c r="D58" s="95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10"/>
      <c r="J58" s="65"/>
      <c r="K58" s="65"/>
      <c r="M58" s="65"/>
    </row>
    <row r="59" spans="1:13" x14ac:dyDescent="0.2">
      <c r="A59" s="7">
        <v>54</v>
      </c>
      <c r="B59" s="12" t="s">
        <v>109</v>
      </c>
      <c r="C59" s="13" t="s">
        <v>110</v>
      </c>
      <c r="D59" s="95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10"/>
      <c r="J59" s="65"/>
      <c r="K59" s="65"/>
      <c r="M59" s="65"/>
    </row>
    <row r="60" spans="1:13" x14ac:dyDescent="0.2">
      <c r="A60" s="7">
        <v>55</v>
      </c>
      <c r="B60" s="12" t="s">
        <v>111</v>
      </c>
      <c r="C60" s="13" t="s">
        <v>112</v>
      </c>
      <c r="D60" s="95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65"/>
      <c r="K60" s="65"/>
      <c r="M60" s="65"/>
    </row>
    <row r="61" spans="1:13" x14ac:dyDescent="0.2">
      <c r="A61" s="7">
        <v>56</v>
      </c>
      <c r="B61" s="12" t="s">
        <v>113</v>
      </c>
      <c r="C61" s="13" t="s">
        <v>114</v>
      </c>
      <c r="D61" s="95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10"/>
      <c r="J61" s="65"/>
      <c r="K61" s="65"/>
      <c r="M61" s="65"/>
    </row>
    <row r="62" spans="1:13" x14ac:dyDescent="0.2">
      <c r="A62" s="7">
        <v>57</v>
      </c>
      <c r="B62" s="12" t="s">
        <v>115</v>
      </c>
      <c r="C62" s="13" t="s">
        <v>116</v>
      </c>
      <c r="D62" s="95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10"/>
      <c r="J62" s="65"/>
      <c r="K62" s="65"/>
      <c r="M62" s="65"/>
    </row>
    <row r="63" spans="1:13" ht="17.25" customHeight="1" x14ac:dyDescent="0.2">
      <c r="A63" s="7">
        <v>58</v>
      </c>
      <c r="B63" s="12" t="s">
        <v>117</v>
      </c>
      <c r="C63" s="13" t="s">
        <v>118</v>
      </c>
      <c r="D63" s="95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10"/>
      <c r="J63" s="65"/>
      <c r="K63" s="65"/>
      <c r="M63" s="65"/>
    </row>
    <row r="64" spans="1:13" ht="15" customHeight="1" x14ac:dyDescent="0.2">
      <c r="A64" s="7">
        <v>59</v>
      </c>
      <c r="B64" s="11" t="s">
        <v>119</v>
      </c>
      <c r="C64" s="13" t="s">
        <v>120</v>
      </c>
      <c r="D64" s="95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10"/>
      <c r="J64" s="65"/>
      <c r="K64" s="65"/>
      <c r="M64" s="65"/>
    </row>
    <row r="65" spans="1:13" ht="16.5" customHeight="1" x14ac:dyDescent="0.2">
      <c r="A65" s="7">
        <v>60</v>
      </c>
      <c r="B65" s="14" t="s">
        <v>121</v>
      </c>
      <c r="C65" s="15" t="s">
        <v>122</v>
      </c>
      <c r="D65" s="96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10"/>
      <c r="J65" s="65"/>
      <c r="K65" s="65"/>
      <c r="M65" s="65"/>
    </row>
    <row r="66" spans="1:13" ht="17.25" customHeight="1" x14ac:dyDescent="0.2">
      <c r="A66" s="7">
        <v>61</v>
      </c>
      <c r="B66" s="11" t="s">
        <v>123</v>
      </c>
      <c r="C66" s="13" t="s">
        <v>124</v>
      </c>
      <c r="D66" s="95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65"/>
      <c r="K66" s="65"/>
      <c r="M66" s="65"/>
    </row>
    <row r="67" spans="1:13" ht="12.75" customHeight="1" x14ac:dyDescent="0.2">
      <c r="A67" s="7">
        <v>62</v>
      </c>
      <c r="B67" s="12" t="s">
        <v>125</v>
      </c>
      <c r="C67" s="13" t="s">
        <v>126</v>
      </c>
      <c r="D67" s="95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65"/>
      <c r="K67" s="65"/>
      <c r="M67" s="65"/>
    </row>
    <row r="68" spans="1:13" ht="27.75" customHeight="1" x14ac:dyDescent="0.2">
      <c r="A68" s="7">
        <v>63</v>
      </c>
      <c r="B68" s="8" t="s">
        <v>127</v>
      </c>
      <c r="C68" s="13" t="s">
        <v>128</v>
      </c>
      <c r="D68" s="95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10"/>
      <c r="J68" s="65"/>
      <c r="K68" s="65"/>
      <c r="M68" s="65"/>
    </row>
    <row r="69" spans="1:13" ht="24" x14ac:dyDescent="0.2">
      <c r="A69" s="7">
        <v>64</v>
      </c>
      <c r="B69" s="8" t="s">
        <v>129</v>
      </c>
      <c r="C69" s="13" t="s">
        <v>130</v>
      </c>
      <c r="D69" s="95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10"/>
      <c r="J69" s="65"/>
      <c r="K69" s="65"/>
      <c r="M69" s="65"/>
    </row>
    <row r="70" spans="1:13" x14ac:dyDescent="0.2">
      <c r="A70" s="7">
        <v>65</v>
      </c>
      <c r="B70" s="11" t="s">
        <v>131</v>
      </c>
      <c r="C70" s="13" t="s">
        <v>132</v>
      </c>
      <c r="D70" s="95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10"/>
      <c r="J70" s="65"/>
      <c r="K70" s="65"/>
      <c r="M70" s="65"/>
    </row>
    <row r="71" spans="1:13" x14ac:dyDescent="0.2">
      <c r="A71" s="7">
        <v>66</v>
      </c>
      <c r="B71" s="8" t="s">
        <v>133</v>
      </c>
      <c r="C71" s="13" t="s">
        <v>134</v>
      </c>
      <c r="D71" s="95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10"/>
      <c r="J71" s="65"/>
      <c r="K71" s="65"/>
      <c r="M71" s="65"/>
    </row>
    <row r="72" spans="1:13" x14ac:dyDescent="0.2">
      <c r="A72" s="7">
        <v>67</v>
      </c>
      <c r="B72" s="11" t="s">
        <v>135</v>
      </c>
      <c r="C72" s="13" t="s">
        <v>136</v>
      </c>
      <c r="D72" s="95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10"/>
      <c r="J72" s="65"/>
      <c r="K72" s="65"/>
      <c r="M72" s="65"/>
    </row>
    <row r="73" spans="1:13" x14ac:dyDescent="0.2">
      <c r="A73" s="7">
        <v>68</v>
      </c>
      <c r="B73" s="11" t="s">
        <v>137</v>
      </c>
      <c r="C73" s="13" t="s">
        <v>138</v>
      </c>
      <c r="D73" s="95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10"/>
      <c r="J73" s="65"/>
      <c r="K73" s="65"/>
      <c r="M73" s="65"/>
    </row>
    <row r="74" spans="1:13" x14ac:dyDescent="0.2">
      <c r="A74" s="7">
        <v>69</v>
      </c>
      <c r="B74" s="11" t="s">
        <v>139</v>
      </c>
      <c r="C74" s="13" t="s">
        <v>140</v>
      </c>
      <c r="D74" s="95">
        <f t="shared" si="1"/>
        <v>1514125</v>
      </c>
      <c r="E74" s="10">
        <v>0</v>
      </c>
      <c r="F74" s="10">
        <v>0</v>
      </c>
      <c r="G74" s="10">
        <v>0</v>
      </c>
      <c r="H74" s="10">
        <v>1514125</v>
      </c>
      <c r="I74" s="10"/>
      <c r="J74" s="65"/>
      <c r="K74" s="65"/>
      <c r="M74" s="65"/>
    </row>
    <row r="75" spans="1:13" x14ac:dyDescent="0.2">
      <c r="A75" s="7">
        <v>70</v>
      </c>
      <c r="B75" s="12" t="s">
        <v>141</v>
      </c>
      <c r="C75" s="13" t="s">
        <v>142</v>
      </c>
      <c r="D75" s="95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65"/>
      <c r="K75" s="65"/>
      <c r="M75" s="65"/>
    </row>
    <row r="76" spans="1:13" x14ac:dyDescent="0.2">
      <c r="A76" s="7">
        <v>71</v>
      </c>
      <c r="B76" s="11" t="s">
        <v>143</v>
      </c>
      <c r="C76" s="9" t="s">
        <v>144</v>
      </c>
      <c r="D76" s="94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65"/>
      <c r="K76" s="65"/>
      <c r="M76" s="65"/>
    </row>
    <row r="77" spans="1:13" x14ac:dyDescent="0.2">
      <c r="A77" s="7">
        <v>72</v>
      </c>
      <c r="B77" s="12" t="s">
        <v>145</v>
      </c>
      <c r="C77" s="13" t="s">
        <v>146</v>
      </c>
      <c r="D77" s="95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10"/>
      <c r="J77" s="65"/>
      <c r="K77" s="65"/>
      <c r="M77" s="65"/>
    </row>
    <row r="78" spans="1:13" x14ac:dyDescent="0.2">
      <c r="A78" s="7">
        <v>73</v>
      </c>
      <c r="B78" s="11" t="s">
        <v>147</v>
      </c>
      <c r="C78" s="13" t="s">
        <v>148</v>
      </c>
      <c r="D78" s="95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10"/>
      <c r="J78" s="65"/>
      <c r="K78" s="65"/>
      <c r="M78" s="65"/>
    </row>
    <row r="79" spans="1:13" x14ac:dyDescent="0.2">
      <c r="A79" s="7">
        <v>74</v>
      </c>
      <c r="B79" s="12" t="s">
        <v>149</v>
      </c>
      <c r="C79" s="13" t="s">
        <v>150</v>
      </c>
      <c r="D79" s="95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65"/>
      <c r="K79" s="65"/>
      <c r="M79" s="65"/>
    </row>
    <row r="80" spans="1:13" x14ac:dyDescent="0.2">
      <c r="A80" s="7">
        <v>75</v>
      </c>
      <c r="B80" s="12" t="s">
        <v>151</v>
      </c>
      <c r="C80" s="13" t="s">
        <v>152</v>
      </c>
      <c r="D80" s="95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10"/>
      <c r="J80" s="65"/>
      <c r="K80" s="65"/>
      <c r="M80" s="65"/>
    </row>
    <row r="81" spans="1:13" ht="24" x14ac:dyDescent="0.2">
      <c r="A81" s="7">
        <v>76</v>
      </c>
      <c r="B81" s="20" t="s">
        <v>153</v>
      </c>
      <c r="C81" s="19" t="s">
        <v>154</v>
      </c>
      <c r="D81" s="98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10"/>
      <c r="J81" s="65"/>
      <c r="K81" s="65"/>
      <c r="M81" s="65"/>
    </row>
    <row r="82" spans="1:13" ht="24" x14ac:dyDescent="0.2">
      <c r="A82" s="7">
        <v>77</v>
      </c>
      <c r="B82" s="8" t="s">
        <v>155</v>
      </c>
      <c r="C82" s="13" t="s">
        <v>156</v>
      </c>
      <c r="D82" s="95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65"/>
      <c r="K82" s="65"/>
      <c r="M82" s="65"/>
    </row>
    <row r="83" spans="1:13" ht="24" x14ac:dyDescent="0.2">
      <c r="A83" s="7">
        <v>78</v>
      </c>
      <c r="B83" s="11" t="s">
        <v>157</v>
      </c>
      <c r="C83" s="13" t="s">
        <v>158</v>
      </c>
      <c r="D83" s="95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65"/>
      <c r="K83" s="65"/>
      <c r="M83" s="65"/>
    </row>
    <row r="84" spans="1:13" ht="24" x14ac:dyDescent="0.2">
      <c r="A84" s="7">
        <v>79</v>
      </c>
      <c r="B84" s="11" t="s">
        <v>159</v>
      </c>
      <c r="C84" s="13" t="s">
        <v>160</v>
      </c>
      <c r="D84" s="95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10"/>
      <c r="J84" s="65"/>
      <c r="K84" s="65"/>
      <c r="M84" s="65"/>
    </row>
    <row r="85" spans="1:13" ht="24" x14ac:dyDescent="0.2">
      <c r="A85" s="7">
        <v>80</v>
      </c>
      <c r="B85" s="8" t="s">
        <v>161</v>
      </c>
      <c r="C85" s="13" t="s">
        <v>162</v>
      </c>
      <c r="D85" s="95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10"/>
      <c r="J85" s="65"/>
      <c r="K85" s="65"/>
      <c r="M85" s="65"/>
    </row>
    <row r="86" spans="1:13" ht="24" x14ac:dyDescent="0.2">
      <c r="A86" s="7">
        <v>81</v>
      </c>
      <c r="B86" s="8" t="s">
        <v>163</v>
      </c>
      <c r="C86" s="13" t="s">
        <v>164</v>
      </c>
      <c r="D86" s="95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10"/>
      <c r="J86" s="65"/>
      <c r="K86" s="65"/>
      <c r="M86" s="65"/>
    </row>
    <row r="87" spans="1:13" ht="24" x14ac:dyDescent="0.2">
      <c r="A87" s="7">
        <v>82</v>
      </c>
      <c r="B87" s="8" t="s">
        <v>165</v>
      </c>
      <c r="C87" s="13" t="s">
        <v>166</v>
      </c>
      <c r="D87" s="95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10"/>
      <c r="J87" s="65"/>
      <c r="K87" s="65"/>
      <c r="M87" s="65"/>
    </row>
    <row r="88" spans="1:13" x14ac:dyDescent="0.2">
      <c r="A88" s="7">
        <v>83</v>
      </c>
      <c r="B88" s="12" t="s">
        <v>167</v>
      </c>
      <c r="C88" s="13" t="s">
        <v>168</v>
      </c>
      <c r="D88" s="95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10"/>
      <c r="J88" s="65"/>
      <c r="K88" s="65"/>
      <c r="M88" s="65"/>
    </row>
    <row r="89" spans="1:13" x14ac:dyDescent="0.2">
      <c r="A89" s="7">
        <v>84</v>
      </c>
      <c r="B89" s="8" t="s">
        <v>169</v>
      </c>
      <c r="C89" s="13" t="s">
        <v>170</v>
      </c>
      <c r="D89" s="95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10"/>
      <c r="J89" s="65"/>
      <c r="K89" s="65"/>
      <c r="M89" s="65"/>
    </row>
    <row r="90" spans="1:13" x14ac:dyDescent="0.2">
      <c r="A90" s="7">
        <v>85</v>
      </c>
      <c r="B90" s="12" t="s">
        <v>171</v>
      </c>
      <c r="C90" s="13" t="s">
        <v>172</v>
      </c>
      <c r="D90" s="95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65"/>
      <c r="K90" s="65"/>
      <c r="M90" s="65"/>
    </row>
    <row r="91" spans="1:13" x14ac:dyDescent="0.2">
      <c r="A91" s="7">
        <v>86</v>
      </c>
      <c r="B91" s="14" t="s">
        <v>173</v>
      </c>
      <c r="C91" s="15" t="s">
        <v>174</v>
      </c>
      <c r="D91" s="96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10"/>
      <c r="J91" s="65"/>
      <c r="K91" s="65"/>
      <c r="M91" s="65"/>
    </row>
    <row r="92" spans="1:13" x14ac:dyDescent="0.2">
      <c r="A92" s="7">
        <v>87</v>
      </c>
      <c r="B92" s="8" t="s">
        <v>175</v>
      </c>
      <c r="C92" s="13" t="s">
        <v>176</v>
      </c>
      <c r="D92" s="95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10"/>
      <c r="J92" s="65"/>
      <c r="K92" s="65"/>
      <c r="M92" s="65"/>
    </row>
    <row r="93" spans="1:13" x14ac:dyDescent="0.2">
      <c r="A93" s="7">
        <v>88</v>
      </c>
      <c r="B93" s="8" t="s">
        <v>177</v>
      </c>
      <c r="C93" s="13" t="s">
        <v>178</v>
      </c>
      <c r="D93" s="95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10"/>
      <c r="J93" s="65"/>
      <c r="K93" s="65"/>
      <c r="M93" s="65"/>
    </row>
    <row r="94" spans="1:13" ht="13.5" customHeight="1" x14ac:dyDescent="0.2">
      <c r="A94" s="7">
        <v>89</v>
      </c>
      <c r="B94" s="14" t="s">
        <v>179</v>
      </c>
      <c r="C94" s="15" t="s">
        <v>180</v>
      </c>
      <c r="D94" s="96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10"/>
      <c r="J94" s="65"/>
      <c r="K94" s="65"/>
      <c r="M94" s="65"/>
    </row>
    <row r="95" spans="1:13" ht="14.25" customHeight="1" x14ac:dyDescent="0.2">
      <c r="A95" s="7">
        <v>90</v>
      </c>
      <c r="B95" s="8" t="s">
        <v>181</v>
      </c>
      <c r="C95" s="13" t="s">
        <v>182</v>
      </c>
      <c r="D95" s="95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10"/>
      <c r="J95" s="65"/>
      <c r="K95" s="65"/>
      <c r="M95" s="65"/>
    </row>
    <row r="96" spans="1:13" x14ac:dyDescent="0.2">
      <c r="A96" s="7">
        <v>91</v>
      </c>
      <c r="B96" s="14" t="s">
        <v>183</v>
      </c>
      <c r="C96" s="15" t="s">
        <v>184</v>
      </c>
      <c r="D96" s="96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I96" s="10"/>
      <c r="J96" s="65"/>
      <c r="K96" s="65"/>
      <c r="M96" s="65"/>
    </row>
    <row r="97" spans="1:13" x14ac:dyDescent="0.2">
      <c r="A97" s="7">
        <v>92</v>
      </c>
      <c r="B97" s="11" t="s">
        <v>185</v>
      </c>
      <c r="C97" s="13" t="s">
        <v>186</v>
      </c>
      <c r="D97" s="95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10"/>
      <c r="J97" s="65"/>
      <c r="K97" s="65"/>
      <c r="M97" s="65"/>
    </row>
    <row r="98" spans="1:13" x14ac:dyDescent="0.2">
      <c r="A98" s="7">
        <v>93</v>
      </c>
      <c r="B98" s="12" t="s">
        <v>187</v>
      </c>
      <c r="C98" s="13" t="s">
        <v>188</v>
      </c>
      <c r="D98" s="95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10"/>
      <c r="J98" s="65"/>
      <c r="K98" s="65"/>
      <c r="M98" s="65"/>
    </row>
    <row r="99" spans="1:13" ht="24" x14ac:dyDescent="0.2">
      <c r="A99" s="7">
        <v>94</v>
      </c>
      <c r="B99" s="11" t="s">
        <v>189</v>
      </c>
      <c r="C99" s="9" t="s">
        <v>190</v>
      </c>
      <c r="D99" s="94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10"/>
      <c r="J99" s="65"/>
      <c r="K99" s="65"/>
      <c r="M99" s="65"/>
    </row>
    <row r="100" spans="1:13" x14ac:dyDescent="0.2">
      <c r="A100" s="7">
        <v>95</v>
      </c>
      <c r="B100" s="11" t="s">
        <v>191</v>
      </c>
      <c r="C100" s="15" t="s">
        <v>192</v>
      </c>
      <c r="D100" s="96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10"/>
      <c r="J100" s="65"/>
      <c r="K100" s="65"/>
      <c r="M100" s="65"/>
    </row>
    <row r="101" spans="1:13" x14ac:dyDescent="0.2">
      <c r="A101" s="7">
        <v>96</v>
      </c>
      <c r="B101" s="12" t="s">
        <v>193</v>
      </c>
      <c r="C101" s="13" t="s">
        <v>194</v>
      </c>
      <c r="D101" s="95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10"/>
      <c r="J101" s="65"/>
      <c r="K101" s="65"/>
      <c r="M101" s="65"/>
    </row>
    <row r="102" spans="1:13" x14ac:dyDescent="0.2">
      <c r="A102" s="7">
        <v>97</v>
      </c>
      <c r="B102" s="11" t="s">
        <v>195</v>
      </c>
      <c r="C102" s="21" t="s">
        <v>196</v>
      </c>
      <c r="D102" s="99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10"/>
      <c r="J102" s="65"/>
      <c r="K102" s="65"/>
      <c r="M102" s="65"/>
    </row>
    <row r="103" spans="1:13" x14ac:dyDescent="0.2">
      <c r="A103" s="7">
        <v>98</v>
      </c>
      <c r="B103" s="12" t="s">
        <v>197</v>
      </c>
      <c r="C103" s="13" t="s">
        <v>198</v>
      </c>
      <c r="D103" s="95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10"/>
      <c r="J103" s="65"/>
      <c r="K103" s="65"/>
      <c r="M103" s="65"/>
    </row>
    <row r="104" spans="1:13" x14ac:dyDescent="0.2">
      <c r="A104" s="7">
        <v>99</v>
      </c>
      <c r="B104" s="12" t="s">
        <v>199</v>
      </c>
      <c r="C104" s="13" t="s">
        <v>200</v>
      </c>
      <c r="D104" s="95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10"/>
      <c r="J104" s="65"/>
      <c r="K104" s="65"/>
      <c r="M104" s="65"/>
    </row>
    <row r="105" spans="1:13" x14ac:dyDescent="0.2">
      <c r="A105" s="7">
        <v>100</v>
      </c>
      <c r="B105" s="11" t="s">
        <v>201</v>
      </c>
      <c r="C105" s="15" t="s">
        <v>202</v>
      </c>
      <c r="D105" s="96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10"/>
      <c r="J105" s="65"/>
      <c r="K105" s="65"/>
      <c r="M105" s="65"/>
    </row>
    <row r="106" spans="1:13" x14ac:dyDescent="0.2">
      <c r="A106" s="7">
        <v>101</v>
      </c>
      <c r="B106" s="11" t="s">
        <v>203</v>
      </c>
      <c r="C106" s="9" t="s">
        <v>204</v>
      </c>
      <c r="D106" s="94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10"/>
      <c r="J106" s="65"/>
      <c r="K106" s="65"/>
      <c r="M106" s="65"/>
    </row>
    <row r="107" spans="1:13" x14ac:dyDescent="0.2">
      <c r="A107" s="7">
        <v>102</v>
      </c>
      <c r="B107" s="8" t="s">
        <v>205</v>
      </c>
      <c r="C107" s="9" t="s">
        <v>206</v>
      </c>
      <c r="D107" s="94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10"/>
      <c r="J107" s="65"/>
      <c r="K107" s="65"/>
      <c r="M107" s="65"/>
    </row>
    <row r="108" spans="1:13" x14ac:dyDescent="0.2">
      <c r="A108" s="7">
        <v>103</v>
      </c>
      <c r="B108" s="8" t="s">
        <v>207</v>
      </c>
      <c r="C108" s="9" t="s">
        <v>208</v>
      </c>
      <c r="D108" s="94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10"/>
      <c r="J108" s="65"/>
      <c r="K108" s="65"/>
      <c r="M108" s="65"/>
    </row>
    <row r="109" spans="1:13" x14ac:dyDescent="0.2">
      <c r="A109" s="7">
        <v>104</v>
      </c>
      <c r="B109" s="12" t="s">
        <v>209</v>
      </c>
      <c r="C109" s="13" t="s">
        <v>210</v>
      </c>
      <c r="D109" s="95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10"/>
      <c r="J109" s="65"/>
      <c r="K109" s="65"/>
      <c r="M109" s="65"/>
    </row>
    <row r="110" spans="1:13" x14ac:dyDescent="0.2">
      <c r="A110" s="7">
        <v>105</v>
      </c>
      <c r="B110" s="14" t="s">
        <v>211</v>
      </c>
      <c r="C110" s="15" t="s">
        <v>212</v>
      </c>
      <c r="D110" s="96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65"/>
      <c r="K110" s="65"/>
      <c r="M110" s="65"/>
    </row>
    <row r="111" spans="1:13" x14ac:dyDescent="0.2">
      <c r="A111" s="7">
        <v>106</v>
      </c>
      <c r="B111" s="8" t="s">
        <v>213</v>
      </c>
      <c r="C111" s="9" t="s">
        <v>214</v>
      </c>
      <c r="D111" s="94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10"/>
      <c r="J111" s="65"/>
      <c r="K111" s="65"/>
      <c r="M111" s="65"/>
    </row>
    <row r="112" spans="1:13" x14ac:dyDescent="0.2">
      <c r="A112" s="7">
        <v>107</v>
      </c>
      <c r="B112" s="11" t="s">
        <v>215</v>
      </c>
      <c r="C112" s="9" t="s">
        <v>216</v>
      </c>
      <c r="D112" s="94">
        <f t="shared" si="1"/>
        <v>1492500</v>
      </c>
      <c r="E112" s="10">
        <v>0</v>
      </c>
      <c r="F112" s="10">
        <v>0</v>
      </c>
      <c r="G112" s="10">
        <v>0</v>
      </c>
      <c r="H112" s="10">
        <v>1492500</v>
      </c>
      <c r="I112" s="10"/>
      <c r="J112" s="65"/>
      <c r="K112" s="65"/>
      <c r="M112" s="65"/>
    </row>
    <row r="113" spans="1:13" x14ac:dyDescent="0.2">
      <c r="A113" s="7">
        <v>108</v>
      </c>
      <c r="B113" s="12" t="s">
        <v>217</v>
      </c>
      <c r="C113" s="13" t="s">
        <v>218</v>
      </c>
      <c r="D113" s="95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10"/>
      <c r="J113" s="65"/>
      <c r="K113" s="65"/>
      <c r="M113" s="65"/>
    </row>
    <row r="114" spans="1:13" ht="12" customHeight="1" x14ac:dyDescent="0.2">
      <c r="A114" s="7">
        <v>109</v>
      </c>
      <c r="B114" s="12" t="s">
        <v>219</v>
      </c>
      <c r="C114" s="13" t="s">
        <v>220</v>
      </c>
      <c r="D114" s="95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10"/>
      <c r="J114" s="65"/>
      <c r="K114" s="65"/>
      <c r="M114" s="65"/>
    </row>
    <row r="115" spans="1:13" x14ac:dyDescent="0.2">
      <c r="A115" s="7">
        <v>110</v>
      </c>
      <c r="B115" s="8" t="s">
        <v>221</v>
      </c>
      <c r="C115" s="9" t="s">
        <v>222</v>
      </c>
      <c r="D115" s="94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10"/>
      <c r="J115" s="65"/>
      <c r="K115" s="65"/>
      <c r="M115" s="65"/>
    </row>
    <row r="116" spans="1:13" x14ac:dyDescent="0.2">
      <c r="A116" s="7">
        <v>111</v>
      </c>
      <c r="B116" s="11" t="s">
        <v>223</v>
      </c>
      <c r="C116" s="9" t="s">
        <v>224</v>
      </c>
      <c r="D116" s="94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10"/>
      <c r="J116" s="65"/>
      <c r="K116" s="65"/>
      <c r="M116" s="65"/>
    </row>
    <row r="117" spans="1:13" x14ac:dyDescent="0.2">
      <c r="A117" s="7">
        <v>112</v>
      </c>
      <c r="B117" s="8" t="s">
        <v>225</v>
      </c>
      <c r="C117" s="13" t="s">
        <v>226</v>
      </c>
      <c r="D117" s="95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10"/>
      <c r="J117" s="65"/>
      <c r="K117" s="65"/>
      <c r="M117" s="65"/>
    </row>
    <row r="118" spans="1:13" x14ac:dyDescent="0.2">
      <c r="A118" s="7">
        <v>113</v>
      </c>
      <c r="B118" s="8" t="s">
        <v>227</v>
      </c>
      <c r="C118" s="9" t="s">
        <v>228</v>
      </c>
      <c r="D118" s="94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10"/>
      <c r="J118" s="65"/>
      <c r="K118" s="65"/>
      <c r="M118" s="65"/>
    </row>
    <row r="119" spans="1:13" x14ac:dyDescent="0.2">
      <c r="A119" s="7">
        <v>114</v>
      </c>
      <c r="B119" s="12" t="s">
        <v>229</v>
      </c>
      <c r="C119" s="13" t="s">
        <v>230</v>
      </c>
      <c r="D119" s="95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10"/>
      <c r="J119" s="65"/>
      <c r="K119" s="65"/>
      <c r="M119" s="65"/>
    </row>
    <row r="120" spans="1:13" ht="13.5" customHeight="1" x14ac:dyDescent="0.2">
      <c r="A120" s="7">
        <v>115</v>
      </c>
      <c r="B120" s="12" t="s">
        <v>231</v>
      </c>
      <c r="C120" s="13" t="s">
        <v>232</v>
      </c>
      <c r="D120" s="95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10"/>
      <c r="J120" s="65"/>
      <c r="K120" s="65"/>
      <c r="M120" s="65"/>
    </row>
    <row r="121" spans="1:13" x14ac:dyDescent="0.2">
      <c r="A121" s="7">
        <v>116</v>
      </c>
      <c r="B121" s="12" t="s">
        <v>233</v>
      </c>
      <c r="C121" s="13" t="s">
        <v>234</v>
      </c>
      <c r="D121" s="95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10"/>
      <c r="J121" s="65"/>
      <c r="K121" s="65"/>
      <c r="M121" s="65"/>
    </row>
    <row r="122" spans="1:13" x14ac:dyDescent="0.2">
      <c r="A122" s="7">
        <v>117</v>
      </c>
      <c r="B122" s="12" t="s">
        <v>235</v>
      </c>
      <c r="C122" s="13" t="s">
        <v>236</v>
      </c>
      <c r="D122" s="95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10"/>
      <c r="J122" s="65"/>
      <c r="K122" s="65"/>
      <c r="M122" s="65"/>
    </row>
    <row r="123" spans="1:13" x14ac:dyDescent="0.2">
      <c r="A123" s="7">
        <v>118</v>
      </c>
      <c r="B123" s="12" t="s">
        <v>237</v>
      </c>
      <c r="C123" s="13" t="s">
        <v>238</v>
      </c>
      <c r="D123" s="95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10"/>
      <c r="J123" s="65"/>
      <c r="K123" s="65"/>
      <c r="M123" s="65"/>
    </row>
    <row r="124" spans="1:13" ht="12.75" customHeight="1" x14ac:dyDescent="0.2">
      <c r="A124" s="7">
        <v>119</v>
      </c>
      <c r="B124" s="12" t="s">
        <v>239</v>
      </c>
      <c r="C124" s="13" t="s">
        <v>240</v>
      </c>
      <c r="D124" s="95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10"/>
      <c r="J124" s="65"/>
      <c r="K124" s="65"/>
      <c r="M124" s="65"/>
    </row>
    <row r="125" spans="1:13" x14ac:dyDescent="0.2">
      <c r="A125" s="7">
        <v>120</v>
      </c>
      <c r="B125" s="22" t="s">
        <v>241</v>
      </c>
      <c r="C125" s="23" t="s">
        <v>242</v>
      </c>
      <c r="D125" s="100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10"/>
      <c r="J125" s="65"/>
      <c r="K125" s="65"/>
      <c r="M125" s="65"/>
    </row>
    <row r="126" spans="1:13" x14ac:dyDescent="0.2">
      <c r="A126" s="7">
        <v>121</v>
      </c>
      <c r="B126" s="11" t="s">
        <v>243</v>
      </c>
      <c r="C126" s="9" t="s">
        <v>244</v>
      </c>
      <c r="D126" s="94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10"/>
      <c r="J126" s="65"/>
      <c r="K126" s="65"/>
      <c r="M126" s="65"/>
    </row>
    <row r="127" spans="1:13" x14ac:dyDescent="0.2">
      <c r="A127" s="7">
        <v>122</v>
      </c>
      <c r="B127" s="12" t="s">
        <v>245</v>
      </c>
      <c r="C127" s="13" t="s">
        <v>246</v>
      </c>
      <c r="D127" s="95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10"/>
      <c r="J127" s="65"/>
      <c r="K127" s="65"/>
      <c r="M127" s="65"/>
    </row>
    <row r="128" spans="1:13" x14ac:dyDescent="0.2">
      <c r="A128" s="7">
        <v>123</v>
      </c>
      <c r="B128" s="8" t="s">
        <v>247</v>
      </c>
      <c r="C128" s="24" t="s">
        <v>248</v>
      </c>
      <c r="D128" s="95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10"/>
      <c r="J128" s="65"/>
      <c r="K128" s="65"/>
      <c r="M128" s="65"/>
    </row>
    <row r="129" spans="1:13" ht="24" x14ac:dyDescent="0.2">
      <c r="A129" s="7">
        <v>124</v>
      </c>
      <c r="B129" s="12" t="s">
        <v>249</v>
      </c>
      <c r="C129" s="13" t="s">
        <v>250</v>
      </c>
      <c r="D129" s="95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10"/>
      <c r="J129" s="65"/>
      <c r="K129" s="65"/>
      <c r="M129" s="65"/>
    </row>
    <row r="130" spans="1:13" ht="21.75" customHeight="1" x14ac:dyDescent="0.2">
      <c r="A130" s="7">
        <v>125</v>
      </c>
      <c r="B130" s="12" t="s">
        <v>251</v>
      </c>
      <c r="C130" s="13" t="s">
        <v>252</v>
      </c>
      <c r="D130" s="95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10"/>
      <c r="J130" s="65"/>
      <c r="K130" s="65"/>
      <c r="M130" s="65"/>
    </row>
    <row r="131" spans="1:13" x14ac:dyDescent="0.2">
      <c r="A131" s="7">
        <v>126</v>
      </c>
      <c r="B131" s="11" t="s">
        <v>253</v>
      </c>
      <c r="C131" s="13" t="s">
        <v>254</v>
      </c>
      <c r="D131" s="95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10"/>
      <c r="J131" s="65"/>
      <c r="K131" s="65"/>
      <c r="M131" s="65"/>
    </row>
    <row r="132" spans="1:13" x14ac:dyDescent="0.2">
      <c r="A132" s="7">
        <v>127</v>
      </c>
      <c r="B132" s="14" t="s">
        <v>255</v>
      </c>
      <c r="C132" s="15" t="s">
        <v>256</v>
      </c>
      <c r="D132" s="96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10"/>
      <c r="J132" s="65"/>
      <c r="K132" s="65"/>
      <c r="M132" s="65"/>
    </row>
    <row r="133" spans="1:13" x14ac:dyDescent="0.2">
      <c r="A133" s="7">
        <v>128</v>
      </c>
      <c r="B133" s="12" t="s">
        <v>257</v>
      </c>
      <c r="C133" s="13" t="s">
        <v>258</v>
      </c>
      <c r="D133" s="95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10"/>
      <c r="J133" s="65"/>
      <c r="K133" s="65"/>
      <c r="M133" s="65"/>
    </row>
    <row r="134" spans="1:13" ht="24" customHeight="1" x14ac:dyDescent="0.2">
      <c r="A134" s="7">
        <v>129</v>
      </c>
      <c r="B134" s="8" t="s">
        <v>259</v>
      </c>
      <c r="C134" s="9" t="s">
        <v>260</v>
      </c>
      <c r="D134" s="94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10"/>
      <c r="J134" s="65"/>
      <c r="K134" s="65"/>
      <c r="M134" s="65"/>
    </row>
    <row r="135" spans="1:13" x14ac:dyDescent="0.2">
      <c r="A135" s="7">
        <v>130</v>
      </c>
      <c r="B135" s="11" t="s">
        <v>261</v>
      </c>
      <c r="C135" s="9" t="s">
        <v>262</v>
      </c>
      <c r="D135" s="94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10"/>
      <c r="J135" s="65"/>
      <c r="K135" s="65"/>
      <c r="M135" s="65"/>
    </row>
    <row r="136" spans="1:13" x14ac:dyDescent="0.2">
      <c r="A136" s="7">
        <v>131</v>
      </c>
      <c r="B136" s="12" t="s">
        <v>263</v>
      </c>
      <c r="C136" s="13" t="s">
        <v>264</v>
      </c>
      <c r="D136" s="95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10"/>
      <c r="J136" s="65"/>
      <c r="K136" s="65"/>
      <c r="M136" s="65"/>
    </row>
    <row r="137" spans="1:13" x14ac:dyDescent="0.2">
      <c r="A137" s="7">
        <v>132</v>
      </c>
      <c r="B137" s="12" t="s">
        <v>265</v>
      </c>
      <c r="C137" s="13" t="s">
        <v>266</v>
      </c>
      <c r="D137" s="95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10"/>
      <c r="J137" s="65"/>
      <c r="K137" s="65"/>
      <c r="M137" s="65"/>
    </row>
    <row r="138" spans="1:13" ht="13.5" customHeight="1" x14ac:dyDescent="0.2">
      <c r="A138" s="7">
        <v>133</v>
      </c>
      <c r="B138" s="12" t="s">
        <v>267</v>
      </c>
      <c r="C138" s="13" t="s">
        <v>268</v>
      </c>
      <c r="D138" s="95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I138" s="10"/>
      <c r="J138" s="65"/>
      <c r="K138" s="65"/>
      <c r="M138" s="65"/>
    </row>
    <row r="139" spans="1:13" x14ac:dyDescent="0.2">
      <c r="A139" s="7">
        <v>134</v>
      </c>
      <c r="B139" s="12" t="s">
        <v>269</v>
      </c>
      <c r="C139" s="13" t="s">
        <v>270</v>
      </c>
      <c r="D139" s="95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10"/>
      <c r="J139" s="65"/>
      <c r="K139" s="65"/>
      <c r="M139" s="65"/>
    </row>
    <row r="140" spans="1:13" x14ac:dyDescent="0.2">
      <c r="A140" s="7">
        <v>135</v>
      </c>
      <c r="B140" s="12" t="s">
        <v>271</v>
      </c>
      <c r="C140" s="13" t="s">
        <v>272</v>
      </c>
      <c r="D140" s="95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10"/>
      <c r="J140" s="65"/>
      <c r="K140" s="65"/>
      <c r="M140" s="65"/>
    </row>
    <row r="141" spans="1:13" x14ac:dyDescent="0.2">
      <c r="A141" s="7">
        <v>136</v>
      </c>
      <c r="B141" s="8" t="s">
        <v>273</v>
      </c>
      <c r="C141" s="9" t="s">
        <v>274</v>
      </c>
      <c r="D141" s="94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65"/>
      <c r="K141" s="65"/>
      <c r="M141" s="65"/>
    </row>
    <row r="142" spans="1:13" ht="10.5" customHeight="1" x14ac:dyDescent="0.2">
      <c r="A142" s="7">
        <v>137</v>
      </c>
      <c r="B142" s="12" t="s">
        <v>275</v>
      </c>
      <c r="C142" s="13" t="s">
        <v>276</v>
      </c>
      <c r="D142" s="95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65"/>
      <c r="K142" s="65"/>
      <c r="M142" s="65"/>
    </row>
    <row r="143" spans="1:13" x14ac:dyDescent="0.2">
      <c r="A143" s="7">
        <v>138</v>
      </c>
      <c r="B143" s="8" t="s">
        <v>277</v>
      </c>
      <c r="C143" s="13" t="s">
        <v>278</v>
      </c>
      <c r="D143" s="95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10"/>
      <c r="J143" s="65"/>
      <c r="K143" s="65"/>
      <c r="M143" s="65"/>
    </row>
    <row r="144" spans="1:13" x14ac:dyDescent="0.2">
      <c r="A144" s="7">
        <v>139</v>
      </c>
      <c r="B144" s="14" t="s">
        <v>279</v>
      </c>
      <c r="C144" s="15" t="s">
        <v>280</v>
      </c>
      <c r="D144" s="96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10"/>
      <c r="J144" s="65"/>
      <c r="K144" s="65"/>
      <c r="M144" s="65"/>
    </row>
    <row r="145" spans="1:13" x14ac:dyDescent="0.2">
      <c r="A145" s="7">
        <v>140</v>
      </c>
      <c r="B145" s="12" t="s">
        <v>281</v>
      </c>
      <c r="C145" s="13" t="s">
        <v>282</v>
      </c>
      <c r="D145" s="95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10"/>
      <c r="J145" s="65"/>
      <c r="K145" s="65"/>
      <c r="M145" s="65"/>
    </row>
    <row r="146" spans="1:13" x14ac:dyDescent="0.2">
      <c r="A146" s="7">
        <v>141</v>
      </c>
      <c r="B146" s="12" t="s">
        <v>283</v>
      </c>
      <c r="C146" s="13" t="s">
        <v>284</v>
      </c>
      <c r="D146" s="95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10"/>
      <c r="J146" s="65"/>
      <c r="K146" s="65"/>
      <c r="M146" s="65"/>
    </row>
    <row r="147" spans="1:13" x14ac:dyDescent="0.2">
      <c r="A147" s="7">
        <v>142</v>
      </c>
      <c r="B147" s="12" t="s">
        <v>285</v>
      </c>
      <c r="C147" s="13" t="s">
        <v>286</v>
      </c>
      <c r="D147" s="95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10"/>
      <c r="J147" s="65"/>
      <c r="K147" s="65"/>
      <c r="M147" s="65"/>
    </row>
    <row r="148" spans="1:13" x14ac:dyDescent="0.2">
      <c r="A148" s="7">
        <v>143</v>
      </c>
      <c r="B148" s="14" t="s">
        <v>287</v>
      </c>
      <c r="C148" s="15" t="s">
        <v>288</v>
      </c>
      <c r="D148" s="96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10"/>
      <c r="J148" s="65"/>
      <c r="K148" s="65"/>
      <c r="M148" s="65"/>
    </row>
    <row r="149" spans="1:13" x14ac:dyDescent="0.2">
      <c r="A149" s="7">
        <v>144</v>
      </c>
      <c r="B149" s="11" t="s">
        <v>289</v>
      </c>
      <c r="C149" s="15" t="s">
        <v>290</v>
      </c>
      <c r="D149" s="96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10"/>
      <c r="J149" s="65"/>
      <c r="K149" s="65"/>
      <c r="M149" s="65"/>
    </row>
    <row r="150" spans="1:13" x14ac:dyDescent="0.2">
      <c r="A150" s="7">
        <v>145</v>
      </c>
      <c r="B150" s="12" t="s">
        <v>291</v>
      </c>
      <c r="C150" s="13" t="s">
        <v>292</v>
      </c>
      <c r="D150" s="95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10"/>
      <c r="J150" s="65"/>
      <c r="K150" s="65"/>
      <c r="M150" s="65"/>
    </row>
    <row r="151" spans="1:13" x14ac:dyDescent="0.2">
      <c r="A151" s="7">
        <v>146</v>
      </c>
      <c r="B151" s="8" t="s">
        <v>293</v>
      </c>
      <c r="C151" s="9" t="s">
        <v>294</v>
      </c>
      <c r="D151" s="94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10"/>
      <c r="J151" s="65"/>
      <c r="K151" s="65"/>
      <c r="M151" s="65"/>
    </row>
    <row r="152" spans="1:13" x14ac:dyDescent="0.2">
      <c r="A152" s="7">
        <v>147</v>
      </c>
      <c r="B152" s="8" t="s">
        <v>295</v>
      </c>
      <c r="C152" s="29" t="s">
        <v>296</v>
      </c>
      <c r="D152" s="94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10"/>
      <c r="J152" s="65"/>
      <c r="K152" s="65"/>
      <c r="M152" s="65"/>
    </row>
    <row r="153" spans="1:13" ht="12.75" x14ac:dyDescent="0.2">
      <c r="A153" s="7">
        <v>148</v>
      </c>
      <c r="B153" s="25" t="s">
        <v>297</v>
      </c>
      <c r="C153" s="26" t="s">
        <v>298</v>
      </c>
      <c r="D153" s="101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I153" s="10">
        <v>3470316</v>
      </c>
      <c r="J153" s="65"/>
      <c r="K153" s="65"/>
      <c r="M153" s="65"/>
    </row>
    <row r="154" spans="1:13" x14ac:dyDescent="0.2">
      <c r="H154" s="65"/>
      <c r="I154" s="65"/>
    </row>
    <row r="156" spans="1:13" x14ac:dyDescent="0.2">
      <c r="H156" s="65"/>
      <c r="I156" s="65"/>
    </row>
  </sheetData>
  <mergeCells count="7">
    <mergeCell ref="A2:H2"/>
    <mergeCell ref="D4:D5"/>
    <mergeCell ref="E4:H4"/>
    <mergeCell ref="I4:I5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zoomScale="110" zoomScaleNormal="110" workbookViewId="0">
      <pane xSplit="4" ySplit="5" topLeftCell="E129" activePane="bottomRight" state="frozen"/>
      <selection pane="topRight" activeCell="D1" sqref="D1"/>
      <selection pane="bottomLeft" activeCell="A7" sqref="A7"/>
      <selection pane="bottomRight" activeCell="J24" sqref="J2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8" ht="30" customHeight="1" x14ac:dyDescent="0.2">
      <c r="A2" s="278" t="s">
        <v>356</v>
      </c>
      <c r="B2" s="278"/>
      <c r="C2" s="278"/>
      <c r="D2" s="278"/>
    </row>
    <row r="3" spans="1:8" x14ac:dyDescent="0.2">
      <c r="C3" s="4"/>
      <c r="D3" s="65" t="s">
        <v>326</v>
      </c>
    </row>
    <row r="4" spans="1:8" s="5" customFormat="1" ht="24.75" customHeight="1" x14ac:dyDescent="0.2">
      <c r="A4" s="262" t="s">
        <v>0</v>
      </c>
      <c r="B4" s="262" t="s">
        <v>1</v>
      </c>
      <c r="C4" s="262" t="s">
        <v>2</v>
      </c>
      <c r="D4" s="44" t="s">
        <v>343</v>
      </c>
    </row>
    <row r="5" spans="1:8" ht="51.75" customHeight="1" x14ac:dyDescent="0.2">
      <c r="A5" s="263"/>
      <c r="B5" s="263"/>
      <c r="C5" s="263"/>
      <c r="D5" s="58" t="s">
        <v>344</v>
      </c>
    </row>
    <row r="6" spans="1:8" ht="12" customHeight="1" x14ac:dyDescent="0.2">
      <c r="A6" s="7">
        <v>1</v>
      </c>
      <c r="B6" s="8" t="s">
        <v>3</v>
      </c>
      <c r="C6" s="9" t="s">
        <v>4</v>
      </c>
      <c r="D6" s="10">
        <v>25924715</v>
      </c>
      <c r="H6" s="191"/>
    </row>
    <row r="7" spans="1:8" x14ac:dyDescent="0.2">
      <c r="A7" s="7">
        <v>2</v>
      </c>
      <c r="B7" s="11" t="s">
        <v>5</v>
      </c>
      <c r="C7" s="9" t="s">
        <v>6</v>
      </c>
      <c r="D7" s="10">
        <v>20699565</v>
      </c>
      <c r="H7" s="191"/>
    </row>
    <row r="8" spans="1:8" x14ac:dyDescent="0.2">
      <c r="A8" s="7">
        <v>3</v>
      </c>
      <c r="B8" s="12" t="s">
        <v>7</v>
      </c>
      <c r="C8" s="13" t="s">
        <v>8</v>
      </c>
      <c r="D8" s="10">
        <v>17513068</v>
      </c>
      <c r="H8" s="191"/>
    </row>
    <row r="9" spans="1:8" ht="14.25" customHeight="1" x14ac:dyDescent="0.2">
      <c r="A9" s="7">
        <v>4</v>
      </c>
      <c r="B9" s="8" t="s">
        <v>9</v>
      </c>
      <c r="C9" s="9" t="s">
        <v>10</v>
      </c>
      <c r="D9" s="10">
        <v>30695534</v>
      </c>
      <c r="H9" s="191"/>
    </row>
    <row r="10" spans="1:8" x14ac:dyDescent="0.2">
      <c r="A10" s="7">
        <v>5</v>
      </c>
      <c r="B10" s="8" t="s">
        <v>11</v>
      </c>
      <c r="C10" s="9" t="s">
        <v>12</v>
      </c>
      <c r="D10" s="10">
        <v>25698538</v>
      </c>
      <c r="H10" s="191"/>
    </row>
    <row r="11" spans="1:8" x14ac:dyDescent="0.2">
      <c r="A11" s="7">
        <v>6</v>
      </c>
      <c r="B11" s="12" t="s">
        <v>13</v>
      </c>
      <c r="C11" s="13" t="s">
        <v>14</v>
      </c>
      <c r="D11" s="10">
        <v>2625393</v>
      </c>
      <c r="H11" s="191"/>
    </row>
    <row r="12" spans="1:8" x14ac:dyDescent="0.2">
      <c r="A12" s="7">
        <v>7</v>
      </c>
      <c r="B12" s="14" t="s">
        <v>15</v>
      </c>
      <c r="C12" s="15" t="s">
        <v>16</v>
      </c>
      <c r="D12" s="10">
        <v>22371457</v>
      </c>
      <c r="H12" s="191"/>
    </row>
    <row r="13" spans="1:8" x14ac:dyDescent="0.2">
      <c r="A13" s="7">
        <v>8</v>
      </c>
      <c r="B13" s="12" t="s">
        <v>17</v>
      </c>
      <c r="C13" s="13" t="s">
        <v>18</v>
      </c>
      <c r="D13" s="10">
        <v>23064238</v>
      </c>
      <c r="H13" s="191"/>
    </row>
    <row r="14" spans="1:8" x14ac:dyDescent="0.2">
      <c r="A14" s="7">
        <v>9</v>
      </c>
      <c r="B14" s="12" t="s">
        <v>19</v>
      </c>
      <c r="C14" s="13" t="s">
        <v>20</v>
      </c>
      <c r="D14" s="10">
        <v>33375793</v>
      </c>
      <c r="H14" s="191"/>
    </row>
    <row r="15" spans="1:8" x14ac:dyDescent="0.2">
      <c r="A15" s="7">
        <v>10</v>
      </c>
      <c r="B15" s="12" t="s">
        <v>21</v>
      </c>
      <c r="C15" s="13" t="s">
        <v>22</v>
      </c>
      <c r="D15" s="10">
        <v>23481130</v>
      </c>
      <c r="H15" s="191"/>
    </row>
    <row r="16" spans="1:8" x14ac:dyDescent="0.2">
      <c r="A16" s="7">
        <v>11</v>
      </c>
      <c r="B16" s="12" t="s">
        <v>23</v>
      </c>
      <c r="C16" s="13" t="s">
        <v>24</v>
      </c>
      <c r="D16" s="10">
        <v>22061553</v>
      </c>
      <c r="H16" s="191"/>
    </row>
    <row r="17" spans="1:8" x14ac:dyDescent="0.2">
      <c r="A17" s="7">
        <v>12</v>
      </c>
      <c r="B17" s="12" t="s">
        <v>25</v>
      </c>
      <c r="C17" s="13" t="s">
        <v>26</v>
      </c>
      <c r="D17" s="10">
        <v>34984425</v>
      </c>
      <c r="H17" s="191"/>
    </row>
    <row r="18" spans="1:8" x14ac:dyDescent="0.2">
      <c r="A18" s="7">
        <v>13</v>
      </c>
      <c r="B18" s="8" t="s">
        <v>27</v>
      </c>
      <c r="C18" s="13" t="s">
        <v>28</v>
      </c>
      <c r="D18" s="10">
        <v>0</v>
      </c>
      <c r="H18" s="191"/>
    </row>
    <row r="19" spans="1:8" x14ac:dyDescent="0.2">
      <c r="A19" s="7">
        <v>14</v>
      </c>
      <c r="B19" s="8" t="s">
        <v>29</v>
      </c>
      <c r="C19" s="9" t="s">
        <v>30</v>
      </c>
      <c r="D19" s="10">
        <v>0</v>
      </c>
      <c r="H19" s="191"/>
    </row>
    <row r="20" spans="1:8" x14ac:dyDescent="0.2">
      <c r="A20" s="7">
        <v>15</v>
      </c>
      <c r="B20" s="12" t="s">
        <v>31</v>
      </c>
      <c r="C20" s="13" t="s">
        <v>32</v>
      </c>
      <c r="D20" s="10">
        <v>22000545</v>
      </c>
      <c r="H20" s="191"/>
    </row>
    <row r="21" spans="1:8" x14ac:dyDescent="0.2">
      <c r="A21" s="7">
        <v>16</v>
      </c>
      <c r="B21" s="12" t="s">
        <v>33</v>
      </c>
      <c r="C21" s="13" t="s">
        <v>34</v>
      </c>
      <c r="D21" s="10">
        <v>42805641</v>
      </c>
      <c r="H21" s="191"/>
    </row>
    <row r="22" spans="1:8" x14ac:dyDescent="0.2">
      <c r="A22" s="7">
        <v>17</v>
      </c>
      <c r="B22" s="12" t="s">
        <v>35</v>
      </c>
      <c r="C22" s="13" t="s">
        <v>36</v>
      </c>
      <c r="D22" s="10">
        <v>39912693</v>
      </c>
      <c r="H22" s="191"/>
    </row>
    <row r="23" spans="1:8" x14ac:dyDescent="0.2">
      <c r="A23" s="7">
        <v>18</v>
      </c>
      <c r="B23" s="12" t="s">
        <v>37</v>
      </c>
      <c r="C23" s="13" t="s">
        <v>38</v>
      </c>
      <c r="D23" s="10">
        <v>28536444</v>
      </c>
      <c r="H23" s="191"/>
    </row>
    <row r="24" spans="1:8" x14ac:dyDescent="0.2">
      <c r="A24" s="7">
        <v>19</v>
      </c>
      <c r="B24" s="8" t="s">
        <v>39</v>
      </c>
      <c r="C24" s="9" t="s">
        <v>40</v>
      </c>
      <c r="D24" s="10">
        <v>20386010</v>
      </c>
      <c r="H24" s="191"/>
    </row>
    <row r="25" spans="1:8" x14ac:dyDescent="0.2">
      <c r="A25" s="7">
        <v>20</v>
      </c>
      <c r="B25" s="8" t="s">
        <v>41</v>
      </c>
      <c r="C25" s="9" t="s">
        <v>42</v>
      </c>
      <c r="D25" s="10">
        <v>15899713</v>
      </c>
      <c r="H25" s="191"/>
    </row>
    <row r="26" spans="1:8" x14ac:dyDescent="0.2">
      <c r="A26" s="7">
        <v>21</v>
      </c>
      <c r="B26" s="8" t="s">
        <v>43</v>
      </c>
      <c r="C26" s="9" t="s">
        <v>44</v>
      </c>
      <c r="D26" s="10">
        <v>36777884</v>
      </c>
      <c r="H26" s="191"/>
    </row>
    <row r="27" spans="1:8" x14ac:dyDescent="0.2">
      <c r="A27" s="7">
        <v>22</v>
      </c>
      <c r="B27" s="8" t="s">
        <v>45</v>
      </c>
      <c r="C27" s="9" t="s">
        <v>46</v>
      </c>
      <c r="D27" s="10">
        <v>815417</v>
      </c>
      <c r="H27" s="191"/>
    </row>
    <row r="28" spans="1:8" x14ac:dyDescent="0.2">
      <c r="A28" s="7">
        <v>23</v>
      </c>
      <c r="B28" s="12" t="s">
        <v>47</v>
      </c>
      <c r="C28" s="13" t="s">
        <v>48</v>
      </c>
      <c r="D28" s="10">
        <v>0</v>
      </c>
      <c r="H28" s="191"/>
    </row>
    <row r="29" spans="1:8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  <c r="H29" s="191"/>
    </row>
    <row r="30" spans="1:8" ht="24" x14ac:dyDescent="0.2">
      <c r="A30" s="7">
        <v>25</v>
      </c>
      <c r="B30" s="12" t="s">
        <v>51</v>
      </c>
      <c r="C30" s="13" t="s">
        <v>52</v>
      </c>
      <c r="D30" s="10">
        <v>0</v>
      </c>
      <c r="H30" s="191"/>
    </row>
    <row r="31" spans="1:8" x14ac:dyDescent="0.2">
      <c r="A31" s="7">
        <v>26</v>
      </c>
      <c r="B31" s="8" t="s">
        <v>53</v>
      </c>
      <c r="C31" s="15" t="s">
        <v>54</v>
      </c>
      <c r="D31" s="10">
        <v>0</v>
      </c>
      <c r="H31" s="191"/>
    </row>
    <row r="32" spans="1:8" x14ac:dyDescent="0.2">
      <c r="A32" s="7">
        <v>27</v>
      </c>
      <c r="B32" s="12" t="s">
        <v>55</v>
      </c>
      <c r="C32" s="13" t="s">
        <v>56</v>
      </c>
      <c r="D32" s="10">
        <v>44493167</v>
      </c>
      <c r="H32" s="191"/>
    </row>
    <row r="33" spans="1:8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  <c r="H33" s="191"/>
    </row>
    <row r="34" spans="1:8" ht="12" customHeight="1" x14ac:dyDescent="0.2">
      <c r="A34" s="7">
        <v>29</v>
      </c>
      <c r="B34" s="8" t="s">
        <v>59</v>
      </c>
      <c r="C34" s="9" t="s">
        <v>60</v>
      </c>
      <c r="D34" s="10">
        <v>0</v>
      </c>
      <c r="H34" s="191"/>
    </row>
    <row r="35" spans="1:8" x14ac:dyDescent="0.2">
      <c r="A35" s="7">
        <v>30</v>
      </c>
      <c r="B35" s="11" t="s">
        <v>61</v>
      </c>
      <c r="C35" s="15" t="s">
        <v>62</v>
      </c>
      <c r="D35" s="10">
        <v>0</v>
      </c>
      <c r="H35" s="191"/>
    </row>
    <row r="36" spans="1:8" ht="24" x14ac:dyDescent="0.2">
      <c r="A36" s="7">
        <v>31</v>
      </c>
      <c r="B36" s="8" t="s">
        <v>63</v>
      </c>
      <c r="C36" s="9" t="s">
        <v>64</v>
      </c>
      <c r="D36" s="10">
        <v>0</v>
      </c>
      <c r="H36" s="191"/>
    </row>
    <row r="37" spans="1:8" x14ac:dyDescent="0.2">
      <c r="A37" s="7">
        <v>32</v>
      </c>
      <c r="B37" s="12" t="s">
        <v>65</v>
      </c>
      <c r="C37" s="13" t="s">
        <v>66</v>
      </c>
      <c r="D37" s="10">
        <v>0</v>
      </c>
      <c r="H37" s="191"/>
    </row>
    <row r="38" spans="1:8" x14ac:dyDescent="0.2">
      <c r="A38" s="7">
        <v>33</v>
      </c>
      <c r="B38" s="11" t="s">
        <v>67</v>
      </c>
      <c r="C38" s="9" t="s">
        <v>68</v>
      </c>
      <c r="D38" s="10">
        <v>26494112</v>
      </c>
      <c r="H38" s="191"/>
    </row>
    <row r="39" spans="1:8" x14ac:dyDescent="0.2">
      <c r="A39" s="7">
        <v>34</v>
      </c>
      <c r="B39" s="14" t="s">
        <v>69</v>
      </c>
      <c r="C39" s="15" t="s">
        <v>70</v>
      </c>
      <c r="D39" s="10">
        <v>0</v>
      </c>
      <c r="H39" s="191"/>
    </row>
    <row r="40" spans="1:8" x14ac:dyDescent="0.2">
      <c r="A40" s="7">
        <v>35</v>
      </c>
      <c r="B40" s="8" t="s">
        <v>71</v>
      </c>
      <c r="C40" s="9" t="s">
        <v>72</v>
      </c>
      <c r="D40" s="10">
        <v>0</v>
      </c>
      <c r="H40" s="191"/>
    </row>
    <row r="41" spans="1:8" x14ac:dyDescent="0.2">
      <c r="A41" s="7">
        <v>36</v>
      </c>
      <c r="B41" s="11" t="s">
        <v>73</v>
      </c>
      <c r="C41" s="9" t="s">
        <v>74</v>
      </c>
      <c r="D41" s="10">
        <v>24913665</v>
      </c>
      <c r="H41" s="191"/>
    </row>
    <row r="42" spans="1:8" x14ac:dyDescent="0.2">
      <c r="A42" s="7">
        <v>37</v>
      </c>
      <c r="B42" s="12" t="s">
        <v>75</v>
      </c>
      <c r="C42" s="13" t="s">
        <v>76</v>
      </c>
      <c r="D42" s="10">
        <v>22486676</v>
      </c>
      <c r="H42" s="191"/>
    </row>
    <row r="43" spans="1:8" x14ac:dyDescent="0.2">
      <c r="A43" s="7">
        <v>38</v>
      </c>
      <c r="B43" s="11" t="s">
        <v>77</v>
      </c>
      <c r="C43" s="9" t="s">
        <v>78</v>
      </c>
      <c r="D43" s="10">
        <v>27818498</v>
      </c>
      <c r="H43" s="191"/>
    </row>
    <row r="44" spans="1:8" x14ac:dyDescent="0.2">
      <c r="A44" s="7">
        <v>39</v>
      </c>
      <c r="B44" s="8" t="s">
        <v>79</v>
      </c>
      <c r="C44" s="9" t="s">
        <v>80</v>
      </c>
      <c r="D44" s="10">
        <v>31441786</v>
      </c>
      <c r="H44" s="191"/>
    </row>
    <row r="45" spans="1:8" x14ac:dyDescent="0.2">
      <c r="A45" s="7">
        <v>40</v>
      </c>
      <c r="B45" s="16" t="s">
        <v>81</v>
      </c>
      <c r="C45" s="17" t="s">
        <v>82</v>
      </c>
      <c r="D45" s="10">
        <v>32968850</v>
      </c>
      <c r="H45" s="191"/>
    </row>
    <row r="46" spans="1:8" x14ac:dyDescent="0.2">
      <c r="A46" s="7">
        <v>41</v>
      </c>
      <c r="B46" s="8" t="s">
        <v>83</v>
      </c>
      <c r="C46" s="9" t="s">
        <v>84</v>
      </c>
      <c r="D46" s="10">
        <v>27332652</v>
      </c>
      <c r="H46" s="191"/>
    </row>
    <row r="47" spans="1:8" x14ac:dyDescent="0.2">
      <c r="A47" s="7">
        <v>42</v>
      </c>
      <c r="B47" s="14" t="s">
        <v>85</v>
      </c>
      <c r="C47" s="15" t="s">
        <v>86</v>
      </c>
      <c r="D47" s="10">
        <v>33103732</v>
      </c>
      <c r="H47" s="191"/>
    </row>
    <row r="48" spans="1:8" x14ac:dyDescent="0.2">
      <c r="A48" s="7">
        <v>43</v>
      </c>
      <c r="B48" s="12" t="s">
        <v>87</v>
      </c>
      <c r="C48" s="13" t="s">
        <v>88</v>
      </c>
      <c r="D48" s="10">
        <v>21668286</v>
      </c>
      <c r="H48" s="191"/>
    </row>
    <row r="49" spans="1:8" x14ac:dyDescent="0.2">
      <c r="A49" s="7">
        <v>44</v>
      </c>
      <c r="B49" s="11" t="s">
        <v>89</v>
      </c>
      <c r="C49" s="9" t="s">
        <v>90</v>
      </c>
      <c r="D49" s="10">
        <v>0</v>
      </c>
      <c r="H49" s="191"/>
    </row>
    <row r="50" spans="1:8" x14ac:dyDescent="0.2">
      <c r="A50" s="7">
        <v>45</v>
      </c>
      <c r="B50" s="12" t="s">
        <v>91</v>
      </c>
      <c r="C50" s="13" t="s">
        <v>92</v>
      </c>
      <c r="D50" s="10">
        <v>0</v>
      </c>
      <c r="H50" s="191"/>
    </row>
    <row r="51" spans="1:8" x14ac:dyDescent="0.2">
      <c r="A51" s="7">
        <v>46</v>
      </c>
      <c r="B51" s="8" t="s">
        <v>93</v>
      </c>
      <c r="C51" s="9" t="s">
        <v>94</v>
      </c>
      <c r="D51" s="10">
        <v>32007606</v>
      </c>
      <c r="H51" s="191"/>
    </row>
    <row r="52" spans="1:8" ht="10.5" customHeight="1" x14ac:dyDescent="0.2">
      <c r="A52" s="7">
        <v>47</v>
      </c>
      <c r="B52" s="8" t="s">
        <v>95</v>
      </c>
      <c r="C52" s="9" t="s">
        <v>96</v>
      </c>
      <c r="D52" s="10">
        <v>17455940</v>
      </c>
      <c r="H52" s="191"/>
    </row>
    <row r="53" spans="1:8" x14ac:dyDescent="0.2">
      <c r="A53" s="7">
        <v>48</v>
      </c>
      <c r="B53" s="18" t="s">
        <v>97</v>
      </c>
      <c r="C53" s="19" t="s">
        <v>98</v>
      </c>
      <c r="D53" s="10">
        <v>22075563</v>
      </c>
      <c r="H53" s="191"/>
    </row>
    <row r="54" spans="1:8" x14ac:dyDescent="0.2">
      <c r="A54" s="7">
        <v>49</v>
      </c>
      <c r="B54" s="12" t="s">
        <v>99</v>
      </c>
      <c r="C54" s="13" t="s">
        <v>100</v>
      </c>
      <c r="D54" s="10">
        <v>36476600</v>
      </c>
      <c r="H54" s="191"/>
    </row>
    <row r="55" spans="1:8" x14ac:dyDescent="0.2">
      <c r="A55" s="7">
        <v>50</v>
      </c>
      <c r="B55" s="11" t="s">
        <v>101</v>
      </c>
      <c r="C55" s="9" t="s">
        <v>102</v>
      </c>
      <c r="D55" s="10">
        <v>28940711</v>
      </c>
      <c r="H55" s="191"/>
    </row>
    <row r="56" spans="1:8" ht="10.5" customHeight="1" x14ac:dyDescent="0.2">
      <c r="A56" s="7">
        <v>51</v>
      </c>
      <c r="B56" s="12" t="s">
        <v>103</v>
      </c>
      <c r="C56" s="13" t="s">
        <v>104</v>
      </c>
      <c r="D56" s="10">
        <v>19513441</v>
      </c>
      <c r="H56" s="191"/>
    </row>
    <row r="57" spans="1:8" x14ac:dyDescent="0.2">
      <c r="A57" s="7">
        <v>52</v>
      </c>
      <c r="B57" s="11" t="s">
        <v>105</v>
      </c>
      <c r="C57" s="9" t="s">
        <v>106</v>
      </c>
      <c r="D57" s="10">
        <v>26298619</v>
      </c>
      <c r="H57" s="191"/>
    </row>
    <row r="58" spans="1:8" x14ac:dyDescent="0.2">
      <c r="A58" s="7">
        <v>53</v>
      </c>
      <c r="B58" s="12" t="s">
        <v>107</v>
      </c>
      <c r="C58" s="13" t="s">
        <v>108</v>
      </c>
      <c r="D58" s="10">
        <v>26748986</v>
      </c>
      <c r="H58" s="191"/>
    </row>
    <row r="59" spans="1:8" x14ac:dyDescent="0.2">
      <c r="A59" s="7">
        <v>54</v>
      </c>
      <c r="B59" s="12" t="s">
        <v>109</v>
      </c>
      <c r="C59" s="13" t="s">
        <v>110</v>
      </c>
      <c r="D59" s="10">
        <v>43497445</v>
      </c>
      <c r="H59" s="191"/>
    </row>
    <row r="60" spans="1:8" x14ac:dyDescent="0.2">
      <c r="A60" s="7">
        <v>55</v>
      </c>
      <c r="B60" s="12" t="s">
        <v>111</v>
      </c>
      <c r="C60" s="13" t="s">
        <v>112</v>
      </c>
      <c r="D60" s="10">
        <v>30982760</v>
      </c>
      <c r="H60" s="191"/>
    </row>
    <row r="61" spans="1:8" x14ac:dyDescent="0.2">
      <c r="A61" s="7">
        <v>56</v>
      </c>
      <c r="B61" s="12" t="s">
        <v>113</v>
      </c>
      <c r="C61" s="13" t="s">
        <v>114</v>
      </c>
      <c r="D61" s="10">
        <v>0</v>
      </c>
      <c r="H61" s="191"/>
    </row>
    <row r="62" spans="1:8" x14ac:dyDescent="0.2">
      <c r="A62" s="7">
        <v>57</v>
      </c>
      <c r="B62" s="12" t="s">
        <v>115</v>
      </c>
      <c r="C62" s="13" t="s">
        <v>116</v>
      </c>
      <c r="D62" s="10">
        <v>0</v>
      </c>
      <c r="H62" s="191"/>
    </row>
    <row r="63" spans="1:8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  <c r="H63" s="191"/>
    </row>
    <row r="64" spans="1:8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  <c r="H64" s="191"/>
    </row>
    <row r="65" spans="1:8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  <c r="H65" s="191"/>
    </row>
    <row r="66" spans="1:8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  <c r="H66" s="191"/>
    </row>
    <row r="67" spans="1:8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  <c r="H67" s="191"/>
    </row>
    <row r="68" spans="1:8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  <c r="H68" s="191"/>
    </row>
    <row r="69" spans="1:8" ht="24" x14ac:dyDescent="0.2">
      <c r="A69" s="7">
        <v>64</v>
      </c>
      <c r="B69" s="8" t="s">
        <v>129</v>
      </c>
      <c r="C69" s="13" t="s">
        <v>130</v>
      </c>
      <c r="D69" s="10">
        <v>0</v>
      </c>
      <c r="H69" s="191"/>
    </row>
    <row r="70" spans="1:8" x14ac:dyDescent="0.2">
      <c r="A70" s="7">
        <v>65</v>
      </c>
      <c r="B70" s="11" t="s">
        <v>131</v>
      </c>
      <c r="C70" s="13" t="s">
        <v>132</v>
      </c>
      <c r="D70" s="10">
        <v>1828300</v>
      </c>
      <c r="H70" s="191"/>
    </row>
    <row r="71" spans="1:8" x14ac:dyDescent="0.2">
      <c r="A71" s="7">
        <v>66</v>
      </c>
      <c r="B71" s="8" t="s">
        <v>133</v>
      </c>
      <c r="C71" s="13" t="s">
        <v>134</v>
      </c>
      <c r="D71" s="10">
        <v>0</v>
      </c>
      <c r="H71" s="191"/>
    </row>
    <row r="72" spans="1:8" x14ac:dyDescent="0.2">
      <c r="A72" s="7">
        <v>67</v>
      </c>
      <c r="B72" s="11" t="s">
        <v>135</v>
      </c>
      <c r="C72" s="13" t="s">
        <v>136</v>
      </c>
      <c r="D72" s="10">
        <v>0</v>
      </c>
      <c r="H72" s="191"/>
    </row>
    <row r="73" spans="1:8" x14ac:dyDescent="0.2">
      <c r="A73" s="7">
        <v>68</v>
      </c>
      <c r="B73" s="11" t="s">
        <v>137</v>
      </c>
      <c r="C73" s="13" t="s">
        <v>138</v>
      </c>
      <c r="D73" s="10">
        <v>0</v>
      </c>
      <c r="H73" s="191"/>
    </row>
    <row r="74" spans="1:8" x14ac:dyDescent="0.2">
      <c r="A74" s="7">
        <v>69</v>
      </c>
      <c r="B74" s="11" t="s">
        <v>139</v>
      </c>
      <c r="C74" s="13" t="s">
        <v>140</v>
      </c>
      <c r="D74" s="10">
        <v>0</v>
      </c>
      <c r="H74" s="191"/>
    </row>
    <row r="75" spans="1:8" x14ac:dyDescent="0.2">
      <c r="A75" s="7">
        <v>70</v>
      </c>
      <c r="B75" s="12" t="s">
        <v>141</v>
      </c>
      <c r="C75" s="13" t="s">
        <v>142</v>
      </c>
      <c r="D75" s="10">
        <v>0</v>
      </c>
      <c r="H75" s="191"/>
    </row>
    <row r="76" spans="1:8" x14ac:dyDescent="0.2">
      <c r="A76" s="7">
        <v>71</v>
      </c>
      <c r="B76" s="11" t="s">
        <v>143</v>
      </c>
      <c r="C76" s="9" t="s">
        <v>144</v>
      </c>
      <c r="D76" s="10">
        <v>0</v>
      </c>
      <c r="H76" s="191"/>
    </row>
    <row r="77" spans="1:8" x14ac:dyDescent="0.2">
      <c r="A77" s="7">
        <v>72</v>
      </c>
      <c r="B77" s="12" t="s">
        <v>145</v>
      </c>
      <c r="C77" s="13" t="s">
        <v>146</v>
      </c>
      <c r="D77" s="10">
        <v>0</v>
      </c>
      <c r="H77" s="191"/>
    </row>
    <row r="78" spans="1:8" x14ac:dyDescent="0.2">
      <c r="A78" s="7">
        <v>73</v>
      </c>
      <c r="B78" s="11" t="s">
        <v>147</v>
      </c>
      <c r="C78" s="13" t="s">
        <v>148</v>
      </c>
      <c r="D78" s="10">
        <v>0</v>
      </c>
      <c r="H78" s="191"/>
    </row>
    <row r="79" spans="1:8" x14ac:dyDescent="0.2">
      <c r="A79" s="7">
        <v>74</v>
      </c>
      <c r="B79" s="12" t="s">
        <v>149</v>
      </c>
      <c r="C79" s="13" t="s">
        <v>150</v>
      </c>
      <c r="D79" s="10">
        <v>0</v>
      </c>
      <c r="H79" s="191"/>
    </row>
    <row r="80" spans="1:8" x14ac:dyDescent="0.2">
      <c r="A80" s="7">
        <v>75</v>
      </c>
      <c r="B80" s="12" t="s">
        <v>151</v>
      </c>
      <c r="C80" s="13" t="s">
        <v>152</v>
      </c>
      <c r="D80" s="10">
        <v>0</v>
      </c>
      <c r="H80" s="191"/>
    </row>
    <row r="81" spans="1:8" ht="24" x14ac:dyDescent="0.2">
      <c r="A81" s="7">
        <v>76</v>
      </c>
      <c r="B81" s="20" t="s">
        <v>153</v>
      </c>
      <c r="C81" s="19" t="s">
        <v>154</v>
      </c>
      <c r="D81" s="10">
        <v>0</v>
      </c>
      <c r="H81" s="191"/>
    </row>
    <row r="82" spans="1:8" ht="24" x14ac:dyDescent="0.2">
      <c r="A82" s="7">
        <v>77</v>
      </c>
      <c r="B82" s="8" t="s">
        <v>155</v>
      </c>
      <c r="C82" s="13" t="s">
        <v>156</v>
      </c>
      <c r="D82" s="10">
        <v>0</v>
      </c>
      <c r="H82" s="191"/>
    </row>
    <row r="83" spans="1:8" ht="24" x14ac:dyDescent="0.2">
      <c r="A83" s="7">
        <v>78</v>
      </c>
      <c r="B83" s="11" t="s">
        <v>157</v>
      </c>
      <c r="C83" s="13" t="s">
        <v>158</v>
      </c>
      <c r="D83" s="10">
        <v>0</v>
      </c>
      <c r="H83" s="191"/>
    </row>
    <row r="84" spans="1:8" ht="24" x14ac:dyDescent="0.2">
      <c r="A84" s="7">
        <v>79</v>
      </c>
      <c r="B84" s="11" t="s">
        <v>159</v>
      </c>
      <c r="C84" s="13" t="s">
        <v>160</v>
      </c>
      <c r="D84" s="10">
        <v>0</v>
      </c>
      <c r="H84" s="191"/>
    </row>
    <row r="85" spans="1:8" ht="24" x14ac:dyDescent="0.2">
      <c r="A85" s="7">
        <v>80</v>
      </c>
      <c r="B85" s="8" t="s">
        <v>161</v>
      </c>
      <c r="C85" s="13" t="s">
        <v>162</v>
      </c>
      <c r="D85" s="10">
        <v>0</v>
      </c>
      <c r="H85" s="191"/>
    </row>
    <row r="86" spans="1:8" ht="24" x14ac:dyDescent="0.2">
      <c r="A86" s="7">
        <v>81</v>
      </c>
      <c r="B86" s="8" t="s">
        <v>163</v>
      </c>
      <c r="C86" s="13" t="s">
        <v>164</v>
      </c>
      <c r="D86" s="10">
        <v>0</v>
      </c>
      <c r="H86" s="191"/>
    </row>
    <row r="87" spans="1:8" ht="24" x14ac:dyDescent="0.2">
      <c r="A87" s="7">
        <v>82</v>
      </c>
      <c r="B87" s="8" t="s">
        <v>165</v>
      </c>
      <c r="C87" s="13" t="s">
        <v>166</v>
      </c>
      <c r="D87" s="10">
        <v>0</v>
      </c>
      <c r="H87" s="191"/>
    </row>
    <row r="88" spans="1:8" x14ac:dyDescent="0.2">
      <c r="A88" s="7">
        <v>83</v>
      </c>
      <c r="B88" s="12" t="s">
        <v>167</v>
      </c>
      <c r="C88" s="13" t="s">
        <v>168</v>
      </c>
      <c r="D88" s="10">
        <v>0</v>
      </c>
      <c r="H88" s="191"/>
    </row>
    <row r="89" spans="1:8" x14ac:dyDescent="0.2">
      <c r="A89" s="7">
        <v>84</v>
      </c>
      <c r="B89" s="8" t="s">
        <v>169</v>
      </c>
      <c r="C89" s="13" t="s">
        <v>170</v>
      </c>
      <c r="D89" s="10">
        <v>0</v>
      </c>
      <c r="H89" s="191"/>
    </row>
    <row r="90" spans="1:8" x14ac:dyDescent="0.2">
      <c r="A90" s="7">
        <v>85</v>
      </c>
      <c r="B90" s="12" t="s">
        <v>171</v>
      </c>
      <c r="C90" s="13" t="s">
        <v>172</v>
      </c>
      <c r="D90" s="10">
        <v>1844735</v>
      </c>
      <c r="H90" s="191"/>
    </row>
    <row r="91" spans="1:8" x14ac:dyDescent="0.2">
      <c r="A91" s="7">
        <v>86</v>
      </c>
      <c r="B91" s="14" t="s">
        <v>173</v>
      </c>
      <c r="C91" s="15" t="s">
        <v>174</v>
      </c>
      <c r="D91" s="10">
        <v>0</v>
      </c>
      <c r="H91" s="191"/>
    </row>
    <row r="92" spans="1:8" x14ac:dyDescent="0.2">
      <c r="A92" s="7">
        <v>87</v>
      </c>
      <c r="B92" s="8" t="s">
        <v>175</v>
      </c>
      <c r="C92" s="13" t="s">
        <v>176</v>
      </c>
      <c r="D92" s="10">
        <v>0</v>
      </c>
      <c r="H92" s="191"/>
    </row>
    <row r="93" spans="1:8" x14ac:dyDescent="0.2">
      <c r="A93" s="7">
        <v>88</v>
      </c>
      <c r="B93" s="8" t="s">
        <v>177</v>
      </c>
      <c r="C93" s="13" t="s">
        <v>178</v>
      </c>
      <c r="D93" s="10">
        <v>2466934</v>
      </c>
      <c r="H93" s="191"/>
    </row>
    <row r="94" spans="1:8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  <c r="H94" s="191"/>
    </row>
    <row r="95" spans="1:8" ht="14.25" customHeight="1" x14ac:dyDescent="0.2">
      <c r="A95" s="7">
        <v>90</v>
      </c>
      <c r="B95" s="8" t="s">
        <v>181</v>
      </c>
      <c r="C95" s="13" t="s">
        <v>182</v>
      </c>
      <c r="D95" s="10">
        <v>1302121</v>
      </c>
      <c r="H95" s="191"/>
    </row>
    <row r="96" spans="1:8" x14ac:dyDescent="0.2">
      <c r="A96" s="7">
        <v>91</v>
      </c>
      <c r="B96" s="14" t="s">
        <v>183</v>
      </c>
      <c r="C96" s="15" t="s">
        <v>184</v>
      </c>
      <c r="D96" s="10">
        <v>0</v>
      </c>
      <c r="H96" s="191"/>
    </row>
    <row r="97" spans="1:8" x14ac:dyDescent="0.2">
      <c r="A97" s="7">
        <v>92</v>
      </c>
      <c r="B97" s="11" t="s">
        <v>185</v>
      </c>
      <c r="C97" s="13" t="s">
        <v>186</v>
      </c>
      <c r="D97" s="10">
        <v>0</v>
      </c>
      <c r="H97" s="191"/>
    </row>
    <row r="98" spans="1:8" x14ac:dyDescent="0.2">
      <c r="A98" s="7">
        <v>93</v>
      </c>
      <c r="B98" s="12" t="s">
        <v>187</v>
      </c>
      <c r="C98" s="13" t="s">
        <v>188</v>
      </c>
      <c r="D98" s="10">
        <v>0</v>
      </c>
      <c r="H98" s="191"/>
    </row>
    <row r="99" spans="1:8" ht="24" x14ac:dyDescent="0.2">
      <c r="A99" s="7">
        <v>94</v>
      </c>
      <c r="B99" s="11" t="s">
        <v>189</v>
      </c>
      <c r="C99" s="9" t="s">
        <v>190</v>
      </c>
      <c r="D99" s="10">
        <v>0</v>
      </c>
      <c r="H99" s="191"/>
    </row>
    <row r="100" spans="1:8" x14ac:dyDescent="0.2">
      <c r="A100" s="7">
        <v>95</v>
      </c>
      <c r="B100" s="11" t="s">
        <v>191</v>
      </c>
      <c r="C100" s="15" t="s">
        <v>192</v>
      </c>
      <c r="D100" s="10">
        <v>0</v>
      </c>
      <c r="H100" s="191"/>
    </row>
    <row r="101" spans="1:8" x14ac:dyDescent="0.2">
      <c r="A101" s="7">
        <v>96</v>
      </c>
      <c r="B101" s="12" t="s">
        <v>193</v>
      </c>
      <c r="C101" s="13" t="s">
        <v>194</v>
      </c>
      <c r="D101" s="10">
        <v>0</v>
      </c>
      <c r="H101" s="191"/>
    </row>
    <row r="102" spans="1:8" x14ac:dyDescent="0.2">
      <c r="A102" s="7">
        <v>97</v>
      </c>
      <c r="B102" s="11" t="s">
        <v>195</v>
      </c>
      <c r="C102" s="21" t="s">
        <v>196</v>
      </c>
      <c r="D102" s="10">
        <v>23354970</v>
      </c>
      <c r="H102" s="191"/>
    </row>
    <row r="103" spans="1:8" x14ac:dyDescent="0.2">
      <c r="A103" s="7">
        <v>98</v>
      </c>
      <c r="B103" s="12" t="s">
        <v>197</v>
      </c>
      <c r="C103" s="13" t="s">
        <v>198</v>
      </c>
      <c r="D103" s="10">
        <v>13504186</v>
      </c>
      <c r="H103" s="191"/>
    </row>
    <row r="104" spans="1:8" x14ac:dyDescent="0.2">
      <c r="A104" s="7">
        <v>99</v>
      </c>
      <c r="B104" s="12" t="s">
        <v>199</v>
      </c>
      <c r="C104" s="13" t="s">
        <v>200</v>
      </c>
      <c r="D104" s="10">
        <v>14304235</v>
      </c>
      <c r="H104" s="191"/>
    </row>
    <row r="105" spans="1:8" x14ac:dyDescent="0.2">
      <c r="A105" s="7">
        <v>100</v>
      </c>
      <c r="B105" s="11" t="s">
        <v>201</v>
      </c>
      <c r="C105" s="15" t="s">
        <v>202</v>
      </c>
      <c r="D105" s="10">
        <v>20110270</v>
      </c>
      <c r="H105" s="191"/>
    </row>
    <row r="106" spans="1:8" x14ac:dyDescent="0.2">
      <c r="A106" s="7">
        <v>101</v>
      </c>
      <c r="B106" s="11" t="s">
        <v>203</v>
      </c>
      <c r="C106" s="9" t="s">
        <v>204</v>
      </c>
      <c r="D106" s="10">
        <v>28450532</v>
      </c>
      <c r="H106" s="191"/>
    </row>
    <row r="107" spans="1:8" x14ac:dyDescent="0.2">
      <c r="A107" s="7">
        <v>102</v>
      </c>
      <c r="B107" s="8" t="s">
        <v>205</v>
      </c>
      <c r="C107" s="9" t="s">
        <v>206</v>
      </c>
      <c r="D107" s="10">
        <v>30184392</v>
      </c>
      <c r="H107" s="191"/>
    </row>
    <row r="108" spans="1:8" x14ac:dyDescent="0.2">
      <c r="A108" s="7">
        <v>103</v>
      </c>
      <c r="B108" s="8" t="s">
        <v>207</v>
      </c>
      <c r="C108" s="9" t="s">
        <v>208</v>
      </c>
      <c r="D108" s="10">
        <v>30282702</v>
      </c>
      <c r="H108" s="191"/>
    </row>
    <row r="109" spans="1:8" x14ac:dyDescent="0.2">
      <c r="A109" s="7">
        <v>104</v>
      </c>
      <c r="B109" s="12" t="s">
        <v>209</v>
      </c>
      <c r="C109" s="13" t="s">
        <v>210</v>
      </c>
      <c r="D109" s="10">
        <v>13317954</v>
      </c>
      <c r="H109" s="191"/>
    </row>
    <row r="110" spans="1:8" x14ac:dyDescent="0.2">
      <c r="A110" s="7">
        <v>105</v>
      </c>
      <c r="B110" s="14" t="s">
        <v>211</v>
      </c>
      <c r="C110" s="15" t="s">
        <v>212</v>
      </c>
      <c r="D110" s="10">
        <v>21158259</v>
      </c>
      <c r="H110" s="191"/>
    </row>
    <row r="111" spans="1:8" x14ac:dyDescent="0.2">
      <c r="A111" s="7">
        <v>106</v>
      </c>
      <c r="B111" s="8" t="s">
        <v>213</v>
      </c>
      <c r="C111" s="9" t="s">
        <v>214</v>
      </c>
      <c r="D111" s="10">
        <v>26678461</v>
      </c>
      <c r="H111" s="191"/>
    </row>
    <row r="112" spans="1:8" x14ac:dyDescent="0.2">
      <c r="A112" s="7">
        <v>107</v>
      </c>
      <c r="B112" s="11" t="s">
        <v>215</v>
      </c>
      <c r="C112" s="9" t="s">
        <v>216</v>
      </c>
      <c r="D112" s="10">
        <v>15327349</v>
      </c>
      <c r="H112" s="191"/>
    </row>
    <row r="113" spans="1:8" x14ac:dyDescent="0.2">
      <c r="A113" s="7">
        <v>108</v>
      </c>
      <c r="B113" s="12" t="s">
        <v>217</v>
      </c>
      <c r="C113" s="13" t="s">
        <v>218</v>
      </c>
      <c r="D113" s="10">
        <v>14069932</v>
      </c>
      <c r="H113" s="191"/>
    </row>
    <row r="114" spans="1:8" ht="12" customHeight="1" x14ac:dyDescent="0.2">
      <c r="A114" s="7">
        <v>109</v>
      </c>
      <c r="B114" s="12" t="s">
        <v>219</v>
      </c>
      <c r="C114" s="13" t="s">
        <v>220</v>
      </c>
      <c r="D114" s="10">
        <v>30970050</v>
      </c>
      <c r="H114" s="191"/>
    </row>
    <row r="115" spans="1:8" x14ac:dyDescent="0.2">
      <c r="A115" s="7">
        <v>110</v>
      </c>
      <c r="B115" s="8" t="s">
        <v>221</v>
      </c>
      <c r="C115" s="9" t="s">
        <v>222</v>
      </c>
      <c r="D115" s="10">
        <v>28511065</v>
      </c>
      <c r="H115" s="191"/>
    </row>
    <row r="116" spans="1:8" x14ac:dyDescent="0.2">
      <c r="A116" s="7">
        <v>111</v>
      </c>
      <c r="B116" s="11" t="s">
        <v>223</v>
      </c>
      <c r="C116" s="9" t="s">
        <v>224</v>
      </c>
      <c r="D116" s="10">
        <v>24404138</v>
      </c>
      <c r="H116" s="191"/>
    </row>
    <row r="117" spans="1:8" x14ac:dyDescent="0.2">
      <c r="A117" s="7">
        <v>112</v>
      </c>
      <c r="B117" s="8" t="s">
        <v>225</v>
      </c>
      <c r="C117" s="13" t="s">
        <v>226</v>
      </c>
      <c r="D117" s="10">
        <v>0</v>
      </c>
      <c r="H117" s="191"/>
    </row>
    <row r="118" spans="1:8" x14ac:dyDescent="0.2">
      <c r="A118" s="7">
        <v>113</v>
      </c>
      <c r="B118" s="8" t="s">
        <v>227</v>
      </c>
      <c r="C118" s="9" t="s">
        <v>228</v>
      </c>
      <c r="D118" s="10">
        <v>0</v>
      </c>
      <c r="H118" s="191"/>
    </row>
    <row r="119" spans="1:8" x14ac:dyDescent="0.2">
      <c r="A119" s="7">
        <v>114</v>
      </c>
      <c r="B119" s="12" t="s">
        <v>229</v>
      </c>
      <c r="C119" s="13" t="s">
        <v>230</v>
      </c>
      <c r="D119" s="10">
        <v>0</v>
      </c>
      <c r="H119" s="191"/>
    </row>
    <row r="120" spans="1:8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  <c r="H120" s="191"/>
    </row>
    <row r="121" spans="1:8" x14ac:dyDescent="0.2">
      <c r="A121" s="7">
        <v>116</v>
      </c>
      <c r="B121" s="12" t="s">
        <v>233</v>
      </c>
      <c r="C121" s="13" t="s">
        <v>234</v>
      </c>
      <c r="D121" s="10">
        <v>0</v>
      </c>
      <c r="H121" s="191"/>
    </row>
    <row r="122" spans="1:8" x14ac:dyDescent="0.2">
      <c r="A122" s="7">
        <v>117</v>
      </c>
      <c r="B122" s="12" t="s">
        <v>235</v>
      </c>
      <c r="C122" s="13" t="s">
        <v>236</v>
      </c>
      <c r="D122" s="10">
        <v>0</v>
      </c>
      <c r="H122" s="191"/>
    </row>
    <row r="123" spans="1:8" x14ac:dyDescent="0.2">
      <c r="A123" s="7">
        <v>118</v>
      </c>
      <c r="B123" s="12" t="s">
        <v>237</v>
      </c>
      <c r="C123" s="13" t="s">
        <v>238</v>
      </c>
      <c r="D123" s="10">
        <v>0</v>
      </c>
      <c r="H123" s="191"/>
    </row>
    <row r="124" spans="1:8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  <c r="H124" s="191"/>
    </row>
    <row r="125" spans="1:8" x14ac:dyDescent="0.2">
      <c r="A125" s="7">
        <v>120</v>
      </c>
      <c r="B125" s="22" t="s">
        <v>241</v>
      </c>
      <c r="C125" s="23" t="s">
        <v>242</v>
      </c>
      <c r="D125" s="10">
        <v>0</v>
      </c>
      <c r="H125" s="191"/>
    </row>
    <row r="126" spans="1:8" x14ac:dyDescent="0.2">
      <c r="A126" s="7">
        <v>121</v>
      </c>
      <c r="B126" s="11" t="s">
        <v>243</v>
      </c>
      <c r="C126" s="9" t="s">
        <v>244</v>
      </c>
      <c r="D126" s="10">
        <v>0</v>
      </c>
      <c r="H126" s="191"/>
    </row>
    <row r="127" spans="1:8" x14ac:dyDescent="0.2">
      <c r="A127" s="7">
        <v>122</v>
      </c>
      <c r="B127" s="12" t="s">
        <v>245</v>
      </c>
      <c r="C127" s="13" t="s">
        <v>246</v>
      </c>
      <c r="D127" s="10">
        <v>0</v>
      </c>
      <c r="H127" s="191"/>
    </row>
    <row r="128" spans="1:8" x14ac:dyDescent="0.2">
      <c r="A128" s="7">
        <v>123</v>
      </c>
      <c r="B128" s="8" t="s">
        <v>247</v>
      </c>
      <c r="C128" s="24" t="s">
        <v>248</v>
      </c>
      <c r="D128" s="10">
        <v>0</v>
      </c>
      <c r="H128" s="191"/>
    </row>
    <row r="129" spans="1:8" ht="24" x14ac:dyDescent="0.2">
      <c r="A129" s="7">
        <v>124</v>
      </c>
      <c r="B129" s="12" t="s">
        <v>249</v>
      </c>
      <c r="C129" s="13" t="s">
        <v>250</v>
      </c>
      <c r="D129" s="10">
        <v>0</v>
      </c>
      <c r="H129" s="191"/>
    </row>
    <row r="130" spans="1:8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  <c r="H130" s="191"/>
    </row>
    <row r="131" spans="1:8" x14ac:dyDescent="0.2">
      <c r="A131" s="7">
        <v>126</v>
      </c>
      <c r="B131" s="11" t="s">
        <v>253</v>
      </c>
      <c r="C131" s="13" t="s">
        <v>254</v>
      </c>
      <c r="D131" s="10">
        <v>0</v>
      </c>
      <c r="H131" s="191"/>
    </row>
    <row r="132" spans="1:8" x14ac:dyDescent="0.2">
      <c r="A132" s="7">
        <v>127</v>
      </c>
      <c r="B132" s="14" t="s">
        <v>255</v>
      </c>
      <c r="C132" s="15" t="s">
        <v>256</v>
      </c>
      <c r="D132" s="10">
        <v>0</v>
      </c>
      <c r="H132" s="191"/>
    </row>
    <row r="133" spans="1:8" x14ac:dyDescent="0.2">
      <c r="A133" s="7">
        <v>128</v>
      </c>
      <c r="B133" s="12" t="s">
        <v>257</v>
      </c>
      <c r="C133" s="13" t="s">
        <v>258</v>
      </c>
      <c r="D133" s="10">
        <v>0</v>
      </c>
      <c r="H133" s="191"/>
    </row>
    <row r="134" spans="1:8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  <c r="H134" s="191"/>
    </row>
    <row r="135" spans="1:8" x14ac:dyDescent="0.2">
      <c r="A135" s="7">
        <v>130</v>
      </c>
      <c r="B135" s="11" t="s">
        <v>261</v>
      </c>
      <c r="C135" s="9" t="s">
        <v>262</v>
      </c>
      <c r="D135" s="10">
        <v>0</v>
      </c>
      <c r="H135" s="191"/>
    </row>
    <row r="136" spans="1:8" x14ac:dyDescent="0.2">
      <c r="A136" s="7">
        <v>131</v>
      </c>
      <c r="B136" s="12" t="s">
        <v>263</v>
      </c>
      <c r="C136" s="13" t="s">
        <v>264</v>
      </c>
      <c r="D136" s="10">
        <v>0</v>
      </c>
      <c r="H136" s="191"/>
    </row>
    <row r="137" spans="1:8" x14ac:dyDescent="0.2">
      <c r="A137" s="7">
        <v>132</v>
      </c>
      <c r="B137" s="12" t="s">
        <v>265</v>
      </c>
      <c r="C137" s="13" t="s">
        <v>266</v>
      </c>
      <c r="D137" s="10">
        <v>0</v>
      </c>
      <c r="H137" s="191"/>
    </row>
    <row r="138" spans="1:8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  <c r="H138" s="191"/>
    </row>
    <row r="139" spans="1:8" x14ac:dyDescent="0.2">
      <c r="A139" s="7">
        <v>134</v>
      </c>
      <c r="B139" s="12" t="s">
        <v>269</v>
      </c>
      <c r="C139" s="13" t="s">
        <v>270</v>
      </c>
      <c r="D139" s="10">
        <v>0</v>
      </c>
      <c r="H139" s="191"/>
    </row>
    <row r="140" spans="1:8" x14ac:dyDescent="0.2">
      <c r="A140" s="7">
        <v>135</v>
      </c>
      <c r="B140" s="12" t="s">
        <v>271</v>
      </c>
      <c r="C140" s="13" t="s">
        <v>272</v>
      </c>
      <c r="D140" s="10">
        <v>0</v>
      </c>
      <c r="H140" s="191"/>
    </row>
    <row r="141" spans="1:8" x14ac:dyDescent="0.2">
      <c r="A141" s="7">
        <v>136</v>
      </c>
      <c r="B141" s="8" t="s">
        <v>273</v>
      </c>
      <c r="C141" s="9" t="s">
        <v>274</v>
      </c>
      <c r="D141" s="10">
        <v>0</v>
      </c>
      <c r="H141" s="191"/>
    </row>
    <row r="142" spans="1:8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  <c r="H142" s="191"/>
    </row>
    <row r="143" spans="1:8" x14ac:dyDescent="0.2">
      <c r="A143" s="7">
        <v>138</v>
      </c>
      <c r="B143" s="8" t="s">
        <v>277</v>
      </c>
      <c r="C143" s="13" t="s">
        <v>278</v>
      </c>
      <c r="D143" s="10">
        <v>0</v>
      </c>
      <c r="H143" s="191"/>
    </row>
    <row r="144" spans="1:8" x14ac:dyDescent="0.2">
      <c r="A144" s="7">
        <v>139</v>
      </c>
      <c r="B144" s="14" t="s">
        <v>279</v>
      </c>
      <c r="C144" s="15" t="s">
        <v>280</v>
      </c>
      <c r="D144" s="10">
        <v>0</v>
      </c>
      <c r="H144" s="191"/>
    </row>
    <row r="145" spans="1:8" x14ac:dyDescent="0.2">
      <c r="A145" s="7">
        <v>140</v>
      </c>
      <c r="B145" s="12" t="s">
        <v>281</v>
      </c>
      <c r="C145" s="13" t="s">
        <v>282</v>
      </c>
      <c r="D145" s="10">
        <v>0</v>
      </c>
      <c r="H145" s="191"/>
    </row>
    <row r="146" spans="1:8" x14ac:dyDescent="0.2">
      <c r="A146" s="7">
        <v>141</v>
      </c>
      <c r="B146" s="12" t="s">
        <v>283</v>
      </c>
      <c r="C146" s="13" t="s">
        <v>284</v>
      </c>
      <c r="D146" s="10">
        <v>0</v>
      </c>
      <c r="H146" s="191"/>
    </row>
    <row r="147" spans="1:8" x14ac:dyDescent="0.2">
      <c r="A147" s="7">
        <v>142</v>
      </c>
      <c r="B147" s="12" t="s">
        <v>285</v>
      </c>
      <c r="C147" s="13" t="s">
        <v>286</v>
      </c>
      <c r="D147" s="10">
        <v>0</v>
      </c>
      <c r="H147" s="191"/>
    </row>
    <row r="148" spans="1:8" x14ac:dyDescent="0.2">
      <c r="A148" s="7">
        <v>143</v>
      </c>
      <c r="B148" s="14" t="s">
        <v>287</v>
      </c>
      <c r="C148" s="15" t="s">
        <v>288</v>
      </c>
      <c r="D148" s="10">
        <v>0</v>
      </c>
      <c r="H148" s="191"/>
    </row>
    <row r="149" spans="1:8" x14ac:dyDescent="0.2">
      <c r="A149" s="7">
        <v>144</v>
      </c>
      <c r="B149" s="11" t="s">
        <v>289</v>
      </c>
      <c r="C149" s="15" t="s">
        <v>290</v>
      </c>
      <c r="D149" s="10">
        <v>19408582</v>
      </c>
      <c r="H149" s="191"/>
    </row>
    <row r="150" spans="1:8" x14ac:dyDescent="0.2">
      <c r="A150" s="7">
        <v>145</v>
      </c>
      <c r="B150" s="12" t="s">
        <v>291</v>
      </c>
      <c r="C150" s="13" t="s">
        <v>292</v>
      </c>
      <c r="D150" s="10">
        <v>0</v>
      </c>
      <c r="H150" s="191"/>
    </row>
    <row r="151" spans="1:8" x14ac:dyDescent="0.2">
      <c r="A151" s="7">
        <v>146</v>
      </c>
      <c r="B151" s="8" t="s">
        <v>293</v>
      </c>
      <c r="C151" s="9" t="s">
        <v>294</v>
      </c>
      <c r="D151" s="10">
        <v>0</v>
      </c>
      <c r="H151" s="191"/>
    </row>
    <row r="152" spans="1:8" x14ac:dyDescent="0.2">
      <c r="A152" s="7">
        <v>147</v>
      </c>
      <c r="B152" s="8" t="s">
        <v>295</v>
      </c>
      <c r="C152" s="9" t="s">
        <v>296</v>
      </c>
      <c r="D152" s="10">
        <v>0</v>
      </c>
      <c r="H152" s="191"/>
    </row>
    <row r="153" spans="1:8" ht="12.75" x14ac:dyDescent="0.2">
      <c r="A153" s="7">
        <v>148</v>
      </c>
      <c r="B153" s="25" t="s">
        <v>297</v>
      </c>
      <c r="C153" s="26" t="s">
        <v>298</v>
      </c>
      <c r="D153" s="10">
        <v>0</v>
      </c>
      <c r="H153" s="191"/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3"/>
  <sheetViews>
    <sheetView zoomScale="110" zoomScaleNormal="110" workbookViewId="0">
      <pane xSplit="3" ySplit="5" topLeftCell="D129" activePane="bottomRight" state="frozen"/>
      <selection pane="topRight" activeCell="D1" sqref="D1"/>
      <selection pane="bottomLeft" activeCell="A6" sqref="A6"/>
      <selection pane="bottomRight" activeCell="K20" sqref="K20"/>
    </sheetView>
  </sheetViews>
  <sheetFormatPr defaultRowHeight="12" x14ac:dyDescent="0.2"/>
  <cols>
    <col min="1" max="1" width="4.7109375" style="113" customWidth="1"/>
    <col min="2" max="2" width="9.28515625" style="113" customWidth="1"/>
    <col min="3" max="3" width="29.140625" style="118" customWidth="1"/>
    <col min="4" max="4" width="12.42578125" style="113" customWidth="1"/>
    <col min="5" max="5" width="13.7109375" style="113" customWidth="1"/>
    <col min="6" max="6" width="13.5703125" style="113" customWidth="1"/>
    <col min="7" max="7" width="13.7109375" style="113" customWidth="1"/>
    <col min="8" max="8" width="11.85546875" style="113" customWidth="1"/>
    <col min="9" max="9" width="13.5703125" style="113" customWidth="1"/>
    <col min="10" max="10" width="9.140625" style="3"/>
    <col min="11" max="11" width="11.140625" style="3" customWidth="1"/>
    <col min="12" max="16384" width="9.140625" style="3"/>
  </cols>
  <sheetData>
    <row r="2" spans="1:12" ht="30" customHeight="1" x14ac:dyDescent="0.2">
      <c r="A2" s="261" t="s">
        <v>336</v>
      </c>
      <c r="B2" s="261"/>
      <c r="C2" s="261"/>
      <c r="D2" s="261"/>
      <c r="E2" s="261"/>
      <c r="F2" s="261"/>
      <c r="G2" s="261"/>
      <c r="H2" s="261"/>
      <c r="I2" s="261"/>
    </row>
    <row r="3" spans="1:12" x14ac:dyDescent="0.2">
      <c r="C3" s="4"/>
      <c r="D3" s="4"/>
      <c r="I3" s="113" t="s">
        <v>326</v>
      </c>
    </row>
    <row r="4" spans="1:12" s="5" customFormat="1" ht="24.75" customHeight="1" x14ac:dyDescent="0.2">
      <c r="A4" s="262" t="s">
        <v>0</v>
      </c>
      <c r="B4" s="262" t="s">
        <v>1</v>
      </c>
      <c r="C4" s="264" t="s">
        <v>2</v>
      </c>
      <c r="D4" s="262" t="s">
        <v>299</v>
      </c>
      <c r="E4" s="266" t="s">
        <v>331</v>
      </c>
      <c r="F4" s="266"/>
      <c r="G4" s="266" t="s">
        <v>332</v>
      </c>
      <c r="H4" s="266"/>
      <c r="I4" s="266"/>
    </row>
    <row r="5" spans="1:12" ht="51.75" customHeight="1" x14ac:dyDescent="0.2">
      <c r="A5" s="263"/>
      <c r="B5" s="263"/>
      <c r="C5" s="265"/>
      <c r="D5" s="263"/>
      <c r="E5" s="117" t="s">
        <v>333</v>
      </c>
      <c r="F5" s="117" t="s">
        <v>334</v>
      </c>
      <c r="G5" s="117" t="s">
        <v>334</v>
      </c>
      <c r="H5" s="117" t="s">
        <v>335</v>
      </c>
      <c r="I5" s="117" t="s">
        <v>333</v>
      </c>
    </row>
    <row r="6" spans="1:12" ht="12" customHeight="1" x14ac:dyDescent="0.2">
      <c r="A6" s="111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  <c r="L6" s="191"/>
    </row>
    <row r="7" spans="1:12" x14ac:dyDescent="0.2">
      <c r="A7" s="111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  <c r="L7" s="191"/>
    </row>
    <row r="8" spans="1:12" x14ac:dyDescent="0.2">
      <c r="A8" s="111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  <c r="L8" s="191"/>
    </row>
    <row r="9" spans="1:12" ht="14.25" customHeight="1" x14ac:dyDescent="0.2">
      <c r="A9" s="111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  <c r="L9" s="191"/>
    </row>
    <row r="10" spans="1:12" x14ac:dyDescent="0.2">
      <c r="A10" s="111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  <c r="L10" s="191"/>
    </row>
    <row r="11" spans="1:12" x14ac:dyDescent="0.2">
      <c r="A11" s="111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  <c r="L11" s="191"/>
    </row>
    <row r="12" spans="1:12" x14ac:dyDescent="0.2">
      <c r="A12" s="111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  <c r="L12" s="191"/>
    </row>
    <row r="13" spans="1:12" x14ac:dyDescent="0.2">
      <c r="A13" s="111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  <c r="L13" s="191"/>
    </row>
    <row r="14" spans="1:12" x14ac:dyDescent="0.2">
      <c r="A14" s="111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  <c r="L14" s="191"/>
    </row>
    <row r="15" spans="1:12" x14ac:dyDescent="0.2">
      <c r="A15" s="111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  <c r="L15" s="191"/>
    </row>
    <row r="16" spans="1:12" x14ac:dyDescent="0.2">
      <c r="A16" s="111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  <c r="L16" s="191"/>
    </row>
    <row r="17" spans="1:12" x14ac:dyDescent="0.2">
      <c r="A17" s="111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  <c r="L17" s="191"/>
    </row>
    <row r="18" spans="1:12" x14ac:dyDescent="0.2">
      <c r="A18" s="111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  <c r="L18" s="191"/>
    </row>
    <row r="19" spans="1:12" x14ac:dyDescent="0.2">
      <c r="A19" s="111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  <c r="L19" s="191"/>
    </row>
    <row r="20" spans="1:12" x14ac:dyDescent="0.2">
      <c r="A20" s="111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  <c r="L20" s="191"/>
    </row>
    <row r="21" spans="1:12" x14ac:dyDescent="0.2">
      <c r="A21" s="111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  <c r="L21" s="191"/>
    </row>
    <row r="22" spans="1:12" x14ac:dyDescent="0.2">
      <c r="A22" s="111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  <c r="L22" s="191"/>
    </row>
    <row r="23" spans="1:12" x14ac:dyDescent="0.2">
      <c r="A23" s="111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  <c r="L23" s="191"/>
    </row>
    <row r="24" spans="1:12" x14ac:dyDescent="0.2">
      <c r="A24" s="111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  <c r="L24" s="191"/>
    </row>
    <row r="25" spans="1:12" x14ac:dyDescent="0.2">
      <c r="A25" s="111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  <c r="L25" s="191"/>
    </row>
    <row r="26" spans="1:12" x14ac:dyDescent="0.2">
      <c r="A26" s="111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  <c r="L26" s="191"/>
    </row>
    <row r="27" spans="1:12" x14ac:dyDescent="0.2">
      <c r="A27" s="111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  <c r="L27" s="191"/>
    </row>
    <row r="28" spans="1:12" x14ac:dyDescent="0.2">
      <c r="A28" s="111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  <c r="L28" s="191"/>
    </row>
    <row r="29" spans="1:12" ht="12" customHeight="1" x14ac:dyDescent="0.2">
      <c r="A29" s="111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  <c r="L29" s="191"/>
    </row>
    <row r="30" spans="1:12" ht="24" x14ac:dyDescent="0.2">
      <c r="A30" s="111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  <c r="L30" s="191"/>
    </row>
    <row r="31" spans="1:12" x14ac:dyDescent="0.2">
      <c r="A31" s="111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  <c r="L31" s="191"/>
    </row>
    <row r="32" spans="1:12" x14ac:dyDescent="0.2">
      <c r="A32" s="111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  <c r="L32" s="191"/>
    </row>
    <row r="33" spans="1:12" ht="24" customHeight="1" x14ac:dyDescent="0.2">
      <c r="A33" s="111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  <c r="L33" s="191"/>
    </row>
    <row r="34" spans="1:12" ht="12" customHeight="1" x14ac:dyDescent="0.2">
      <c r="A34" s="111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  <c r="L34" s="191"/>
    </row>
    <row r="35" spans="1:12" x14ac:dyDescent="0.2">
      <c r="A35" s="111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  <c r="L35" s="191"/>
    </row>
    <row r="36" spans="1:12" ht="24" x14ac:dyDescent="0.2">
      <c r="A36" s="111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  <c r="L36" s="191"/>
    </row>
    <row r="37" spans="1:12" ht="24" x14ac:dyDescent="0.2">
      <c r="A37" s="111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  <c r="L37" s="191"/>
    </row>
    <row r="38" spans="1:12" x14ac:dyDescent="0.2">
      <c r="A38" s="111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  <c r="L38" s="191"/>
    </row>
    <row r="39" spans="1:12" x14ac:dyDescent="0.2">
      <c r="A39" s="111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  <c r="L39" s="191"/>
    </row>
    <row r="40" spans="1:12" x14ac:dyDescent="0.2">
      <c r="A40" s="111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  <c r="L40" s="191"/>
    </row>
    <row r="41" spans="1:12" x14ac:dyDescent="0.2">
      <c r="A41" s="111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  <c r="L41" s="191"/>
    </row>
    <row r="42" spans="1:12" x14ac:dyDescent="0.2">
      <c r="A42" s="111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  <c r="L42" s="191"/>
    </row>
    <row r="43" spans="1:12" x14ac:dyDescent="0.2">
      <c r="A43" s="111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  <c r="L43" s="191"/>
    </row>
    <row r="44" spans="1:12" x14ac:dyDescent="0.2">
      <c r="A44" s="111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  <c r="L44" s="191"/>
    </row>
    <row r="45" spans="1:12" x14ac:dyDescent="0.2">
      <c r="A45" s="111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  <c r="L45" s="191"/>
    </row>
    <row r="46" spans="1:12" x14ac:dyDescent="0.2">
      <c r="A46" s="111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  <c r="L46" s="191"/>
    </row>
    <row r="47" spans="1:12" x14ac:dyDescent="0.2">
      <c r="A47" s="111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  <c r="L47" s="191"/>
    </row>
    <row r="48" spans="1:12" x14ac:dyDescent="0.2">
      <c r="A48" s="111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  <c r="L48" s="191"/>
    </row>
    <row r="49" spans="1:12" x14ac:dyDescent="0.2">
      <c r="A49" s="111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  <c r="L49" s="191"/>
    </row>
    <row r="50" spans="1:12" x14ac:dyDescent="0.2">
      <c r="A50" s="111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  <c r="L50" s="191"/>
    </row>
    <row r="51" spans="1:12" x14ac:dyDescent="0.2">
      <c r="A51" s="111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  <c r="L51" s="191"/>
    </row>
    <row r="52" spans="1:12" ht="10.5" customHeight="1" x14ac:dyDescent="0.2">
      <c r="A52" s="111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  <c r="L52" s="191"/>
    </row>
    <row r="53" spans="1:12" x14ac:dyDescent="0.2">
      <c r="A53" s="111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  <c r="L53" s="191"/>
    </row>
    <row r="54" spans="1:12" x14ac:dyDescent="0.2">
      <c r="A54" s="111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  <c r="L54" s="191"/>
    </row>
    <row r="55" spans="1:12" x14ac:dyDescent="0.2">
      <c r="A55" s="111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  <c r="L55" s="191"/>
    </row>
    <row r="56" spans="1:12" ht="10.5" customHeight="1" x14ac:dyDescent="0.2">
      <c r="A56" s="111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  <c r="L56" s="191"/>
    </row>
    <row r="57" spans="1:12" x14ac:dyDescent="0.2">
      <c r="A57" s="111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  <c r="L57" s="191"/>
    </row>
    <row r="58" spans="1:12" x14ac:dyDescent="0.2">
      <c r="A58" s="111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  <c r="L58" s="191"/>
    </row>
    <row r="59" spans="1:12" x14ac:dyDescent="0.2">
      <c r="A59" s="111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  <c r="L59" s="191"/>
    </row>
    <row r="60" spans="1:12" x14ac:dyDescent="0.2">
      <c r="A60" s="111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  <c r="L60" s="191"/>
    </row>
    <row r="61" spans="1:12" x14ac:dyDescent="0.2">
      <c r="A61" s="111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  <c r="L61" s="191"/>
    </row>
    <row r="62" spans="1:12" x14ac:dyDescent="0.2">
      <c r="A62" s="111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  <c r="L62" s="191"/>
    </row>
    <row r="63" spans="1:12" ht="17.25" customHeight="1" x14ac:dyDescent="0.2">
      <c r="A63" s="111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  <c r="L63" s="191"/>
    </row>
    <row r="64" spans="1:12" ht="15" customHeight="1" x14ac:dyDescent="0.2">
      <c r="A64" s="111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  <c r="L64" s="191"/>
    </row>
    <row r="65" spans="1:12" ht="16.5" customHeight="1" x14ac:dyDescent="0.2">
      <c r="A65" s="111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  <c r="L65" s="191"/>
    </row>
    <row r="66" spans="1:12" ht="17.25" customHeight="1" x14ac:dyDescent="0.2">
      <c r="A66" s="111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  <c r="L66" s="191"/>
    </row>
    <row r="67" spans="1:12" ht="12.75" customHeight="1" x14ac:dyDescent="0.2">
      <c r="A67" s="111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  <c r="L67" s="191"/>
    </row>
    <row r="68" spans="1:12" ht="27.75" customHeight="1" x14ac:dyDescent="0.2">
      <c r="A68" s="111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  <c r="L68" s="191"/>
    </row>
    <row r="69" spans="1:12" ht="24" x14ac:dyDescent="0.2">
      <c r="A69" s="111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  <c r="L69" s="191"/>
    </row>
    <row r="70" spans="1:12" x14ac:dyDescent="0.2">
      <c r="A70" s="111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  <c r="L70" s="191"/>
    </row>
    <row r="71" spans="1:12" x14ac:dyDescent="0.2">
      <c r="A71" s="111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  <c r="L71" s="191"/>
    </row>
    <row r="72" spans="1:12" x14ac:dyDescent="0.2">
      <c r="A72" s="111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  <c r="L72" s="191"/>
    </row>
    <row r="73" spans="1:12" x14ac:dyDescent="0.2">
      <c r="A73" s="111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  <c r="L73" s="191"/>
    </row>
    <row r="74" spans="1:12" x14ac:dyDescent="0.2">
      <c r="A74" s="111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  <c r="L74" s="191"/>
    </row>
    <row r="75" spans="1:12" x14ac:dyDescent="0.2">
      <c r="A75" s="111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  <c r="L75" s="191"/>
    </row>
    <row r="76" spans="1:12" x14ac:dyDescent="0.2">
      <c r="A76" s="111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  <c r="L76" s="191"/>
    </row>
    <row r="77" spans="1:12" x14ac:dyDescent="0.2">
      <c r="A77" s="111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  <c r="L77" s="191"/>
    </row>
    <row r="78" spans="1:12" x14ac:dyDescent="0.2">
      <c r="A78" s="111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  <c r="L78" s="191"/>
    </row>
    <row r="79" spans="1:12" x14ac:dyDescent="0.2">
      <c r="A79" s="111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  <c r="L79" s="191"/>
    </row>
    <row r="80" spans="1:12" x14ac:dyDescent="0.2">
      <c r="A80" s="111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  <c r="L80" s="191"/>
    </row>
    <row r="81" spans="1:12" ht="24" x14ac:dyDescent="0.2">
      <c r="A81" s="111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  <c r="L81" s="191"/>
    </row>
    <row r="82" spans="1:12" ht="24" x14ac:dyDescent="0.2">
      <c r="A82" s="111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  <c r="L82" s="191"/>
    </row>
    <row r="83" spans="1:12" ht="24" x14ac:dyDescent="0.2">
      <c r="A83" s="111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  <c r="L83" s="191"/>
    </row>
    <row r="84" spans="1:12" ht="24" x14ac:dyDescent="0.2">
      <c r="A84" s="111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  <c r="L84" s="191"/>
    </row>
    <row r="85" spans="1:12" ht="24" x14ac:dyDescent="0.2">
      <c r="A85" s="111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  <c r="L85" s="191"/>
    </row>
    <row r="86" spans="1:12" ht="24" x14ac:dyDescent="0.2">
      <c r="A86" s="111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  <c r="L86" s="191"/>
    </row>
    <row r="87" spans="1:12" ht="24" x14ac:dyDescent="0.2">
      <c r="A87" s="111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  <c r="L87" s="191"/>
    </row>
    <row r="88" spans="1:12" ht="24" x14ac:dyDescent="0.2">
      <c r="A88" s="111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  <c r="L88" s="191"/>
    </row>
    <row r="89" spans="1:12" x14ac:dyDescent="0.2">
      <c r="A89" s="111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  <c r="L89" s="191"/>
    </row>
    <row r="90" spans="1:12" x14ac:dyDescent="0.2">
      <c r="A90" s="111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  <c r="L90" s="191"/>
    </row>
    <row r="91" spans="1:12" x14ac:dyDescent="0.2">
      <c r="A91" s="111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  <c r="L91" s="191"/>
    </row>
    <row r="92" spans="1:12" x14ac:dyDescent="0.2">
      <c r="A92" s="111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  <c r="L92" s="191"/>
    </row>
    <row r="93" spans="1:12" x14ac:dyDescent="0.2">
      <c r="A93" s="111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  <c r="L93" s="191"/>
    </row>
    <row r="94" spans="1:12" ht="13.5" customHeight="1" x14ac:dyDescent="0.2">
      <c r="A94" s="111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  <c r="L94" s="191"/>
    </row>
    <row r="95" spans="1:12" ht="14.25" customHeight="1" x14ac:dyDescent="0.2">
      <c r="A95" s="111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  <c r="L95" s="191"/>
    </row>
    <row r="96" spans="1:12" x14ac:dyDescent="0.2">
      <c r="A96" s="111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  <c r="L96" s="191"/>
    </row>
    <row r="97" spans="1:12" x14ac:dyDescent="0.2">
      <c r="A97" s="111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  <c r="L97" s="191"/>
    </row>
    <row r="98" spans="1:12" ht="24" x14ac:dyDescent="0.2">
      <c r="A98" s="111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  <c r="L98" s="191"/>
    </row>
    <row r="99" spans="1:12" ht="24" x14ac:dyDescent="0.2">
      <c r="A99" s="111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  <c r="L99" s="191"/>
    </row>
    <row r="100" spans="1:12" x14ac:dyDescent="0.2">
      <c r="A100" s="111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  <c r="L100" s="191"/>
    </row>
    <row r="101" spans="1:12" x14ac:dyDescent="0.2">
      <c r="A101" s="111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  <c r="L101" s="191"/>
    </row>
    <row r="102" spans="1:12" x14ac:dyDescent="0.2">
      <c r="A102" s="111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  <c r="L102" s="191"/>
    </row>
    <row r="103" spans="1:12" x14ac:dyDescent="0.2">
      <c r="A103" s="111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  <c r="L103" s="191"/>
    </row>
    <row r="104" spans="1:12" x14ac:dyDescent="0.2">
      <c r="A104" s="111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  <c r="L104" s="191"/>
    </row>
    <row r="105" spans="1:12" x14ac:dyDescent="0.2">
      <c r="A105" s="111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  <c r="L105" s="191"/>
    </row>
    <row r="106" spans="1:12" x14ac:dyDescent="0.2">
      <c r="A106" s="111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  <c r="L106" s="191"/>
    </row>
    <row r="107" spans="1:12" x14ac:dyDescent="0.2">
      <c r="A107" s="111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  <c r="L107" s="191"/>
    </row>
    <row r="108" spans="1:12" x14ac:dyDescent="0.2">
      <c r="A108" s="111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  <c r="L108" s="191"/>
    </row>
    <row r="109" spans="1:12" x14ac:dyDescent="0.2">
      <c r="A109" s="111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  <c r="L109" s="191"/>
    </row>
    <row r="110" spans="1:12" x14ac:dyDescent="0.2">
      <c r="A110" s="111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  <c r="L110" s="191"/>
    </row>
    <row r="111" spans="1:12" x14ac:dyDescent="0.2">
      <c r="A111" s="111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  <c r="L111" s="191"/>
    </row>
    <row r="112" spans="1:12" x14ac:dyDescent="0.2">
      <c r="A112" s="111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  <c r="L112" s="191"/>
    </row>
    <row r="113" spans="1:12" x14ac:dyDescent="0.2">
      <c r="A113" s="111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  <c r="L113" s="191"/>
    </row>
    <row r="114" spans="1:12" ht="12" customHeight="1" x14ac:dyDescent="0.2">
      <c r="A114" s="111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  <c r="L114" s="191"/>
    </row>
    <row r="115" spans="1:12" x14ac:dyDescent="0.2">
      <c r="A115" s="111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  <c r="L115" s="191"/>
    </row>
    <row r="116" spans="1:12" x14ac:dyDescent="0.2">
      <c r="A116" s="111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  <c r="L116" s="191"/>
    </row>
    <row r="117" spans="1:12" x14ac:dyDescent="0.2">
      <c r="A117" s="111">
        <v>112</v>
      </c>
      <c r="B117" s="8" t="s">
        <v>225</v>
      </c>
      <c r="C117" s="28" t="s">
        <v>226</v>
      </c>
      <c r="D117" s="40">
        <f t="shared" si="1"/>
        <v>149390944</v>
      </c>
      <c r="E117" s="58"/>
      <c r="F117" s="58"/>
      <c r="G117" s="58"/>
      <c r="H117" s="58"/>
      <c r="I117" s="58">
        <v>149390944</v>
      </c>
      <c r="L117" s="191"/>
    </row>
    <row r="118" spans="1:12" x14ac:dyDescent="0.2">
      <c r="A118" s="111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  <c r="L118" s="191"/>
    </row>
    <row r="119" spans="1:12" x14ac:dyDescent="0.2">
      <c r="A119" s="111">
        <v>114</v>
      </c>
      <c r="B119" s="12" t="s">
        <v>229</v>
      </c>
      <c r="C119" s="28" t="s">
        <v>230</v>
      </c>
      <c r="D119" s="40">
        <f t="shared" si="1"/>
        <v>42853800</v>
      </c>
      <c r="E119" s="58"/>
      <c r="F119" s="58"/>
      <c r="G119" s="58"/>
      <c r="H119" s="58"/>
      <c r="I119" s="58">
        <v>42853800</v>
      </c>
      <c r="L119" s="191"/>
    </row>
    <row r="120" spans="1:12" ht="13.5" customHeight="1" x14ac:dyDescent="0.2">
      <c r="A120" s="111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  <c r="L120" s="191"/>
    </row>
    <row r="121" spans="1:12" x14ac:dyDescent="0.2">
      <c r="A121" s="111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  <c r="L121" s="191"/>
    </row>
    <row r="122" spans="1:12" ht="24" x14ac:dyDescent="0.2">
      <c r="A122" s="111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  <c r="L122" s="191"/>
    </row>
    <row r="123" spans="1:12" x14ac:dyDescent="0.2">
      <c r="A123" s="111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  <c r="L123" s="191"/>
    </row>
    <row r="124" spans="1:12" ht="12.75" customHeight="1" x14ac:dyDescent="0.2">
      <c r="A124" s="111">
        <v>119</v>
      </c>
      <c r="B124" s="12" t="s">
        <v>239</v>
      </c>
      <c r="C124" s="28" t="s">
        <v>240</v>
      </c>
      <c r="D124" s="40">
        <f t="shared" si="1"/>
        <v>659824321</v>
      </c>
      <c r="E124" s="58">
        <v>6330675</v>
      </c>
      <c r="F124" s="58"/>
      <c r="G124" s="58"/>
      <c r="H124" s="58"/>
      <c r="I124" s="58">
        <v>653493646</v>
      </c>
      <c r="L124" s="191"/>
    </row>
    <row r="125" spans="1:12" x14ac:dyDescent="0.2">
      <c r="A125" s="111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  <c r="L125" s="191"/>
    </row>
    <row r="126" spans="1:12" x14ac:dyDescent="0.2">
      <c r="A126" s="111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  <c r="L126" s="191"/>
    </row>
    <row r="127" spans="1:12" x14ac:dyDescent="0.2">
      <c r="A127" s="111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  <c r="L127" s="191"/>
    </row>
    <row r="128" spans="1:12" ht="24" x14ac:dyDescent="0.2">
      <c r="A128" s="111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  <c r="L128" s="191"/>
    </row>
    <row r="129" spans="1:12" ht="24" x14ac:dyDescent="0.2">
      <c r="A129" s="111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  <c r="L129" s="191"/>
    </row>
    <row r="130" spans="1:12" ht="21.75" customHeight="1" x14ac:dyDescent="0.2">
      <c r="A130" s="111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  <c r="L130" s="191"/>
    </row>
    <row r="131" spans="1:12" x14ac:dyDescent="0.2">
      <c r="A131" s="111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  <c r="L131" s="191"/>
    </row>
    <row r="132" spans="1:12" x14ac:dyDescent="0.2">
      <c r="A132" s="111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  <c r="L132" s="191"/>
    </row>
    <row r="133" spans="1:12" x14ac:dyDescent="0.2">
      <c r="A133" s="111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  <c r="L133" s="191"/>
    </row>
    <row r="134" spans="1:12" ht="11.25" customHeight="1" x14ac:dyDescent="0.2">
      <c r="A134" s="111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f>110381+77916</f>
        <v>188297</v>
      </c>
      <c r="F134" s="58"/>
      <c r="G134" s="58"/>
      <c r="H134" s="58"/>
      <c r="I134" s="58">
        <f>58215351-77916</f>
        <v>58137435</v>
      </c>
      <c r="L134" s="191"/>
    </row>
    <row r="135" spans="1:12" x14ac:dyDescent="0.2">
      <c r="A135" s="111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  <c r="L135" s="191"/>
    </row>
    <row r="136" spans="1:12" x14ac:dyDescent="0.2">
      <c r="A136" s="111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  <c r="L136" s="191"/>
    </row>
    <row r="137" spans="1:12" x14ac:dyDescent="0.2">
      <c r="A137" s="111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  <c r="L137" s="191"/>
    </row>
    <row r="138" spans="1:12" ht="13.5" customHeight="1" x14ac:dyDescent="0.2">
      <c r="A138" s="111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  <c r="L138" s="191"/>
    </row>
    <row r="139" spans="1:12" x14ac:dyDescent="0.2">
      <c r="A139" s="111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  <c r="L139" s="191"/>
    </row>
    <row r="140" spans="1:12" x14ac:dyDescent="0.2">
      <c r="A140" s="111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  <c r="L140" s="191"/>
    </row>
    <row r="141" spans="1:12" x14ac:dyDescent="0.2">
      <c r="A141" s="111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  <c r="L141" s="191"/>
    </row>
    <row r="142" spans="1:12" ht="10.5" customHeight="1" x14ac:dyDescent="0.2">
      <c r="A142" s="111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  <c r="L142" s="191"/>
    </row>
    <row r="143" spans="1:12" x14ac:dyDescent="0.2">
      <c r="A143" s="111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  <c r="L143" s="191"/>
    </row>
    <row r="144" spans="1:12" x14ac:dyDescent="0.2">
      <c r="A144" s="111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  <c r="L144" s="191"/>
    </row>
    <row r="145" spans="1:12" x14ac:dyDescent="0.2">
      <c r="A145" s="111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  <c r="L145" s="191"/>
    </row>
    <row r="146" spans="1:12" x14ac:dyDescent="0.2">
      <c r="A146" s="111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  <c r="L146" s="191"/>
    </row>
    <row r="147" spans="1:12" x14ac:dyDescent="0.2">
      <c r="A147" s="111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  <c r="L147" s="191"/>
    </row>
    <row r="148" spans="1:12" x14ac:dyDescent="0.2">
      <c r="A148" s="111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  <c r="L148" s="191"/>
    </row>
    <row r="149" spans="1:12" x14ac:dyDescent="0.2">
      <c r="A149" s="111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  <c r="L149" s="191"/>
    </row>
    <row r="150" spans="1:12" x14ac:dyDescent="0.2">
      <c r="A150" s="111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  <c r="L150" s="191"/>
    </row>
    <row r="151" spans="1:12" x14ac:dyDescent="0.2">
      <c r="A151" s="111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  <c r="L151" s="191"/>
    </row>
    <row r="152" spans="1:12" x14ac:dyDescent="0.2">
      <c r="A152" s="111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  <c r="L152" s="191"/>
    </row>
    <row r="153" spans="1:12" ht="12.75" x14ac:dyDescent="0.2">
      <c r="A153" s="111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  <c r="L153" s="191"/>
    </row>
  </sheetData>
  <mergeCells count="7">
    <mergeCell ref="A2:I2"/>
    <mergeCell ref="A4:A5"/>
    <mergeCell ref="B4:B5"/>
    <mergeCell ref="C4:C5"/>
    <mergeCell ref="D4:D5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8"/>
  <sheetViews>
    <sheetView tabSelected="1" zoomScale="106" zoomScaleNormal="106" workbookViewId="0">
      <pane xSplit="3" ySplit="5" topLeftCell="D132" activePane="bottomRight" state="frozen"/>
      <selection pane="topRight" activeCell="D1" sqref="D1"/>
      <selection pane="bottomLeft" activeCell="A6" sqref="A6"/>
      <selection pane="bottomRight" activeCell="F151" sqref="F151"/>
    </sheetView>
  </sheetViews>
  <sheetFormatPr defaultRowHeight="12" x14ac:dyDescent="0.2"/>
  <cols>
    <col min="1" max="1" width="4.7109375" style="193" customWidth="1"/>
    <col min="2" max="2" width="8" style="193" customWidth="1"/>
    <col min="3" max="3" width="31.28515625" style="211" customWidth="1"/>
    <col min="4" max="8" width="12.42578125" style="125" customWidth="1"/>
    <col min="9" max="9" width="16" style="125" customWidth="1"/>
    <col min="10" max="11" width="12.42578125" style="125" customWidth="1"/>
    <col min="12" max="16384" width="9.140625" style="121"/>
  </cols>
  <sheetData>
    <row r="2" spans="1:14" ht="20.25" customHeight="1" x14ac:dyDescent="0.2">
      <c r="A2" s="248" t="s">
        <v>361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4" x14ac:dyDescent="0.2">
      <c r="C3" s="194"/>
      <c r="K3" s="125" t="s">
        <v>326</v>
      </c>
    </row>
    <row r="4" spans="1:14" s="120" customFormat="1" ht="24.75" customHeight="1" x14ac:dyDescent="0.2">
      <c r="A4" s="249" t="s">
        <v>0</v>
      </c>
      <c r="B4" s="249" t="s">
        <v>1</v>
      </c>
      <c r="C4" s="251" t="s">
        <v>2</v>
      </c>
      <c r="D4" s="247" t="s">
        <v>362</v>
      </c>
      <c r="E4" s="247"/>
      <c r="F4" s="247"/>
      <c r="G4" s="247"/>
      <c r="H4" s="247"/>
      <c r="I4" s="246" t="s">
        <v>512</v>
      </c>
      <c r="J4" s="246"/>
      <c r="K4" s="246" t="s">
        <v>517</v>
      </c>
    </row>
    <row r="5" spans="1:14" ht="114" customHeight="1" x14ac:dyDescent="0.2">
      <c r="A5" s="250"/>
      <c r="B5" s="250"/>
      <c r="C5" s="252"/>
      <c r="D5" s="195" t="s">
        <v>363</v>
      </c>
      <c r="E5" s="195" t="s">
        <v>364</v>
      </c>
      <c r="F5" s="195" t="s">
        <v>366</v>
      </c>
      <c r="G5" s="195" t="s">
        <v>365</v>
      </c>
      <c r="H5" s="195" t="s">
        <v>319</v>
      </c>
      <c r="I5" s="195" t="s">
        <v>514</v>
      </c>
      <c r="J5" s="195" t="s">
        <v>513</v>
      </c>
      <c r="K5" s="246"/>
    </row>
    <row r="6" spans="1:14" ht="12" customHeight="1" x14ac:dyDescent="0.2">
      <c r="A6" s="196">
        <v>1</v>
      </c>
      <c r="B6" s="197" t="s">
        <v>3</v>
      </c>
      <c r="C6" s="198" t="s">
        <v>4</v>
      </c>
      <c r="D6" s="199">
        <f>'КС '!D6+Гемодиализ!F6+Гемодиализ!G6</f>
        <v>51084981</v>
      </c>
      <c r="E6" s="199">
        <f>ДС!D5+Гемодиализ!H6</f>
        <v>10174065</v>
      </c>
      <c r="F6" s="199">
        <f>'АПУ профилактика'!D7+'АПУ в неотл.форме'!D6+'АПУ обращения'!D7+'ОДИ ПГГ'!D6+'ОДИ МЗ РБ'!D6+ФАП!D6+Гемодиализ!E6+Гемодиализ!I6</f>
        <v>97122905</v>
      </c>
      <c r="G6" s="199">
        <f>СМП!D6</f>
        <v>15975376</v>
      </c>
      <c r="H6" s="199">
        <f t="shared" ref="H6:H37" si="0">D6+E6+F6+G6</f>
        <v>174357327</v>
      </c>
      <c r="I6" s="199"/>
      <c r="J6" s="199">
        <f>ДС!J5+'ОДИ МЗ РБ'!I6</f>
        <v>0</v>
      </c>
      <c r="K6" s="199">
        <f t="shared" ref="K6:K69" si="1">H6+I6+J6</f>
        <v>174357327</v>
      </c>
      <c r="M6" s="284"/>
      <c r="N6" s="284"/>
    </row>
    <row r="7" spans="1:14" x14ac:dyDescent="0.2">
      <c r="A7" s="196">
        <v>2</v>
      </c>
      <c r="B7" s="200" t="s">
        <v>5</v>
      </c>
      <c r="C7" s="198" t="s">
        <v>6</v>
      </c>
      <c r="D7" s="199">
        <f>'КС '!D7+Гемодиализ!F7+Гемодиализ!G7</f>
        <v>37254069</v>
      </c>
      <c r="E7" s="199">
        <f>ДС!D6+Гемодиализ!H7</f>
        <v>10933364</v>
      </c>
      <c r="F7" s="199">
        <f>'АПУ профилактика'!D8+'АПУ в неотл.форме'!D7+'АПУ обращения'!D8+'ОДИ ПГГ'!D7+'ОДИ МЗ РБ'!D7+ФАП!D7+Гемодиализ!E7+Гемодиализ!I7</f>
        <v>95916612</v>
      </c>
      <c r="G7" s="199">
        <f>СМП!D7</f>
        <v>16126746</v>
      </c>
      <c r="H7" s="199">
        <f t="shared" si="0"/>
        <v>160230791</v>
      </c>
      <c r="I7" s="199"/>
      <c r="J7" s="199">
        <f>ДС!J6+'ОДИ МЗ РБ'!I7</f>
        <v>0</v>
      </c>
      <c r="K7" s="199">
        <f t="shared" si="1"/>
        <v>160230791</v>
      </c>
      <c r="M7" s="284"/>
      <c r="N7" s="284"/>
    </row>
    <row r="8" spans="1:14" x14ac:dyDescent="0.2">
      <c r="A8" s="196">
        <v>3</v>
      </c>
      <c r="B8" s="201" t="s">
        <v>7</v>
      </c>
      <c r="C8" s="198" t="s">
        <v>8</v>
      </c>
      <c r="D8" s="199">
        <f>'КС '!D8+Гемодиализ!F8+Гемодиализ!G8</f>
        <v>267485359</v>
      </c>
      <c r="E8" s="199">
        <f>ДС!D7+Гемодиализ!H8</f>
        <v>30929418</v>
      </c>
      <c r="F8" s="199">
        <f>'АПУ профилактика'!D9+'АПУ в неотл.форме'!D8+'АПУ обращения'!D9+'ОДИ ПГГ'!D8+'ОДИ МЗ РБ'!D8+ФАП!D8+Гемодиализ!E8+Гемодиализ!I8</f>
        <v>269715841</v>
      </c>
      <c r="G8" s="199">
        <f>СМП!D8</f>
        <v>46622547</v>
      </c>
      <c r="H8" s="199">
        <f t="shared" si="0"/>
        <v>614753165</v>
      </c>
      <c r="I8" s="199"/>
      <c r="J8" s="199">
        <f>ДС!J7+'ОДИ МЗ РБ'!I8</f>
        <v>0</v>
      </c>
      <c r="K8" s="199">
        <f t="shared" si="1"/>
        <v>614753165</v>
      </c>
      <c r="M8" s="284"/>
      <c r="N8" s="284"/>
    </row>
    <row r="9" spans="1:14" ht="14.25" customHeight="1" x14ac:dyDescent="0.2">
      <c r="A9" s="196">
        <v>4</v>
      </c>
      <c r="B9" s="197" t="s">
        <v>9</v>
      </c>
      <c r="C9" s="198" t="s">
        <v>10</v>
      </c>
      <c r="D9" s="199">
        <f>'КС '!D9+Гемодиализ!F9+Гемодиализ!G9</f>
        <v>42881630</v>
      </c>
      <c r="E9" s="199">
        <f>ДС!D8+Гемодиализ!H9</f>
        <v>11915363</v>
      </c>
      <c r="F9" s="199">
        <f>'АПУ профилактика'!D10+'АПУ в неотл.форме'!D9+'АПУ обращения'!D10+'ОДИ ПГГ'!D9+'ОДИ МЗ РБ'!D9+ФАП!D9+Гемодиализ!E9+Гемодиализ!I9</f>
        <v>108077598</v>
      </c>
      <c r="G9" s="199">
        <f>СМП!D9</f>
        <v>18110843</v>
      </c>
      <c r="H9" s="199">
        <f t="shared" si="0"/>
        <v>180985434</v>
      </c>
      <c r="I9" s="199"/>
      <c r="J9" s="199">
        <f>ДС!J8+'ОДИ МЗ РБ'!I9</f>
        <v>0</v>
      </c>
      <c r="K9" s="199">
        <f t="shared" si="1"/>
        <v>180985434</v>
      </c>
      <c r="M9" s="284"/>
      <c r="N9" s="284"/>
    </row>
    <row r="10" spans="1:14" x14ac:dyDescent="0.2">
      <c r="A10" s="196">
        <v>5</v>
      </c>
      <c r="B10" s="197" t="s">
        <v>11</v>
      </c>
      <c r="C10" s="198" t="s">
        <v>12</v>
      </c>
      <c r="D10" s="199">
        <f>'КС '!D10+Гемодиализ!F10+Гемодиализ!G10</f>
        <v>46925196</v>
      </c>
      <c r="E10" s="199">
        <f>ДС!D9+Гемодиализ!H10</f>
        <v>12408954</v>
      </c>
      <c r="F10" s="199">
        <f>'АПУ профилактика'!D11+'АПУ в неотл.форме'!D10+'АПУ обращения'!D11+'ОДИ ПГГ'!D10+'ОДИ МЗ РБ'!D10+ФАП!D10+Гемодиализ!E10+Гемодиализ!I10</f>
        <v>111578998</v>
      </c>
      <c r="G10" s="199">
        <f>СМП!D10</f>
        <v>0</v>
      </c>
      <c r="H10" s="199">
        <f t="shared" si="0"/>
        <v>170913148</v>
      </c>
      <c r="I10" s="199"/>
      <c r="J10" s="199">
        <f>ДС!J9+'ОДИ МЗ РБ'!I10</f>
        <v>0</v>
      </c>
      <c r="K10" s="199">
        <f t="shared" si="1"/>
        <v>170913148</v>
      </c>
      <c r="M10" s="284"/>
      <c r="N10" s="284"/>
    </row>
    <row r="11" spans="1:14" x14ac:dyDescent="0.2">
      <c r="A11" s="196">
        <v>6</v>
      </c>
      <c r="B11" s="201" t="s">
        <v>13</v>
      </c>
      <c r="C11" s="198" t="s">
        <v>14</v>
      </c>
      <c r="D11" s="199">
        <f>'КС '!D11+Гемодиализ!F11+Гемодиализ!G11</f>
        <v>709263074.99999988</v>
      </c>
      <c r="E11" s="199">
        <f>ДС!D10+Гемодиализ!H11</f>
        <v>81668018</v>
      </c>
      <c r="F11" s="199">
        <f>'АПУ профилактика'!D12+'АПУ в неотл.форме'!D11+'АПУ обращения'!D12+'ОДИ ПГГ'!D11+'ОДИ МЗ РБ'!D11+ФАП!D11+Гемодиализ!E11+Гемодиализ!I11</f>
        <v>649522821</v>
      </c>
      <c r="G11" s="199">
        <f>СМП!D11</f>
        <v>271576416</v>
      </c>
      <c r="H11" s="199">
        <f t="shared" si="0"/>
        <v>1712030330</v>
      </c>
      <c r="I11" s="199"/>
      <c r="J11" s="199">
        <f>ДС!J10+'ОДИ МЗ РБ'!I11</f>
        <v>0</v>
      </c>
      <c r="K11" s="199">
        <f t="shared" si="1"/>
        <v>1712030330</v>
      </c>
      <c r="M11" s="284"/>
      <c r="N11" s="284"/>
    </row>
    <row r="12" spans="1:14" x14ac:dyDescent="0.2">
      <c r="A12" s="196">
        <v>7</v>
      </c>
      <c r="B12" s="197" t="s">
        <v>15</v>
      </c>
      <c r="C12" s="198" t="s">
        <v>16</v>
      </c>
      <c r="D12" s="199">
        <f>'КС '!D12+Гемодиализ!F12+Гемодиализ!G12</f>
        <v>183527910</v>
      </c>
      <c r="E12" s="199">
        <f>ДС!D11+Гемодиализ!H12</f>
        <v>29908005</v>
      </c>
      <c r="F12" s="199">
        <f>'АПУ профилактика'!D13+'АПУ в неотл.форме'!D12+'АПУ обращения'!D13+'ОДИ ПГГ'!D12+'ОДИ МЗ РБ'!D12+ФАП!D12+Гемодиализ!E12+Гемодиализ!I12</f>
        <v>266703838</v>
      </c>
      <c r="G12" s="199">
        <f>СМП!D12</f>
        <v>0</v>
      </c>
      <c r="H12" s="199">
        <f t="shared" si="0"/>
        <v>480139753</v>
      </c>
      <c r="I12" s="199"/>
      <c r="J12" s="199">
        <f>ДС!J11+'ОДИ МЗ РБ'!I12</f>
        <v>0</v>
      </c>
      <c r="K12" s="199">
        <f t="shared" si="1"/>
        <v>480139753</v>
      </c>
      <c r="M12" s="284"/>
      <c r="N12" s="284"/>
    </row>
    <row r="13" spans="1:14" x14ac:dyDescent="0.2">
      <c r="A13" s="196">
        <v>8</v>
      </c>
      <c r="B13" s="201" t="s">
        <v>17</v>
      </c>
      <c r="C13" s="198" t="s">
        <v>18</v>
      </c>
      <c r="D13" s="199">
        <f>'КС '!D13+Гемодиализ!F13+Гемодиализ!G13</f>
        <v>39690774</v>
      </c>
      <c r="E13" s="199">
        <f>ДС!D12+Гемодиализ!H13</f>
        <v>13278425</v>
      </c>
      <c r="F13" s="199">
        <f>'АПУ профилактика'!D14+'АПУ в неотл.форме'!D13+'АПУ обращения'!D14+'ОДИ ПГГ'!D13+'ОДИ МЗ РБ'!D13+ФАП!D13+Гемодиализ!E13+Гемодиализ!I13</f>
        <v>118965576</v>
      </c>
      <c r="G13" s="199">
        <f>СМП!D13</f>
        <v>0</v>
      </c>
      <c r="H13" s="199">
        <f t="shared" si="0"/>
        <v>171934775</v>
      </c>
      <c r="I13" s="199"/>
      <c r="J13" s="199">
        <f>ДС!J12+'ОДИ МЗ РБ'!I13</f>
        <v>0</v>
      </c>
      <c r="K13" s="199">
        <f t="shared" si="1"/>
        <v>171934775</v>
      </c>
      <c r="M13" s="284"/>
      <c r="N13" s="284"/>
    </row>
    <row r="14" spans="1:14" x14ac:dyDescent="0.2">
      <c r="A14" s="196">
        <v>9</v>
      </c>
      <c r="B14" s="201" t="s">
        <v>19</v>
      </c>
      <c r="C14" s="198" t="s">
        <v>20</v>
      </c>
      <c r="D14" s="199">
        <f>'КС '!D14+Гемодиализ!F14+Гемодиализ!G14</f>
        <v>59551030</v>
      </c>
      <c r="E14" s="199">
        <f>ДС!D13+Гемодиализ!H14</f>
        <v>11434615</v>
      </c>
      <c r="F14" s="199">
        <f>'АПУ профилактика'!D15+'АПУ в неотл.форме'!D14+'АПУ обращения'!D15+'ОДИ ПГГ'!D14+'ОДИ МЗ РБ'!D14+ФАП!D14+Гемодиализ!E14+Гемодиализ!I14</f>
        <v>114305100</v>
      </c>
      <c r="G14" s="199">
        <f>СМП!D14</f>
        <v>17948341</v>
      </c>
      <c r="H14" s="199">
        <f t="shared" si="0"/>
        <v>203239086</v>
      </c>
      <c r="I14" s="199"/>
      <c r="J14" s="199">
        <f>ДС!J13+'ОДИ МЗ РБ'!I14</f>
        <v>0</v>
      </c>
      <c r="K14" s="199">
        <f t="shared" si="1"/>
        <v>203239086</v>
      </c>
      <c r="M14" s="284"/>
      <c r="N14" s="284"/>
    </row>
    <row r="15" spans="1:14" x14ac:dyDescent="0.2">
      <c r="A15" s="196">
        <v>10</v>
      </c>
      <c r="B15" s="201" t="s">
        <v>21</v>
      </c>
      <c r="C15" s="198" t="s">
        <v>22</v>
      </c>
      <c r="D15" s="199">
        <f>'КС '!D15+Гемодиализ!F15+Гемодиализ!G15</f>
        <v>39806654</v>
      </c>
      <c r="E15" s="199">
        <f>ДС!D14+Гемодиализ!H15</f>
        <v>13958778</v>
      </c>
      <c r="F15" s="199">
        <f>'АПУ профилактика'!D16+'АПУ в неотл.форме'!D15+'АПУ обращения'!D16+'ОДИ ПГГ'!D15+'ОДИ МЗ РБ'!D15+ФАП!D15+Гемодиализ!E15+Гемодиализ!I15</f>
        <v>124219924</v>
      </c>
      <c r="G15" s="199">
        <f>СМП!D15</f>
        <v>0</v>
      </c>
      <c r="H15" s="199">
        <f t="shared" si="0"/>
        <v>177985356</v>
      </c>
      <c r="I15" s="199"/>
      <c r="J15" s="199">
        <f>ДС!J14+'ОДИ МЗ РБ'!I15</f>
        <v>0</v>
      </c>
      <c r="K15" s="199">
        <f t="shared" si="1"/>
        <v>177985356</v>
      </c>
      <c r="M15" s="284"/>
      <c r="N15" s="284"/>
    </row>
    <row r="16" spans="1:14" x14ac:dyDescent="0.2">
      <c r="A16" s="196">
        <v>11</v>
      </c>
      <c r="B16" s="201" t="s">
        <v>23</v>
      </c>
      <c r="C16" s="198" t="s">
        <v>24</v>
      </c>
      <c r="D16" s="199">
        <f>'КС '!D16+Гемодиализ!F16+Гемодиализ!G16</f>
        <v>48493313</v>
      </c>
      <c r="E16" s="199">
        <f>ДС!D15+Гемодиализ!H16</f>
        <v>11506079</v>
      </c>
      <c r="F16" s="199">
        <f>'АПУ профилактика'!D17+'АПУ в неотл.форме'!D16+'АПУ обращения'!D17+'ОДИ ПГГ'!D16+'ОДИ МЗ РБ'!D16+ФАП!D16+Гемодиализ!E16+Гемодиализ!I16</f>
        <v>103184376</v>
      </c>
      <c r="G16" s="199">
        <f>СМП!D16</f>
        <v>17838281</v>
      </c>
      <c r="H16" s="199">
        <f t="shared" si="0"/>
        <v>181022049</v>
      </c>
      <c r="I16" s="199"/>
      <c r="J16" s="199">
        <f>ДС!J15+'ОДИ МЗ РБ'!I16</f>
        <v>0</v>
      </c>
      <c r="K16" s="199">
        <f t="shared" si="1"/>
        <v>181022049</v>
      </c>
      <c r="M16" s="284"/>
      <c r="N16" s="284"/>
    </row>
    <row r="17" spans="1:14" x14ac:dyDescent="0.2">
      <c r="A17" s="196">
        <v>12</v>
      </c>
      <c r="B17" s="201" t="s">
        <v>25</v>
      </c>
      <c r="C17" s="198" t="s">
        <v>26</v>
      </c>
      <c r="D17" s="199">
        <f>'КС '!D17+Гемодиализ!F17+Гемодиализ!G17</f>
        <v>121226637</v>
      </c>
      <c r="E17" s="199">
        <f>ДС!D16+Гемодиализ!H17</f>
        <v>22786631</v>
      </c>
      <c r="F17" s="199">
        <f>'АПУ профилактика'!D18+'АПУ в неотл.форме'!D17+'АПУ обращения'!D18+'ОДИ ПГГ'!D17+'ОДИ МЗ РБ'!D17+ФАП!D17+Гемодиализ!E17+Гемодиализ!I17</f>
        <v>203547993</v>
      </c>
      <c r="G17" s="199">
        <f>СМП!D17</f>
        <v>0</v>
      </c>
      <c r="H17" s="199">
        <f t="shared" si="0"/>
        <v>347561261</v>
      </c>
      <c r="I17" s="199"/>
      <c r="J17" s="199">
        <f>ДС!J16+'ОДИ МЗ РБ'!I17</f>
        <v>0</v>
      </c>
      <c r="K17" s="199">
        <f t="shared" si="1"/>
        <v>347561261</v>
      </c>
      <c r="M17" s="284"/>
      <c r="N17" s="284"/>
    </row>
    <row r="18" spans="1:14" x14ac:dyDescent="0.2">
      <c r="A18" s="196">
        <v>13</v>
      </c>
      <c r="B18" s="197" t="s">
        <v>27</v>
      </c>
      <c r="C18" s="198" t="s">
        <v>28</v>
      </c>
      <c r="D18" s="199">
        <f>'КС '!D18+Гемодиализ!F18+Гемодиализ!G18</f>
        <v>0</v>
      </c>
      <c r="E18" s="199">
        <f>ДС!D17+Гемодиализ!H18</f>
        <v>62450</v>
      </c>
      <c r="F18" s="199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99">
        <f>СМП!D18</f>
        <v>0</v>
      </c>
      <c r="H18" s="199">
        <f t="shared" si="0"/>
        <v>135461</v>
      </c>
      <c r="I18" s="199"/>
      <c r="J18" s="199">
        <f>ДС!J17+'ОДИ МЗ РБ'!I18</f>
        <v>0</v>
      </c>
      <c r="K18" s="199">
        <f t="shared" si="1"/>
        <v>135461</v>
      </c>
      <c r="M18" s="284"/>
      <c r="N18" s="284"/>
    </row>
    <row r="19" spans="1:14" x14ac:dyDescent="0.2">
      <c r="A19" s="196">
        <v>14</v>
      </c>
      <c r="B19" s="197" t="s">
        <v>29</v>
      </c>
      <c r="C19" s="198" t="s">
        <v>30</v>
      </c>
      <c r="D19" s="199">
        <f>'КС '!D19+Гемодиализ!F19+Гемодиализ!G19</f>
        <v>0</v>
      </c>
      <c r="E19" s="199">
        <f>ДС!D18+Гемодиализ!H19</f>
        <v>0</v>
      </c>
      <c r="F19" s="199">
        <f>'АПУ профилактика'!D20+'АПУ в неотл.форме'!D19+'АПУ обращения'!D20+'ОДИ ПГГ'!D19+'ОДИ МЗ РБ'!D19+ФАП!D19+Гемодиализ!E19+Гемодиализ!I19</f>
        <v>0</v>
      </c>
      <c r="G19" s="199">
        <f>СМП!D19</f>
        <v>0</v>
      </c>
      <c r="H19" s="199">
        <f t="shared" si="0"/>
        <v>0</v>
      </c>
      <c r="I19" s="199"/>
      <c r="J19" s="199">
        <f>ДС!J18+'ОДИ МЗ РБ'!I19</f>
        <v>0</v>
      </c>
      <c r="K19" s="199">
        <f t="shared" si="1"/>
        <v>0</v>
      </c>
      <c r="M19" s="284"/>
      <c r="N19" s="284"/>
    </row>
    <row r="20" spans="1:14" x14ac:dyDescent="0.2">
      <c r="A20" s="196">
        <v>15</v>
      </c>
      <c r="B20" s="201" t="s">
        <v>31</v>
      </c>
      <c r="C20" s="198" t="s">
        <v>32</v>
      </c>
      <c r="D20" s="199">
        <f>'КС '!D20+Гемодиализ!F20+Гемодиализ!G20</f>
        <v>52472187</v>
      </c>
      <c r="E20" s="199">
        <f>ДС!D19+Гемодиализ!H20</f>
        <v>15100201</v>
      </c>
      <c r="F20" s="199">
        <f>'АПУ профилактика'!D21+'АПУ в неотл.форме'!D20+'АПУ обращения'!D21+'ОДИ ПГГ'!D20+'ОДИ МЗ РБ'!D20+ФАП!D20+Гемодиализ!E20+Гемодиализ!I20</f>
        <v>122412344</v>
      </c>
      <c r="G20" s="199">
        <f>СМП!D20</f>
        <v>0</v>
      </c>
      <c r="H20" s="199">
        <f t="shared" si="0"/>
        <v>189984732</v>
      </c>
      <c r="I20" s="199"/>
      <c r="J20" s="199">
        <f>ДС!J19+'ОДИ МЗ РБ'!I20</f>
        <v>0</v>
      </c>
      <c r="K20" s="199">
        <f t="shared" si="1"/>
        <v>189984732</v>
      </c>
      <c r="M20" s="284"/>
      <c r="N20" s="284"/>
    </row>
    <row r="21" spans="1:14" x14ac:dyDescent="0.2">
      <c r="A21" s="196">
        <v>16</v>
      </c>
      <c r="B21" s="201" t="s">
        <v>33</v>
      </c>
      <c r="C21" s="198" t="s">
        <v>34</v>
      </c>
      <c r="D21" s="199">
        <f>'КС '!D21+Гемодиализ!F21+Гемодиализ!G21</f>
        <v>72541177</v>
      </c>
      <c r="E21" s="199">
        <f>ДС!D20+Гемодиализ!H21</f>
        <v>20496950</v>
      </c>
      <c r="F21" s="199">
        <f>'АПУ профилактика'!D22+'АПУ в неотл.форме'!D21+'АПУ обращения'!D22+'ОДИ ПГГ'!D21+'ОДИ МЗ РБ'!D21+ФАП!D21+Гемодиализ!E21+Гемодиализ!I21</f>
        <v>184831975</v>
      </c>
      <c r="G21" s="199">
        <f>СМП!D21</f>
        <v>0</v>
      </c>
      <c r="H21" s="199">
        <f t="shared" si="0"/>
        <v>277870102</v>
      </c>
      <c r="I21" s="199"/>
      <c r="J21" s="199">
        <f>ДС!J20+'ОДИ МЗ РБ'!I21</f>
        <v>0</v>
      </c>
      <c r="K21" s="199">
        <f t="shared" si="1"/>
        <v>277870102</v>
      </c>
      <c r="M21" s="284"/>
      <c r="N21" s="284"/>
    </row>
    <row r="22" spans="1:14" x14ac:dyDescent="0.2">
      <c r="A22" s="196">
        <v>17</v>
      </c>
      <c r="B22" s="201" t="s">
        <v>35</v>
      </c>
      <c r="C22" s="198" t="s">
        <v>36</v>
      </c>
      <c r="D22" s="199">
        <f>'КС '!D22+Гемодиализ!F22+Гемодиализ!G22</f>
        <v>159442492</v>
      </c>
      <c r="E22" s="199">
        <f>ДС!D21+Гемодиализ!H22</f>
        <v>27554284</v>
      </c>
      <c r="F22" s="199">
        <f>'АПУ профилактика'!D23+'АПУ в неотл.форме'!D22+'АПУ обращения'!D23+'ОДИ ПГГ'!D22+'ОДИ МЗ РБ'!D22+ФАП!D22+Гемодиализ!E22+Гемодиализ!I22</f>
        <v>255852352</v>
      </c>
      <c r="G22" s="199">
        <f>СМП!D22</f>
        <v>0</v>
      </c>
      <c r="H22" s="199">
        <f t="shared" si="0"/>
        <v>442849128</v>
      </c>
      <c r="I22" s="199"/>
      <c r="J22" s="199">
        <f>ДС!J21+'ОДИ МЗ РБ'!I22</f>
        <v>0</v>
      </c>
      <c r="K22" s="199">
        <f t="shared" si="1"/>
        <v>442849128</v>
      </c>
      <c r="M22" s="284"/>
      <c r="N22" s="284"/>
    </row>
    <row r="23" spans="1:14" x14ac:dyDescent="0.2">
      <c r="A23" s="196">
        <v>18</v>
      </c>
      <c r="B23" s="201" t="s">
        <v>37</v>
      </c>
      <c r="C23" s="198" t="s">
        <v>38</v>
      </c>
      <c r="D23" s="199">
        <f>'КС '!D23+Гемодиализ!F23+Гемодиализ!G23</f>
        <v>637903908</v>
      </c>
      <c r="E23" s="199">
        <f>ДС!D22+Гемодиализ!H23</f>
        <v>55250436</v>
      </c>
      <c r="F23" s="199">
        <f>'АПУ профилактика'!D24+'АПУ в неотл.форме'!D23+'АПУ обращения'!D24+'ОДИ ПГГ'!D23+'ОДИ МЗ РБ'!D23+ФАП!D23+Гемодиализ!E23+Гемодиализ!I23</f>
        <v>490508200</v>
      </c>
      <c r="G23" s="199">
        <f>СМП!D23</f>
        <v>184568742</v>
      </c>
      <c r="H23" s="199">
        <f t="shared" si="0"/>
        <v>1368231286</v>
      </c>
      <c r="I23" s="199"/>
      <c r="J23" s="199">
        <f>ДС!J22+'ОДИ МЗ РБ'!I23</f>
        <v>0</v>
      </c>
      <c r="K23" s="199">
        <f t="shared" si="1"/>
        <v>1368231286</v>
      </c>
      <c r="M23" s="284"/>
      <c r="N23" s="284"/>
    </row>
    <row r="24" spans="1:14" x14ac:dyDescent="0.2">
      <c r="A24" s="196">
        <v>19</v>
      </c>
      <c r="B24" s="197" t="s">
        <v>39</v>
      </c>
      <c r="C24" s="198" t="s">
        <v>40</v>
      </c>
      <c r="D24" s="199">
        <f>'КС '!D24+Гемодиализ!F24+Гемодиализ!G24</f>
        <v>28135440</v>
      </c>
      <c r="E24" s="199">
        <f>ДС!D23+Гемодиализ!H24</f>
        <v>9434562</v>
      </c>
      <c r="F24" s="199">
        <f>'АПУ профилактика'!D25+'АПУ в неотл.форме'!D24+'АПУ обращения'!D25+'ОДИ ПГГ'!D24+'ОДИ МЗ РБ'!D24+ФАП!D24+Гемодиализ!E24+Гемодиализ!I24</f>
        <v>90696176</v>
      </c>
      <c r="G24" s="199">
        <f>СМП!D24</f>
        <v>0</v>
      </c>
      <c r="H24" s="199">
        <f t="shared" si="0"/>
        <v>128266178</v>
      </c>
      <c r="I24" s="199"/>
      <c r="J24" s="199">
        <f>ДС!J23+'ОДИ МЗ РБ'!I24</f>
        <v>0</v>
      </c>
      <c r="K24" s="199">
        <f t="shared" si="1"/>
        <v>128266178</v>
      </c>
      <c r="M24" s="284"/>
      <c r="N24" s="284"/>
    </row>
    <row r="25" spans="1:14" x14ac:dyDescent="0.2">
      <c r="A25" s="196">
        <v>20</v>
      </c>
      <c r="B25" s="197" t="s">
        <v>41</v>
      </c>
      <c r="C25" s="198" t="s">
        <v>42</v>
      </c>
      <c r="D25" s="199">
        <f>'КС '!D25+Гемодиализ!F25+Гемодиализ!G25</f>
        <v>25658957</v>
      </c>
      <c r="E25" s="199">
        <f>ДС!D24+Гемодиализ!H25</f>
        <v>6857965</v>
      </c>
      <c r="F25" s="199">
        <f>'АПУ профилактика'!D26+'АПУ в неотл.форме'!D25+'АПУ обращения'!D26+'ОДИ ПГГ'!D25+'ОДИ МЗ РБ'!D25+ФАП!D25+Гемодиализ!E25+Гемодиализ!I25</f>
        <v>63137459</v>
      </c>
      <c r="G25" s="199">
        <f>СМП!D25</f>
        <v>0</v>
      </c>
      <c r="H25" s="199">
        <f t="shared" si="0"/>
        <v>95654381</v>
      </c>
      <c r="I25" s="199"/>
      <c r="J25" s="199">
        <f>ДС!J24+'ОДИ МЗ РБ'!I25</f>
        <v>0</v>
      </c>
      <c r="K25" s="199">
        <f t="shared" si="1"/>
        <v>95654381</v>
      </c>
      <c r="M25" s="284"/>
      <c r="N25" s="284"/>
    </row>
    <row r="26" spans="1:14" x14ac:dyDescent="0.2">
      <c r="A26" s="196">
        <v>21</v>
      </c>
      <c r="B26" s="197" t="s">
        <v>43</v>
      </c>
      <c r="C26" s="198" t="s">
        <v>44</v>
      </c>
      <c r="D26" s="199">
        <f>'КС '!D26+Гемодиализ!F26+Гемодиализ!G26</f>
        <v>254942485</v>
      </c>
      <c r="E26" s="199">
        <f>ДС!D25+Гемодиализ!H26</f>
        <v>35797934</v>
      </c>
      <c r="F26" s="199">
        <f>'АПУ профилактика'!D27+'АПУ в неотл.форме'!D26+'АПУ обращения'!D27+'ОДИ ПГГ'!D26+'ОДИ МЗ РБ'!D26+ФАП!D26+Гемодиализ!E26+Гемодиализ!I26</f>
        <v>324235485</v>
      </c>
      <c r="G26" s="199">
        <f>СМП!D26</f>
        <v>0</v>
      </c>
      <c r="H26" s="199">
        <f t="shared" si="0"/>
        <v>614975904</v>
      </c>
      <c r="I26" s="199"/>
      <c r="J26" s="199">
        <f>ДС!J25+'ОДИ МЗ РБ'!I26</f>
        <v>0</v>
      </c>
      <c r="K26" s="199">
        <f t="shared" si="1"/>
        <v>614975904</v>
      </c>
      <c r="M26" s="284"/>
      <c r="N26" s="284"/>
    </row>
    <row r="27" spans="1:14" x14ac:dyDescent="0.2">
      <c r="A27" s="196">
        <v>22</v>
      </c>
      <c r="B27" s="197" t="s">
        <v>45</v>
      </c>
      <c r="C27" s="198" t="s">
        <v>46</v>
      </c>
      <c r="D27" s="199">
        <f>'КС '!D27+Гемодиализ!F27+Гемодиализ!G27</f>
        <v>325223417</v>
      </c>
      <c r="E27" s="199">
        <f>ДС!D26+Гемодиализ!H27</f>
        <v>33044179</v>
      </c>
      <c r="F27" s="199">
        <f>'АПУ профилактика'!D28+'АПУ в неотл.форме'!D27+'АПУ обращения'!D28+'ОДИ ПГГ'!D27+'ОДИ МЗ РБ'!D27+ФАП!D27+Гемодиализ!E27+Гемодиализ!I27</f>
        <v>271915975</v>
      </c>
      <c r="G27" s="199">
        <f>СМП!D27</f>
        <v>127987791</v>
      </c>
      <c r="H27" s="199">
        <f t="shared" si="0"/>
        <v>758171362</v>
      </c>
      <c r="I27" s="199"/>
      <c r="J27" s="199">
        <f>ДС!J26+'ОДИ МЗ РБ'!I27</f>
        <v>0</v>
      </c>
      <c r="K27" s="199">
        <f t="shared" si="1"/>
        <v>758171362</v>
      </c>
      <c r="M27" s="284"/>
      <c r="N27" s="284"/>
    </row>
    <row r="28" spans="1:14" x14ac:dyDescent="0.2">
      <c r="A28" s="196">
        <v>23</v>
      </c>
      <c r="B28" s="201" t="s">
        <v>47</v>
      </c>
      <c r="C28" s="198" t="s">
        <v>48</v>
      </c>
      <c r="D28" s="199">
        <f>'КС '!D28+Гемодиализ!F28+Гемодиализ!G28</f>
        <v>0</v>
      </c>
      <c r="E28" s="199">
        <f>ДС!D27+Гемодиализ!H28</f>
        <v>8801390</v>
      </c>
      <c r="F28" s="199">
        <f>'АПУ профилактика'!D29+'АПУ в неотл.форме'!D28+'АПУ обращения'!D29+'ОДИ ПГГ'!D28+'ОДИ МЗ РБ'!D28+ФАП!D28+Гемодиализ!E28+Гемодиализ!I28</f>
        <v>106984512</v>
      </c>
      <c r="G28" s="199">
        <f>СМП!D28</f>
        <v>25354667</v>
      </c>
      <c r="H28" s="199">
        <f t="shared" si="0"/>
        <v>141140569</v>
      </c>
      <c r="I28" s="199"/>
      <c r="J28" s="199">
        <f>ДС!J27+'ОДИ МЗ РБ'!I28</f>
        <v>0</v>
      </c>
      <c r="K28" s="199">
        <f t="shared" si="1"/>
        <v>141140569</v>
      </c>
      <c r="M28" s="284"/>
      <c r="N28" s="284"/>
    </row>
    <row r="29" spans="1:14" ht="12" customHeight="1" x14ac:dyDescent="0.2">
      <c r="A29" s="196">
        <v>24</v>
      </c>
      <c r="B29" s="201" t="s">
        <v>49</v>
      </c>
      <c r="C29" s="198" t="s">
        <v>50</v>
      </c>
      <c r="D29" s="199">
        <f>'КС '!D29+Гемодиализ!F29+Гемодиализ!G29</f>
        <v>0</v>
      </c>
      <c r="E29" s="199">
        <f>ДС!D28+Гемодиализ!H29</f>
        <v>0</v>
      </c>
      <c r="F29" s="199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99">
        <f>СМП!D29</f>
        <v>0</v>
      </c>
      <c r="H29" s="199">
        <f t="shared" si="0"/>
        <v>9701755</v>
      </c>
      <c r="I29" s="199"/>
      <c r="J29" s="199">
        <f>ДС!J28+'ОДИ МЗ РБ'!I29</f>
        <v>0</v>
      </c>
      <c r="K29" s="199">
        <f t="shared" si="1"/>
        <v>9701755</v>
      </c>
      <c r="M29" s="284"/>
      <c r="N29" s="284"/>
    </row>
    <row r="30" spans="1:14" ht="24" x14ac:dyDescent="0.2">
      <c r="A30" s="196">
        <v>25</v>
      </c>
      <c r="B30" s="201" t="s">
        <v>51</v>
      </c>
      <c r="C30" s="198" t="s">
        <v>52</v>
      </c>
      <c r="D30" s="199">
        <f>'КС '!D30+Гемодиализ!F30+Гемодиализ!G30</f>
        <v>0</v>
      </c>
      <c r="E30" s="199">
        <f>ДС!D29+Гемодиализ!H30</f>
        <v>13998251</v>
      </c>
      <c r="F30" s="199">
        <f>'АПУ профилактика'!D31+'АПУ в неотл.форме'!D30+'АПУ обращения'!D31+'ОДИ ПГГ'!D30+'ОДИ МЗ РБ'!D30+ФАП!D30+Гемодиализ!E30+Гемодиализ!I30</f>
        <v>0</v>
      </c>
      <c r="G30" s="199">
        <f>СМП!D30</f>
        <v>0</v>
      </c>
      <c r="H30" s="199">
        <f t="shared" si="0"/>
        <v>13998251</v>
      </c>
      <c r="I30" s="199"/>
      <c r="J30" s="199">
        <f>ДС!J29+'ОДИ МЗ РБ'!I30</f>
        <v>0</v>
      </c>
      <c r="K30" s="199">
        <f t="shared" si="1"/>
        <v>13998251</v>
      </c>
      <c r="M30" s="284"/>
      <c r="N30" s="284"/>
    </row>
    <row r="31" spans="1:14" x14ac:dyDescent="0.2">
      <c r="A31" s="196">
        <v>26</v>
      </c>
      <c r="B31" s="197" t="s">
        <v>53</v>
      </c>
      <c r="C31" s="198" t="s">
        <v>54</v>
      </c>
      <c r="D31" s="199">
        <f>'КС '!D31+Гемодиализ!F31+Гемодиализ!G31</f>
        <v>903680927</v>
      </c>
      <c r="E31" s="199">
        <f>ДС!D30+Гемодиализ!H31</f>
        <v>72125045</v>
      </c>
      <c r="F31" s="199">
        <f>'АПУ профилактика'!D32+'АПУ в неотл.форме'!D31+'АПУ обращения'!D32+'ОДИ ПГГ'!D31+'ОДИ МЗ РБ'!D31+ФАП!D31+Гемодиализ!E31+Гемодиализ!I31</f>
        <v>457475807</v>
      </c>
      <c r="G31" s="199">
        <f>СМП!D31</f>
        <v>0</v>
      </c>
      <c r="H31" s="199">
        <f t="shared" si="0"/>
        <v>1433281779</v>
      </c>
      <c r="I31" s="199"/>
      <c r="J31" s="199">
        <f>ДС!J30+'ОДИ МЗ РБ'!I31</f>
        <v>0</v>
      </c>
      <c r="K31" s="199">
        <f t="shared" si="1"/>
        <v>1433281779</v>
      </c>
      <c r="M31" s="284"/>
      <c r="N31" s="284"/>
    </row>
    <row r="32" spans="1:14" x14ac:dyDescent="0.2">
      <c r="A32" s="196">
        <v>27</v>
      </c>
      <c r="B32" s="201" t="s">
        <v>55</v>
      </c>
      <c r="C32" s="198" t="s">
        <v>56</v>
      </c>
      <c r="D32" s="199">
        <f>'КС '!D32+Гемодиализ!F32+Гемодиализ!G32</f>
        <v>462270378</v>
      </c>
      <c r="E32" s="199">
        <f>ДС!D31+Гемодиализ!H32</f>
        <v>70374085</v>
      </c>
      <c r="F32" s="199">
        <f>'АПУ профилактика'!D33+'АПУ в неотл.форме'!D32+'АПУ обращения'!D33+'ОДИ ПГГ'!D32+'ОДИ МЗ РБ'!D32+ФАП!D32+Гемодиализ!E32+Гемодиализ!I32</f>
        <v>550764310</v>
      </c>
      <c r="G32" s="199">
        <f>СМП!D32</f>
        <v>0</v>
      </c>
      <c r="H32" s="199">
        <f t="shared" si="0"/>
        <v>1083408773</v>
      </c>
      <c r="I32" s="199"/>
      <c r="J32" s="199">
        <f>ДС!J31+'ОДИ МЗ РБ'!I32</f>
        <v>0</v>
      </c>
      <c r="K32" s="199">
        <f t="shared" si="1"/>
        <v>1083408773</v>
      </c>
      <c r="M32" s="284"/>
      <c r="N32" s="284"/>
    </row>
    <row r="33" spans="1:14" ht="24" customHeight="1" x14ac:dyDescent="0.2">
      <c r="A33" s="196">
        <v>28</v>
      </c>
      <c r="B33" s="201" t="s">
        <v>57</v>
      </c>
      <c r="C33" s="198" t="s">
        <v>58</v>
      </c>
      <c r="D33" s="199">
        <f>'КС '!D33+Гемодиализ!F33+Гемодиализ!G33</f>
        <v>95984791</v>
      </c>
      <c r="E33" s="199">
        <f>ДС!D32+Гемодиализ!H33</f>
        <v>29596992</v>
      </c>
      <c r="F33" s="199">
        <f>'АПУ профилактика'!D34+'АПУ в неотл.форме'!D33+'АПУ обращения'!D34+'ОДИ ПГГ'!D33+'ОДИ МЗ РБ'!D33+ФАП!D33+Гемодиализ!E33+Гемодиализ!I33</f>
        <v>238387736</v>
      </c>
      <c r="G33" s="199">
        <f>СМП!D33</f>
        <v>0</v>
      </c>
      <c r="H33" s="199">
        <f t="shared" si="0"/>
        <v>363969519</v>
      </c>
      <c r="I33" s="199"/>
      <c r="J33" s="199">
        <f>ДС!J32+'ОДИ МЗ РБ'!I33</f>
        <v>0</v>
      </c>
      <c r="K33" s="199">
        <f t="shared" si="1"/>
        <v>363969519</v>
      </c>
      <c r="M33" s="284"/>
      <c r="N33" s="284"/>
    </row>
    <row r="34" spans="1:14" ht="12" customHeight="1" x14ac:dyDescent="0.2">
      <c r="A34" s="196">
        <v>29</v>
      </c>
      <c r="B34" s="197" t="s">
        <v>59</v>
      </c>
      <c r="C34" s="198" t="s">
        <v>60</v>
      </c>
      <c r="D34" s="199">
        <f>'КС '!D34+Гемодиализ!F34+Гемодиализ!G34</f>
        <v>19180551</v>
      </c>
      <c r="E34" s="199">
        <f>ДС!D33+Гемодиализ!H34</f>
        <v>5171576</v>
      </c>
      <c r="F34" s="199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99">
        <f>СМП!D34</f>
        <v>0</v>
      </c>
      <c r="H34" s="199">
        <f t="shared" si="0"/>
        <v>36574964</v>
      </c>
      <c r="I34" s="199"/>
      <c r="J34" s="199">
        <f>ДС!J33+'ОДИ МЗ РБ'!I34</f>
        <v>0</v>
      </c>
      <c r="K34" s="199">
        <f t="shared" si="1"/>
        <v>36574964</v>
      </c>
      <c r="M34" s="284"/>
      <c r="N34" s="284"/>
    </row>
    <row r="35" spans="1:14" x14ac:dyDescent="0.2">
      <c r="A35" s="196">
        <v>30</v>
      </c>
      <c r="B35" s="200" t="s">
        <v>61</v>
      </c>
      <c r="C35" s="198" t="s">
        <v>62</v>
      </c>
      <c r="D35" s="199">
        <f>'КС '!D35+Гемодиализ!F35+Гемодиализ!G35</f>
        <v>0</v>
      </c>
      <c r="E35" s="199">
        <f>ДС!D34+Гемодиализ!H35</f>
        <v>0</v>
      </c>
      <c r="F35" s="199">
        <f>'АПУ профилактика'!D36+'АПУ в неотл.форме'!D35+'АПУ обращения'!D36+'ОДИ ПГГ'!D35+'ОДИ МЗ РБ'!D35+ФАП!D35+Гемодиализ!E35+Гемодиализ!I35</f>
        <v>122126582</v>
      </c>
      <c r="G35" s="199">
        <f>СМП!D35</f>
        <v>0</v>
      </c>
      <c r="H35" s="199">
        <f t="shared" si="0"/>
        <v>122126582</v>
      </c>
      <c r="I35" s="199"/>
      <c r="J35" s="199">
        <f>ДС!J34+'ОДИ МЗ РБ'!I35</f>
        <v>0</v>
      </c>
      <c r="K35" s="199">
        <f t="shared" si="1"/>
        <v>122126582</v>
      </c>
      <c r="M35" s="284"/>
      <c r="N35" s="284"/>
    </row>
    <row r="36" spans="1:14" ht="24" x14ac:dyDescent="0.2">
      <c r="A36" s="196">
        <v>31</v>
      </c>
      <c r="B36" s="197" t="s">
        <v>63</v>
      </c>
      <c r="C36" s="198" t="s">
        <v>64</v>
      </c>
      <c r="D36" s="199">
        <f>'КС '!D36+Гемодиализ!F36+Гемодиализ!G36</f>
        <v>0</v>
      </c>
      <c r="E36" s="199">
        <f>ДС!D35+Гемодиализ!H36</f>
        <v>0</v>
      </c>
      <c r="F36" s="199">
        <f>'АПУ профилактика'!D37+'АПУ в неотл.форме'!D36+'АПУ обращения'!D37+'ОДИ ПГГ'!D36+'ОДИ МЗ РБ'!D36+ФАП!D36+Гемодиализ!E36+Гемодиализ!I36</f>
        <v>0</v>
      </c>
      <c r="G36" s="199">
        <f>СМП!D36</f>
        <v>262774913</v>
      </c>
      <c r="H36" s="199">
        <f t="shared" si="0"/>
        <v>262774913</v>
      </c>
      <c r="I36" s="199"/>
      <c r="J36" s="199">
        <f>ДС!J35+'ОДИ МЗ РБ'!I36</f>
        <v>0</v>
      </c>
      <c r="K36" s="199">
        <f t="shared" si="1"/>
        <v>262774913</v>
      </c>
      <c r="M36" s="284"/>
      <c r="N36" s="284"/>
    </row>
    <row r="37" spans="1:14" x14ac:dyDescent="0.2">
      <c r="A37" s="196">
        <v>32</v>
      </c>
      <c r="B37" s="201" t="s">
        <v>65</v>
      </c>
      <c r="C37" s="198" t="s">
        <v>66</v>
      </c>
      <c r="D37" s="199">
        <f>'КС '!D37+Гемодиализ!F37+Гемодиализ!G37</f>
        <v>0</v>
      </c>
      <c r="E37" s="199">
        <f>ДС!D36+Гемодиализ!H37</f>
        <v>3773165</v>
      </c>
      <c r="F37" s="199">
        <f>'АПУ профилактика'!D38+'АПУ в неотл.форме'!D37+'АПУ обращения'!D38+'ОДИ ПГГ'!D37+'ОДИ МЗ РБ'!D37+ФАП!D37+Гемодиализ!E37+Гемодиализ!I37</f>
        <v>26030399</v>
      </c>
      <c r="G37" s="199">
        <f>СМП!D37</f>
        <v>0</v>
      </c>
      <c r="H37" s="199">
        <f t="shared" si="0"/>
        <v>29803564</v>
      </c>
      <c r="I37" s="199"/>
      <c r="J37" s="199">
        <f>ДС!J36+'ОДИ МЗ РБ'!I37</f>
        <v>0</v>
      </c>
      <c r="K37" s="199">
        <f t="shared" si="1"/>
        <v>29803564</v>
      </c>
      <c r="M37" s="284"/>
      <c r="N37" s="284"/>
    </row>
    <row r="38" spans="1:14" x14ac:dyDescent="0.2">
      <c r="A38" s="196">
        <v>33</v>
      </c>
      <c r="B38" s="200" t="s">
        <v>67</v>
      </c>
      <c r="C38" s="198" t="s">
        <v>68</v>
      </c>
      <c r="D38" s="199">
        <f>'КС '!D38+Гемодиализ!F38+Гемодиализ!G38</f>
        <v>431046743</v>
      </c>
      <c r="E38" s="199">
        <f>ДС!D37+Гемодиализ!H38</f>
        <v>45263014</v>
      </c>
      <c r="F38" s="199">
        <f>'АПУ профилактика'!D39+'АПУ в неотл.форме'!D38+'АПУ обращения'!D39+'ОДИ ПГГ'!D38+'ОДИ МЗ РБ'!D38+ФАП!D38+Гемодиализ!E38+Гемодиализ!I38</f>
        <v>373272031</v>
      </c>
      <c r="G38" s="199">
        <f>СМП!D38</f>
        <v>133378851</v>
      </c>
      <c r="H38" s="199">
        <f t="shared" ref="H38:H69" si="2">D38+E38+F38+G38</f>
        <v>982960639</v>
      </c>
      <c r="I38" s="199"/>
      <c r="J38" s="199">
        <f>ДС!J37+'ОДИ МЗ РБ'!I38</f>
        <v>0</v>
      </c>
      <c r="K38" s="199">
        <f t="shared" si="1"/>
        <v>982960639</v>
      </c>
      <c r="M38" s="284"/>
      <c r="N38" s="284"/>
    </row>
    <row r="39" spans="1:14" x14ac:dyDescent="0.2">
      <c r="A39" s="196">
        <v>34</v>
      </c>
      <c r="B39" s="197" t="s">
        <v>69</v>
      </c>
      <c r="C39" s="198" t="s">
        <v>70</v>
      </c>
      <c r="D39" s="199">
        <f>'КС '!D39+Гемодиализ!F39+Гемодиализ!G39</f>
        <v>566056570</v>
      </c>
      <c r="E39" s="199">
        <f>ДС!D38+Гемодиализ!H39</f>
        <v>68901058</v>
      </c>
      <c r="F39" s="199">
        <f>'АПУ профилактика'!D40+'АПУ в неотл.форме'!D39+'АПУ обращения'!D40+'ОДИ ПГГ'!D39+'ОДИ МЗ РБ'!D39+ФАП!D39+Гемодиализ!E39+Гемодиализ!I39</f>
        <v>518097870</v>
      </c>
      <c r="G39" s="199">
        <f>СМП!D39</f>
        <v>112815741</v>
      </c>
      <c r="H39" s="199">
        <f t="shared" si="2"/>
        <v>1265871239</v>
      </c>
      <c r="I39" s="199"/>
      <c r="J39" s="199">
        <f>ДС!J38+'ОДИ МЗ РБ'!I39</f>
        <v>0</v>
      </c>
      <c r="K39" s="199">
        <f t="shared" si="1"/>
        <v>1265871239</v>
      </c>
      <c r="M39" s="284"/>
      <c r="N39" s="284"/>
    </row>
    <row r="40" spans="1:14" x14ac:dyDescent="0.2">
      <c r="A40" s="196">
        <v>35</v>
      </c>
      <c r="B40" s="197" t="s">
        <v>71</v>
      </c>
      <c r="C40" s="198" t="s">
        <v>72</v>
      </c>
      <c r="D40" s="199">
        <f>'КС '!D40+Гемодиализ!F40+Гемодиализ!G40</f>
        <v>16912044</v>
      </c>
      <c r="E40" s="199">
        <f>ДС!D39+Гемодиализ!H40</f>
        <v>3647322</v>
      </c>
      <c r="F40" s="199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99">
        <f>СМП!D40</f>
        <v>0</v>
      </c>
      <c r="H40" s="199">
        <f t="shared" si="2"/>
        <v>31061211</v>
      </c>
      <c r="I40" s="199"/>
      <c r="J40" s="199">
        <f>ДС!J39+'ОДИ МЗ РБ'!I40</f>
        <v>0</v>
      </c>
      <c r="K40" s="199">
        <f t="shared" si="1"/>
        <v>31061211</v>
      </c>
      <c r="M40" s="284"/>
      <c r="N40" s="284"/>
    </row>
    <row r="41" spans="1:14" x14ac:dyDescent="0.2">
      <c r="A41" s="196">
        <v>36</v>
      </c>
      <c r="B41" s="200" t="s">
        <v>73</v>
      </c>
      <c r="C41" s="198" t="s">
        <v>74</v>
      </c>
      <c r="D41" s="199">
        <f>'КС '!D41+Гемодиализ!F41+Гемодиализ!G41</f>
        <v>47280911</v>
      </c>
      <c r="E41" s="199">
        <f>ДС!D40+Гемодиализ!H41</f>
        <v>12649328</v>
      </c>
      <c r="F41" s="199">
        <f>'АПУ профилактика'!D42+'АПУ в неотл.форме'!D41+'АПУ обращения'!D42+'ОДИ ПГГ'!D41+'ОДИ МЗ РБ'!D41+ФАП!D41+Гемодиализ!E41+Гемодиализ!I41</f>
        <v>119645323</v>
      </c>
      <c r="G41" s="199">
        <f>СМП!D41</f>
        <v>9877762</v>
      </c>
      <c r="H41" s="199">
        <f t="shared" si="2"/>
        <v>189453324</v>
      </c>
      <c r="I41" s="199"/>
      <c r="J41" s="199">
        <f>ДС!J40+'ОДИ МЗ РБ'!I41</f>
        <v>0</v>
      </c>
      <c r="K41" s="199">
        <f t="shared" si="1"/>
        <v>189453324</v>
      </c>
      <c r="M41" s="284"/>
      <c r="N41" s="284"/>
    </row>
    <row r="42" spans="1:14" x14ac:dyDescent="0.2">
      <c r="A42" s="196">
        <v>37</v>
      </c>
      <c r="B42" s="201" t="s">
        <v>75</v>
      </c>
      <c r="C42" s="198" t="s">
        <v>76</v>
      </c>
      <c r="D42" s="199">
        <f>'КС '!D42+Гемодиализ!F42+Гемодиализ!G42</f>
        <v>241947112</v>
      </c>
      <c r="E42" s="199">
        <f>ДС!D41+Гемодиализ!H42</f>
        <v>46091715</v>
      </c>
      <c r="F42" s="199">
        <f>'АПУ профилактика'!D43+'АПУ в неотл.форме'!D42+'АПУ обращения'!D43+'ОДИ ПГГ'!D42+'ОДИ МЗ РБ'!D42+ФАП!D42+Гемодиализ!E42+Гемодиализ!I42</f>
        <v>333479994</v>
      </c>
      <c r="G42" s="199">
        <f>СМП!D42</f>
        <v>67234798</v>
      </c>
      <c r="H42" s="199">
        <f t="shared" si="2"/>
        <v>688753619</v>
      </c>
      <c r="I42" s="199"/>
      <c r="J42" s="199">
        <f>ДС!J41+'ОДИ МЗ РБ'!I42</f>
        <v>0</v>
      </c>
      <c r="K42" s="199">
        <f t="shared" si="1"/>
        <v>688753619</v>
      </c>
      <c r="M42" s="284"/>
      <c r="N42" s="284"/>
    </row>
    <row r="43" spans="1:14" x14ac:dyDescent="0.2">
      <c r="A43" s="196">
        <v>38</v>
      </c>
      <c r="B43" s="200" t="s">
        <v>77</v>
      </c>
      <c r="C43" s="198" t="s">
        <v>78</v>
      </c>
      <c r="D43" s="199">
        <f>'КС '!D43+Гемодиализ!F43+Гемодиализ!G43</f>
        <v>56995874</v>
      </c>
      <c r="E43" s="199">
        <f>ДС!D42+Гемодиализ!H43</f>
        <v>15826330</v>
      </c>
      <c r="F43" s="199">
        <f>'АПУ профилактика'!D44+'АПУ в неотл.форме'!D43+'АПУ обращения'!D44+'ОДИ ПГГ'!D43+'ОДИ МЗ РБ'!D43+ФАП!D43+Гемодиализ!E43+Гемодиализ!I43</f>
        <v>150791617</v>
      </c>
      <c r="G43" s="199">
        <f>СМП!D43</f>
        <v>26170346</v>
      </c>
      <c r="H43" s="199">
        <f t="shared" si="2"/>
        <v>249784167</v>
      </c>
      <c r="I43" s="199"/>
      <c r="J43" s="199">
        <f>ДС!J42+'ОДИ МЗ РБ'!I43</f>
        <v>0</v>
      </c>
      <c r="K43" s="199">
        <f t="shared" si="1"/>
        <v>249784167</v>
      </c>
      <c r="M43" s="284"/>
      <c r="N43" s="284"/>
    </row>
    <row r="44" spans="1:14" x14ac:dyDescent="0.2">
      <c r="A44" s="196">
        <v>39</v>
      </c>
      <c r="B44" s="197" t="s">
        <v>79</v>
      </c>
      <c r="C44" s="198" t="s">
        <v>80</v>
      </c>
      <c r="D44" s="199">
        <f>'КС '!D44+Гемодиализ!F44+Гемодиализ!G44</f>
        <v>275341139</v>
      </c>
      <c r="E44" s="199">
        <f>ДС!D43+Гемодиализ!H44</f>
        <v>43810993</v>
      </c>
      <c r="F44" s="199">
        <f>'АПУ профилактика'!D45+'АПУ в неотл.форме'!D44+'АПУ обращения'!D45+'ОДИ ПГГ'!D44+'ОДИ МЗ РБ'!D44+ФАП!D44+Гемодиализ!E44+Гемодиализ!I44</f>
        <v>335462840</v>
      </c>
      <c r="G44" s="199">
        <f>СМП!D44</f>
        <v>32819418</v>
      </c>
      <c r="H44" s="199">
        <f t="shared" si="2"/>
        <v>687434390</v>
      </c>
      <c r="I44" s="199"/>
      <c r="J44" s="199">
        <f>ДС!J43+'ОДИ МЗ РБ'!I44</f>
        <v>0</v>
      </c>
      <c r="K44" s="199">
        <f t="shared" si="1"/>
        <v>687434390</v>
      </c>
      <c r="M44" s="284"/>
      <c r="N44" s="284"/>
    </row>
    <row r="45" spans="1:14" x14ac:dyDescent="0.2">
      <c r="A45" s="196">
        <v>40</v>
      </c>
      <c r="B45" s="202" t="s">
        <v>81</v>
      </c>
      <c r="C45" s="203" t="s">
        <v>82</v>
      </c>
      <c r="D45" s="199">
        <f>'КС '!D45+Гемодиализ!F45+Гемодиализ!G45</f>
        <v>52716649</v>
      </c>
      <c r="E45" s="199">
        <f>ДС!D44+Гемодиализ!H45</f>
        <v>15186452</v>
      </c>
      <c r="F45" s="199">
        <f>'АПУ профилактика'!D46+'АПУ в неотл.форме'!D45+'АПУ обращения'!D46+'ОДИ ПГГ'!D45+'ОДИ МЗ РБ'!D45+ФАП!D45+Гемодиализ!E45+Гемодиализ!I45</f>
        <v>140641789</v>
      </c>
      <c r="G45" s="199">
        <f>СМП!D45</f>
        <v>11551569</v>
      </c>
      <c r="H45" s="199">
        <f t="shared" si="2"/>
        <v>220096459</v>
      </c>
      <c r="I45" s="199"/>
      <c r="J45" s="199">
        <f>ДС!J44+'ОДИ МЗ РБ'!I45</f>
        <v>0</v>
      </c>
      <c r="K45" s="199">
        <f t="shared" si="1"/>
        <v>220096459</v>
      </c>
      <c r="M45" s="284"/>
      <c r="N45" s="284"/>
    </row>
    <row r="46" spans="1:14" x14ac:dyDescent="0.2">
      <c r="A46" s="196">
        <v>41</v>
      </c>
      <c r="B46" s="197" t="s">
        <v>83</v>
      </c>
      <c r="C46" s="198" t="s">
        <v>84</v>
      </c>
      <c r="D46" s="199">
        <f>'КС '!D46+Гемодиализ!F46+Гемодиализ!G46</f>
        <v>37562667</v>
      </c>
      <c r="E46" s="199">
        <f>ДС!D45+Гемодиализ!H46</f>
        <v>9156246</v>
      </c>
      <c r="F46" s="199">
        <f>'АПУ профилактика'!D47+'АПУ в неотл.форме'!D46+'АПУ обращения'!D47+'ОДИ ПГГ'!D46+'ОДИ МЗ РБ'!D46+ФАП!D46+Гемодиализ!E46+Гемодиализ!I46</f>
        <v>98504678</v>
      </c>
      <c r="G46" s="199">
        <f>СМП!D46</f>
        <v>15152849</v>
      </c>
      <c r="H46" s="199">
        <f t="shared" si="2"/>
        <v>160376440</v>
      </c>
      <c r="I46" s="199"/>
      <c r="J46" s="199">
        <f>ДС!J45+'ОДИ МЗ РБ'!I46</f>
        <v>0</v>
      </c>
      <c r="K46" s="199">
        <f t="shared" si="1"/>
        <v>160376440</v>
      </c>
      <c r="M46" s="284"/>
      <c r="N46" s="284"/>
    </row>
    <row r="47" spans="1:14" x14ac:dyDescent="0.2">
      <c r="A47" s="196">
        <v>42</v>
      </c>
      <c r="B47" s="197" t="s">
        <v>85</v>
      </c>
      <c r="C47" s="198" t="s">
        <v>86</v>
      </c>
      <c r="D47" s="199">
        <f>'КС '!D47+Гемодиализ!F47+Гемодиализ!G47</f>
        <v>46431481</v>
      </c>
      <c r="E47" s="199">
        <f>ДС!D46+Гемодиализ!H47</f>
        <v>16730031</v>
      </c>
      <c r="F47" s="199">
        <f>'АПУ профилактика'!D48+'АПУ в неотл.форме'!D47+'АПУ обращения'!D48+'ОДИ ПГГ'!D47+'ОДИ МЗ РБ'!D47+ФАП!D47+Гемодиализ!E47+Гемодиализ!I47</f>
        <v>147013987</v>
      </c>
      <c r="G47" s="199">
        <f>СМП!D47</f>
        <v>25995061</v>
      </c>
      <c r="H47" s="199">
        <f t="shared" si="2"/>
        <v>236170560</v>
      </c>
      <c r="I47" s="199"/>
      <c r="J47" s="199">
        <f>ДС!J46+'ОДИ МЗ РБ'!I47</f>
        <v>0</v>
      </c>
      <c r="K47" s="199">
        <f t="shared" si="1"/>
        <v>236170560</v>
      </c>
      <c r="M47" s="284"/>
      <c r="N47" s="284"/>
    </row>
    <row r="48" spans="1:14" x14ac:dyDescent="0.2">
      <c r="A48" s="196">
        <v>43</v>
      </c>
      <c r="B48" s="201" t="s">
        <v>87</v>
      </c>
      <c r="C48" s="198" t="s">
        <v>88</v>
      </c>
      <c r="D48" s="199">
        <f>'КС '!D48+Гемодиализ!F48+Гемодиализ!G48</f>
        <v>26125841</v>
      </c>
      <c r="E48" s="199">
        <f>ДС!D47+Гемодиализ!H48</f>
        <v>7414713</v>
      </c>
      <c r="F48" s="199">
        <f>'АПУ профилактика'!D49+'АПУ в неотл.форме'!D48+'АПУ обращения'!D49+'ОДИ ПГГ'!D48+'ОДИ МЗ РБ'!D48+ФАП!D48+Гемодиализ!E48+Гемодиализ!I48</f>
        <v>76128521</v>
      </c>
      <c r="G48" s="199">
        <f>СМП!D48</f>
        <v>6010318</v>
      </c>
      <c r="H48" s="199">
        <f t="shared" si="2"/>
        <v>115679393</v>
      </c>
      <c r="I48" s="199"/>
      <c r="J48" s="199">
        <f>ДС!J47+'ОДИ МЗ РБ'!I48</f>
        <v>0</v>
      </c>
      <c r="K48" s="199">
        <f t="shared" si="1"/>
        <v>115679393</v>
      </c>
      <c r="M48" s="284"/>
      <c r="N48" s="284"/>
    </row>
    <row r="49" spans="1:14" x14ac:dyDescent="0.2">
      <c r="A49" s="196">
        <v>44</v>
      </c>
      <c r="B49" s="200" t="s">
        <v>89</v>
      </c>
      <c r="C49" s="198" t="s">
        <v>90</v>
      </c>
      <c r="D49" s="199">
        <f>'КС '!D49+Гемодиализ!F49+Гемодиализ!G49</f>
        <v>38695685</v>
      </c>
      <c r="E49" s="199">
        <f>ДС!D48+Гемодиализ!H49</f>
        <v>8669136</v>
      </c>
      <c r="F49" s="199">
        <f>'АПУ профилактика'!D50+'АПУ в неотл.форме'!D49+'АПУ обращения'!D50+'ОДИ ПГГ'!D49+'ОДИ МЗ РБ'!D49+ФАП!D49+Гемодиализ!E49+Гемодиализ!I49</f>
        <v>53518206</v>
      </c>
      <c r="G49" s="199">
        <f>СМП!D49</f>
        <v>0</v>
      </c>
      <c r="H49" s="199">
        <f t="shared" si="2"/>
        <v>100883027</v>
      </c>
      <c r="I49" s="199"/>
      <c r="J49" s="199">
        <f>ДС!J48+'ОДИ МЗ РБ'!I49</f>
        <v>0</v>
      </c>
      <c r="K49" s="199">
        <f t="shared" si="1"/>
        <v>100883027</v>
      </c>
      <c r="M49" s="284"/>
      <c r="N49" s="284"/>
    </row>
    <row r="50" spans="1:14" x14ac:dyDescent="0.2">
      <c r="A50" s="196">
        <v>45</v>
      </c>
      <c r="B50" s="201" t="s">
        <v>91</v>
      </c>
      <c r="C50" s="198" t="s">
        <v>92</v>
      </c>
      <c r="D50" s="199">
        <f>'КС '!D50+Гемодиализ!F50+Гемодиализ!G50</f>
        <v>483582214</v>
      </c>
      <c r="E50" s="199">
        <f>ДС!D49+Гемодиализ!H50</f>
        <v>62949963</v>
      </c>
      <c r="F50" s="199">
        <f>'АПУ профилактика'!D51+'АПУ в неотл.форме'!D50+'АПУ обращения'!D51+'ОДИ ПГГ'!D50+'ОДИ МЗ РБ'!D50+ФАП!D50+Гемодиализ!E50+Гемодиализ!I50</f>
        <v>473258560</v>
      </c>
      <c r="G50" s="199">
        <f>СМП!D50</f>
        <v>212537541</v>
      </c>
      <c r="H50" s="199">
        <f t="shared" si="2"/>
        <v>1232328278</v>
      </c>
      <c r="I50" s="199"/>
      <c r="J50" s="199">
        <f>ДС!J49+'ОДИ МЗ РБ'!I50</f>
        <v>0</v>
      </c>
      <c r="K50" s="199">
        <f t="shared" si="1"/>
        <v>1232328278</v>
      </c>
      <c r="M50" s="284"/>
      <c r="N50" s="284"/>
    </row>
    <row r="51" spans="1:14" x14ac:dyDescent="0.2">
      <c r="A51" s="196">
        <v>46</v>
      </c>
      <c r="B51" s="197" t="s">
        <v>93</v>
      </c>
      <c r="C51" s="198" t="s">
        <v>94</v>
      </c>
      <c r="D51" s="199">
        <f>'КС '!D51+Гемодиализ!F51+Гемодиализ!G51</f>
        <v>57079406</v>
      </c>
      <c r="E51" s="199">
        <f>ДС!D50+Гемодиализ!H51</f>
        <v>14526956</v>
      </c>
      <c r="F51" s="199">
        <f>'АПУ профилактика'!D52+'АПУ в неотл.форме'!D51+'АПУ обращения'!D52+'ОДИ ПГГ'!D51+'ОДИ МЗ РБ'!D51+ФАП!D51+Гемодиализ!E51+Гемодиализ!I51</f>
        <v>125081250</v>
      </c>
      <c r="G51" s="199">
        <f>СМП!D51</f>
        <v>10953718</v>
      </c>
      <c r="H51" s="199">
        <f t="shared" si="2"/>
        <v>207641330</v>
      </c>
      <c r="I51" s="199"/>
      <c r="J51" s="199">
        <f>ДС!J50+'ОДИ МЗ РБ'!I51</f>
        <v>0</v>
      </c>
      <c r="K51" s="199">
        <f t="shared" si="1"/>
        <v>207641330</v>
      </c>
      <c r="M51" s="284"/>
      <c r="N51" s="284"/>
    </row>
    <row r="52" spans="1:14" ht="10.5" customHeight="1" x14ac:dyDescent="0.2">
      <c r="A52" s="196">
        <v>47</v>
      </c>
      <c r="B52" s="197" t="s">
        <v>95</v>
      </c>
      <c r="C52" s="198" t="s">
        <v>96</v>
      </c>
      <c r="D52" s="199">
        <f>'КС '!D52+Гемодиализ!F52+Гемодиализ!G52</f>
        <v>388535897</v>
      </c>
      <c r="E52" s="199">
        <f>ДС!D51+Гемодиализ!H52</f>
        <v>45240921</v>
      </c>
      <c r="F52" s="199">
        <f>'АПУ профилактика'!D53+'АПУ в неотл.форме'!D52+'АПУ обращения'!D53+'ОДИ ПГГ'!D52+'ОДИ МЗ РБ'!D52+ФАП!D52+Гемодиализ!E52+Гемодиализ!I52</f>
        <v>341797525</v>
      </c>
      <c r="G52" s="199">
        <f>СМП!D52</f>
        <v>36299378</v>
      </c>
      <c r="H52" s="199">
        <f t="shared" si="2"/>
        <v>811873721</v>
      </c>
      <c r="I52" s="199"/>
      <c r="J52" s="199">
        <f>ДС!J51+'ОДИ МЗ РБ'!I52</f>
        <v>0</v>
      </c>
      <c r="K52" s="199">
        <f t="shared" si="1"/>
        <v>811873721</v>
      </c>
      <c r="M52" s="284"/>
      <c r="N52" s="284"/>
    </row>
    <row r="53" spans="1:14" x14ac:dyDescent="0.2">
      <c r="A53" s="196">
        <v>48</v>
      </c>
      <c r="B53" s="204" t="s">
        <v>97</v>
      </c>
      <c r="C53" s="205" t="s">
        <v>98</v>
      </c>
      <c r="D53" s="199">
        <f>'КС '!D53+Гемодиализ!F53+Гемодиализ!G53</f>
        <v>43089157</v>
      </c>
      <c r="E53" s="199">
        <f>ДС!D52+Гемодиализ!H53</f>
        <v>10144608</v>
      </c>
      <c r="F53" s="199">
        <f>'АПУ профилактика'!D54+'АПУ в неотл.форме'!D53+'АПУ обращения'!D54+'ОДИ ПГГ'!D53+'ОДИ МЗ РБ'!D53+ФАП!D53+Гемодиализ!E53+Гемодиализ!I53</f>
        <v>97849529</v>
      </c>
      <c r="G53" s="199">
        <f>СМП!D53</f>
        <v>8249029</v>
      </c>
      <c r="H53" s="199">
        <f t="shared" si="2"/>
        <v>159332323</v>
      </c>
      <c r="I53" s="199"/>
      <c r="J53" s="199">
        <f>ДС!J52+'ОДИ МЗ РБ'!I53</f>
        <v>0</v>
      </c>
      <c r="K53" s="199">
        <f t="shared" si="1"/>
        <v>159332323</v>
      </c>
      <c r="M53" s="284"/>
      <c r="N53" s="284"/>
    </row>
    <row r="54" spans="1:14" x14ac:dyDescent="0.2">
      <c r="A54" s="196">
        <v>49</v>
      </c>
      <c r="B54" s="201" t="s">
        <v>99</v>
      </c>
      <c r="C54" s="198" t="s">
        <v>100</v>
      </c>
      <c r="D54" s="199">
        <f>'КС '!D54+Гемодиализ!F54+Гемодиализ!G54</f>
        <v>62666828</v>
      </c>
      <c r="E54" s="199">
        <f>ДС!D53+Гемодиализ!H54</f>
        <v>16186361</v>
      </c>
      <c r="F54" s="199">
        <f>'АПУ профилактика'!D55+'АПУ в неотл.форме'!D54+'АПУ обращения'!D55+'ОДИ ПГГ'!D54+'ОДИ МЗ РБ'!D54+ФАП!D54+Гемодиализ!E54+Гемодиализ!I54</f>
        <v>149366783</v>
      </c>
      <c r="G54" s="199">
        <f>СМП!D54</f>
        <v>25590987</v>
      </c>
      <c r="H54" s="199">
        <f t="shared" si="2"/>
        <v>253810959</v>
      </c>
      <c r="I54" s="199"/>
      <c r="J54" s="199">
        <f>ДС!J53+'ОДИ МЗ РБ'!I54</f>
        <v>0</v>
      </c>
      <c r="K54" s="199">
        <f t="shared" si="1"/>
        <v>253810959</v>
      </c>
      <c r="M54" s="284"/>
      <c r="N54" s="284"/>
    </row>
    <row r="55" spans="1:14" x14ac:dyDescent="0.2">
      <c r="A55" s="196">
        <v>50</v>
      </c>
      <c r="B55" s="200" t="s">
        <v>101</v>
      </c>
      <c r="C55" s="198" t="s">
        <v>102</v>
      </c>
      <c r="D55" s="199">
        <f>'КС '!D55+Гемодиализ!F55+Гемодиализ!G55</f>
        <v>79770062</v>
      </c>
      <c r="E55" s="199">
        <f>ДС!D54+Гемодиализ!H55</f>
        <v>19213424</v>
      </c>
      <c r="F55" s="199">
        <f>'АПУ профилактика'!D56+'АПУ в неотл.форме'!D55+'АПУ обращения'!D56+'ОДИ ПГГ'!D55+'ОДИ МЗ РБ'!D55+ФАП!D55+Гемодиализ!E55+Гемодиализ!I55</f>
        <v>164558716</v>
      </c>
      <c r="G55" s="199">
        <f>СМП!D55</f>
        <v>29849933</v>
      </c>
      <c r="H55" s="199">
        <f t="shared" si="2"/>
        <v>293392135</v>
      </c>
      <c r="I55" s="199"/>
      <c r="J55" s="199">
        <f>ДС!J54+'ОДИ МЗ РБ'!I55</f>
        <v>0</v>
      </c>
      <c r="K55" s="199">
        <f t="shared" si="1"/>
        <v>293392135</v>
      </c>
      <c r="M55" s="284"/>
      <c r="N55" s="284"/>
    </row>
    <row r="56" spans="1:14" ht="10.5" customHeight="1" x14ac:dyDescent="0.2">
      <c r="A56" s="196">
        <v>51</v>
      </c>
      <c r="B56" s="201" t="s">
        <v>103</v>
      </c>
      <c r="C56" s="198" t="s">
        <v>104</v>
      </c>
      <c r="D56" s="199">
        <f>'КС '!D56+Гемодиализ!F56+Гемодиализ!G56</f>
        <v>32475642</v>
      </c>
      <c r="E56" s="199">
        <f>ДС!D55+Гемодиализ!H56</f>
        <v>6491394</v>
      </c>
      <c r="F56" s="199">
        <f>'АПУ профилактика'!D57+'АПУ в неотл.форме'!D56+'АПУ обращения'!D57+'ОДИ ПГГ'!D56+'ОДИ МЗ РБ'!D56+ФАП!D56+Гемодиализ!E56+Гемодиализ!I56</f>
        <v>67650634</v>
      </c>
      <c r="G56" s="199">
        <f>СМП!D56</f>
        <v>5098962</v>
      </c>
      <c r="H56" s="199">
        <f t="shared" si="2"/>
        <v>111716632</v>
      </c>
      <c r="I56" s="199"/>
      <c r="J56" s="199">
        <f>ДС!J55+'ОДИ МЗ РБ'!I56</f>
        <v>0</v>
      </c>
      <c r="K56" s="199">
        <f t="shared" si="1"/>
        <v>111716632</v>
      </c>
      <c r="M56" s="284"/>
      <c r="N56" s="284"/>
    </row>
    <row r="57" spans="1:14" x14ac:dyDescent="0.2">
      <c r="A57" s="196">
        <v>52</v>
      </c>
      <c r="B57" s="200" t="s">
        <v>105</v>
      </c>
      <c r="C57" s="198" t="s">
        <v>106</v>
      </c>
      <c r="D57" s="199">
        <f>'КС '!D57+Гемодиализ!F57+Гемодиализ!G57</f>
        <v>51838481</v>
      </c>
      <c r="E57" s="199">
        <f>ДС!D56+Гемодиализ!H57</f>
        <v>12982317</v>
      </c>
      <c r="F57" s="199">
        <f>'АПУ профилактика'!D58+'АПУ в неотл.форме'!D57+'АПУ обращения'!D58+'ОДИ ПГГ'!D57+'ОДИ МЗ РБ'!D57+ФАП!D57+Гемодиализ!E57+Гемодиализ!I57</f>
        <v>117584416</v>
      </c>
      <c r="G57" s="199">
        <f>СМП!D57</f>
        <v>21101455</v>
      </c>
      <c r="H57" s="199">
        <f t="shared" si="2"/>
        <v>203506669</v>
      </c>
      <c r="I57" s="199"/>
      <c r="J57" s="199">
        <f>ДС!J56+'ОДИ МЗ РБ'!I57</f>
        <v>0</v>
      </c>
      <c r="K57" s="199">
        <f t="shared" si="1"/>
        <v>203506669</v>
      </c>
      <c r="M57" s="284"/>
      <c r="N57" s="284"/>
    </row>
    <row r="58" spans="1:14" x14ac:dyDescent="0.2">
      <c r="A58" s="196">
        <v>53</v>
      </c>
      <c r="B58" s="201" t="s">
        <v>107</v>
      </c>
      <c r="C58" s="198" t="s">
        <v>108</v>
      </c>
      <c r="D58" s="199">
        <f>'КС '!D58+Гемодиализ!F58+Гемодиализ!G58</f>
        <v>72331965</v>
      </c>
      <c r="E58" s="199">
        <f>ДС!D57+Гемодиализ!H58</f>
        <v>18421722</v>
      </c>
      <c r="F58" s="199">
        <f>'АПУ профилактика'!D59+'АПУ в неотл.форме'!D58+'АПУ обращения'!D59+'ОДИ ПГГ'!D58+'ОДИ МЗ РБ'!D58+ФАП!D58+Гемодиализ!E58+Гемодиализ!I58</f>
        <v>169080927</v>
      </c>
      <c r="G58" s="199">
        <f>СМП!D58</f>
        <v>30575989</v>
      </c>
      <c r="H58" s="199">
        <f t="shared" si="2"/>
        <v>290410603</v>
      </c>
      <c r="I58" s="199"/>
      <c r="J58" s="199">
        <f>ДС!J57+'ОДИ МЗ РБ'!I58</f>
        <v>0</v>
      </c>
      <c r="K58" s="199">
        <f t="shared" si="1"/>
        <v>290410603</v>
      </c>
      <c r="M58" s="284"/>
      <c r="N58" s="284"/>
    </row>
    <row r="59" spans="1:14" x14ac:dyDescent="0.2">
      <c r="A59" s="196">
        <v>54</v>
      </c>
      <c r="B59" s="201" t="s">
        <v>109</v>
      </c>
      <c r="C59" s="198" t="s">
        <v>110</v>
      </c>
      <c r="D59" s="199">
        <f>'КС '!D59+Гемодиализ!F59+Гемодиализ!G59</f>
        <v>419467580</v>
      </c>
      <c r="E59" s="199">
        <f>ДС!D58+Гемодиализ!H59</f>
        <v>71780449</v>
      </c>
      <c r="F59" s="199">
        <f>'АПУ профилактика'!D60+'АПУ в неотл.форме'!D59+'АПУ обращения'!D60+'ОДИ ПГГ'!D59+'ОДИ МЗ РБ'!D59+ФАП!D59+Гемодиализ!E59+Гемодиализ!I59</f>
        <v>515838068</v>
      </c>
      <c r="G59" s="199">
        <f>СМП!D59</f>
        <v>51462145</v>
      </c>
      <c r="H59" s="199">
        <f t="shared" si="2"/>
        <v>1058548242</v>
      </c>
      <c r="I59" s="199"/>
      <c r="J59" s="199">
        <f>ДС!J58+'ОДИ МЗ РБ'!I59</f>
        <v>0</v>
      </c>
      <c r="K59" s="199">
        <f t="shared" si="1"/>
        <v>1058548242</v>
      </c>
      <c r="M59" s="284"/>
      <c r="N59" s="284"/>
    </row>
    <row r="60" spans="1:14" x14ac:dyDescent="0.2">
      <c r="A60" s="196">
        <v>55</v>
      </c>
      <c r="B60" s="201" t="s">
        <v>111</v>
      </c>
      <c r="C60" s="198" t="s">
        <v>112</v>
      </c>
      <c r="D60" s="199">
        <f>'КС '!D60+Гемодиализ!F60+Гемодиализ!G60</f>
        <v>51036919</v>
      </c>
      <c r="E60" s="199">
        <f>ДС!D59+Гемодиализ!H60</f>
        <v>11162191</v>
      </c>
      <c r="F60" s="199">
        <f>'АПУ профилактика'!D61+'АПУ в неотл.форме'!D60+'АПУ обращения'!D61+'ОДИ ПГГ'!D60+'ОДИ МЗ РБ'!D60+ФАП!D60+Гемодиализ!E60+Гемодиализ!I60</f>
        <v>109518961.15296</v>
      </c>
      <c r="G60" s="199">
        <f>СМП!D60</f>
        <v>8295647</v>
      </c>
      <c r="H60" s="199">
        <f t="shared" si="2"/>
        <v>180013718.15296</v>
      </c>
      <c r="I60" s="199"/>
      <c r="J60" s="199">
        <f>ДС!J59+'ОДИ МЗ РБ'!I60</f>
        <v>0</v>
      </c>
      <c r="K60" s="199">
        <f t="shared" si="1"/>
        <v>180013718.15296</v>
      </c>
      <c r="M60" s="284"/>
      <c r="N60" s="284"/>
    </row>
    <row r="61" spans="1:14" x14ac:dyDescent="0.2">
      <c r="A61" s="196">
        <v>56</v>
      </c>
      <c r="B61" s="201" t="s">
        <v>113</v>
      </c>
      <c r="C61" s="198" t="s">
        <v>114</v>
      </c>
      <c r="D61" s="199">
        <f>'КС '!D61+Гемодиализ!F61+Гемодиализ!G61</f>
        <v>0</v>
      </c>
      <c r="E61" s="199">
        <f>ДС!D60+Гемодиализ!H61</f>
        <v>38884</v>
      </c>
      <c r="F61" s="199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99">
        <f>СМП!D61</f>
        <v>0</v>
      </c>
      <c r="H61" s="199">
        <f t="shared" si="2"/>
        <v>132177</v>
      </c>
      <c r="I61" s="199"/>
      <c r="J61" s="199">
        <f>ДС!J60+'ОДИ МЗ РБ'!I61</f>
        <v>0</v>
      </c>
      <c r="K61" s="199">
        <f t="shared" si="1"/>
        <v>132177</v>
      </c>
      <c r="M61" s="284"/>
      <c r="N61" s="284"/>
    </row>
    <row r="62" spans="1:14" x14ac:dyDescent="0.2">
      <c r="A62" s="196">
        <v>57</v>
      </c>
      <c r="B62" s="201" t="s">
        <v>115</v>
      </c>
      <c r="C62" s="198" t="s">
        <v>116</v>
      </c>
      <c r="D62" s="199">
        <f>'КС '!D62+Гемодиализ!F62+Гемодиализ!G62</f>
        <v>148157855</v>
      </c>
      <c r="E62" s="199">
        <f>ДС!D61+Гемодиализ!H62</f>
        <v>0</v>
      </c>
      <c r="F62" s="199">
        <f>'АПУ профилактика'!D63+'АПУ в неотл.форме'!D62+'АПУ обращения'!D63+'ОДИ ПГГ'!D62+'ОДИ МЗ РБ'!D62+ФАП!D62+Гемодиализ!E62+Гемодиализ!I62</f>
        <v>0</v>
      </c>
      <c r="G62" s="199">
        <f>СМП!D62</f>
        <v>0</v>
      </c>
      <c r="H62" s="199">
        <f t="shared" si="2"/>
        <v>148157855</v>
      </c>
      <c r="I62" s="199"/>
      <c r="J62" s="199">
        <f>ДС!J61+'ОДИ МЗ РБ'!I62</f>
        <v>0</v>
      </c>
      <c r="K62" s="199">
        <f t="shared" si="1"/>
        <v>148157855</v>
      </c>
      <c r="M62" s="284"/>
      <c r="N62" s="284"/>
    </row>
    <row r="63" spans="1:14" ht="17.25" customHeight="1" x14ac:dyDescent="0.2">
      <c r="A63" s="196">
        <v>58</v>
      </c>
      <c r="B63" s="201" t="s">
        <v>117</v>
      </c>
      <c r="C63" s="198" t="s">
        <v>118</v>
      </c>
      <c r="D63" s="199">
        <f>'КС '!D63+Гемодиализ!F63+Гемодиализ!G63</f>
        <v>0</v>
      </c>
      <c r="E63" s="199">
        <f>ДС!D62+Гемодиализ!H63</f>
        <v>23990857</v>
      </c>
      <c r="F63" s="199">
        <f>'АПУ профилактика'!D64+'АПУ в неотл.форме'!D63+'АПУ обращения'!D64+'ОДИ ПГГ'!D63+'ОДИ МЗ РБ'!D63+ФАП!D63+Гемодиализ!E63+Гемодиализ!I63</f>
        <v>185345716</v>
      </c>
      <c r="G63" s="199">
        <f>СМП!D63</f>
        <v>0</v>
      </c>
      <c r="H63" s="199">
        <f t="shared" si="2"/>
        <v>209336573</v>
      </c>
      <c r="I63" s="199"/>
      <c r="J63" s="199">
        <f>ДС!J62+'ОДИ МЗ РБ'!I63</f>
        <v>0</v>
      </c>
      <c r="K63" s="199">
        <f t="shared" si="1"/>
        <v>209336573</v>
      </c>
      <c r="M63" s="284"/>
      <c r="N63" s="284"/>
    </row>
    <row r="64" spans="1:14" ht="15" customHeight="1" x14ac:dyDescent="0.2">
      <c r="A64" s="196">
        <v>59</v>
      </c>
      <c r="B64" s="200" t="s">
        <v>119</v>
      </c>
      <c r="C64" s="198" t="s">
        <v>375</v>
      </c>
      <c r="D64" s="199">
        <f>'КС '!D64+Гемодиализ!F64+Гемодиализ!G64</f>
        <v>0</v>
      </c>
      <c r="E64" s="199">
        <f>ДС!D63+Гемодиализ!H64</f>
        <v>20378177</v>
      </c>
      <c r="F64" s="199">
        <f>'АПУ профилактика'!D65+'АПУ в неотл.форме'!D64+'АПУ обращения'!D65+'ОДИ ПГГ'!D64+'ОДИ МЗ РБ'!D64+ФАП!D64+Гемодиализ!E64+Гемодиализ!I64</f>
        <v>154376161</v>
      </c>
      <c r="G64" s="199">
        <f>СМП!D64</f>
        <v>0</v>
      </c>
      <c r="H64" s="199">
        <f t="shared" si="2"/>
        <v>174754338</v>
      </c>
      <c r="I64" s="199"/>
      <c r="J64" s="199">
        <f>ДС!J63+'ОДИ МЗ РБ'!I64</f>
        <v>0</v>
      </c>
      <c r="K64" s="199">
        <f t="shared" si="1"/>
        <v>174754338</v>
      </c>
      <c r="M64" s="284"/>
      <c r="N64" s="284"/>
    </row>
    <row r="65" spans="1:14" ht="24" customHeight="1" x14ac:dyDescent="0.2">
      <c r="A65" s="196">
        <v>60</v>
      </c>
      <c r="B65" s="197" t="s">
        <v>121</v>
      </c>
      <c r="C65" s="198" t="s">
        <v>122</v>
      </c>
      <c r="D65" s="199">
        <f>'КС '!D65+Гемодиализ!F65+Гемодиализ!G65</f>
        <v>0</v>
      </c>
      <c r="E65" s="199">
        <f>ДС!D64+Гемодиализ!H65</f>
        <v>27054448</v>
      </c>
      <c r="F65" s="199">
        <f>'АПУ профилактика'!D66+'АПУ в неотл.форме'!D65+'АПУ обращения'!D66+'ОДИ ПГГ'!D65+'ОДИ МЗ РБ'!D65+ФАП!D65+Гемодиализ!E65+Гемодиализ!I65</f>
        <v>245801457</v>
      </c>
      <c r="G65" s="199">
        <f>СМП!D65</f>
        <v>0</v>
      </c>
      <c r="H65" s="199">
        <f t="shared" si="2"/>
        <v>272855905</v>
      </c>
      <c r="I65" s="199"/>
      <c r="J65" s="199">
        <f>ДС!J64+'ОДИ МЗ РБ'!I65</f>
        <v>0</v>
      </c>
      <c r="K65" s="199">
        <f t="shared" si="1"/>
        <v>272855905</v>
      </c>
      <c r="M65" s="284"/>
      <c r="N65" s="284"/>
    </row>
    <row r="66" spans="1:14" ht="17.25" customHeight="1" x14ac:dyDescent="0.2">
      <c r="A66" s="196">
        <v>61</v>
      </c>
      <c r="B66" s="200" t="s">
        <v>123</v>
      </c>
      <c r="C66" s="198" t="s">
        <v>376</v>
      </c>
      <c r="D66" s="199">
        <f>'КС '!D66+Гемодиализ!F66+Гемодиализ!G66</f>
        <v>0</v>
      </c>
      <c r="E66" s="199">
        <f>ДС!D65+Гемодиализ!H66</f>
        <v>35063497</v>
      </c>
      <c r="F66" s="199">
        <f>'АПУ профилактика'!D67+'АПУ в неотл.форме'!D66+'АПУ обращения'!D67+'ОДИ ПГГ'!D66+'ОДИ МЗ РБ'!D66+ФАП!D66+Гемодиализ!E66+Гемодиализ!I66</f>
        <v>294354420</v>
      </c>
      <c r="G66" s="199">
        <f>СМП!D66</f>
        <v>0</v>
      </c>
      <c r="H66" s="199">
        <f t="shared" si="2"/>
        <v>329417917</v>
      </c>
      <c r="I66" s="199"/>
      <c r="J66" s="199">
        <f>ДС!J65+'ОДИ МЗ РБ'!I66</f>
        <v>0</v>
      </c>
      <c r="K66" s="199">
        <f t="shared" si="1"/>
        <v>329417917</v>
      </c>
      <c r="M66" s="284"/>
      <c r="N66" s="284"/>
    </row>
    <row r="67" spans="1:14" ht="12.75" customHeight="1" x14ac:dyDescent="0.2">
      <c r="A67" s="196">
        <v>62</v>
      </c>
      <c r="B67" s="201" t="s">
        <v>125</v>
      </c>
      <c r="C67" s="198" t="s">
        <v>126</v>
      </c>
      <c r="D67" s="199">
        <f>'КС '!D67+Гемодиализ!F67+Гемодиализ!G67</f>
        <v>0</v>
      </c>
      <c r="E67" s="199">
        <f>ДС!D66+Гемодиализ!H67</f>
        <v>15928784</v>
      </c>
      <c r="F67" s="199">
        <f>'АПУ профилактика'!D68+'АПУ в неотл.форме'!D67+'АПУ обращения'!D68+'ОДИ ПГГ'!D67+'ОДИ МЗ РБ'!D67+ФАП!D67+Гемодиализ!E67+Гемодиализ!I67</f>
        <v>108139704</v>
      </c>
      <c r="G67" s="199">
        <f>СМП!D67</f>
        <v>0</v>
      </c>
      <c r="H67" s="199">
        <f t="shared" si="2"/>
        <v>124068488</v>
      </c>
      <c r="I67" s="199"/>
      <c r="J67" s="199">
        <f>ДС!J66+'ОДИ МЗ РБ'!I67</f>
        <v>0</v>
      </c>
      <c r="K67" s="199">
        <f t="shared" si="1"/>
        <v>124068488</v>
      </c>
      <c r="M67" s="284"/>
      <c r="N67" s="284"/>
    </row>
    <row r="68" spans="1:14" ht="27.75" customHeight="1" x14ac:dyDescent="0.2">
      <c r="A68" s="196">
        <v>63</v>
      </c>
      <c r="B68" s="197" t="s">
        <v>127</v>
      </c>
      <c r="C68" s="198" t="s">
        <v>377</v>
      </c>
      <c r="D68" s="199">
        <f>'КС '!D68+Гемодиализ!F68+Гемодиализ!G68</f>
        <v>0</v>
      </c>
      <c r="E68" s="199">
        <f>ДС!D67+Гемодиализ!H68</f>
        <v>0</v>
      </c>
      <c r="F68" s="199">
        <f>'АПУ профилактика'!D69+'АПУ в неотл.форме'!D68+'АПУ обращения'!D69+'ОДИ ПГГ'!D68+'ОДИ МЗ РБ'!D68+ФАП!D68+Гемодиализ!E68+Гемодиализ!I68</f>
        <v>64173560</v>
      </c>
      <c r="G68" s="199">
        <f>СМП!D68</f>
        <v>0</v>
      </c>
      <c r="H68" s="199">
        <f t="shared" si="2"/>
        <v>64173560</v>
      </c>
      <c r="I68" s="199"/>
      <c r="J68" s="199">
        <f>ДС!J67+'ОДИ МЗ РБ'!I68</f>
        <v>0</v>
      </c>
      <c r="K68" s="199">
        <f t="shared" si="1"/>
        <v>64173560</v>
      </c>
      <c r="M68" s="284"/>
      <c r="N68" s="284"/>
    </row>
    <row r="69" spans="1:14" ht="24" x14ac:dyDescent="0.2">
      <c r="A69" s="196">
        <v>64</v>
      </c>
      <c r="B69" s="197" t="s">
        <v>129</v>
      </c>
      <c r="C69" s="198" t="s">
        <v>378</v>
      </c>
      <c r="D69" s="199">
        <f>'КС '!D69+Гемодиализ!F69+Гемодиализ!G69</f>
        <v>0</v>
      </c>
      <c r="E69" s="199">
        <f>ДС!D68+Гемодиализ!H69</f>
        <v>0</v>
      </c>
      <c r="F69" s="199">
        <f>'АПУ профилактика'!D70+'АПУ в неотл.форме'!D69+'АПУ обращения'!D70+'ОДИ ПГГ'!D69+'ОДИ МЗ РБ'!D69+ФАП!D69+Гемодиализ!E69+Гемодиализ!I69</f>
        <v>104611869</v>
      </c>
      <c r="G69" s="199">
        <f>СМП!D69</f>
        <v>0</v>
      </c>
      <c r="H69" s="199">
        <f t="shared" si="2"/>
        <v>104611869</v>
      </c>
      <c r="I69" s="199"/>
      <c r="J69" s="199">
        <f>ДС!J68+'ОДИ МЗ РБ'!I69</f>
        <v>0</v>
      </c>
      <c r="K69" s="199">
        <f t="shared" si="1"/>
        <v>104611869</v>
      </c>
      <c r="M69" s="284"/>
      <c r="N69" s="284"/>
    </row>
    <row r="70" spans="1:14" x14ac:dyDescent="0.2">
      <c r="A70" s="196">
        <v>65</v>
      </c>
      <c r="B70" s="200" t="s">
        <v>131</v>
      </c>
      <c r="C70" s="198" t="s">
        <v>379</v>
      </c>
      <c r="D70" s="199">
        <f>'КС '!D70+Гемодиализ!F70+Гемодиализ!G70</f>
        <v>0</v>
      </c>
      <c r="E70" s="199">
        <f>ДС!D69+Гемодиализ!H70</f>
        <v>32977546</v>
      </c>
      <c r="F70" s="199">
        <f>'АПУ профилактика'!D71+'АПУ в неотл.форме'!D70+'АПУ обращения'!D71+'ОДИ ПГГ'!D70+'ОДИ МЗ РБ'!D70+ФАП!D70+Гемодиализ!E70+Гемодиализ!I70</f>
        <v>206830249</v>
      </c>
      <c r="G70" s="199">
        <f>СМП!D70</f>
        <v>0</v>
      </c>
      <c r="H70" s="199">
        <f t="shared" ref="H70:H101" si="3">D70+E70+F70+G70</f>
        <v>239807795</v>
      </c>
      <c r="I70" s="199"/>
      <c r="J70" s="199">
        <f>ДС!J69+'ОДИ МЗ РБ'!I70</f>
        <v>0</v>
      </c>
      <c r="K70" s="199">
        <f t="shared" ref="K70:K133" si="4">H70+I70+J70</f>
        <v>239807795</v>
      </c>
      <c r="M70" s="284"/>
      <c r="N70" s="284"/>
    </row>
    <row r="71" spans="1:14" x14ac:dyDescent="0.2">
      <c r="A71" s="196">
        <v>66</v>
      </c>
      <c r="B71" s="197" t="s">
        <v>133</v>
      </c>
      <c r="C71" s="198" t="s">
        <v>380</v>
      </c>
      <c r="D71" s="199">
        <f>'КС '!D71+Гемодиализ!F71+Гемодиализ!G71</f>
        <v>0</v>
      </c>
      <c r="E71" s="199">
        <f>ДС!D70+Гемодиализ!H71</f>
        <v>18647367</v>
      </c>
      <c r="F71" s="199">
        <f>'АПУ профилактика'!D72+'АПУ в неотл.форме'!D71+'АПУ обращения'!D72+'ОДИ ПГГ'!D71+'ОДИ МЗ РБ'!D71+ФАП!D71+Гемодиализ!E71+Гемодиализ!I71</f>
        <v>131483111</v>
      </c>
      <c r="G71" s="199">
        <f>СМП!D71</f>
        <v>0</v>
      </c>
      <c r="H71" s="199">
        <f t="shared" si="3"/>
        <v>150130478</v>
      </c>
      <c r="I71" s="199"/>
      <c r="J71" s="199">
        <f>ДС!J70+'ОДИ МЗ РБ'!I71</f>
        <v>0</v>
      </c>
      <c r="K71" s="199">
        <f t="shared" si="4"/>
        <v>150130478</v>
      </c>
      <c r="M71" s="284"/>
      <c r="N71" s="284"/>
    </row>
    <row r="72" spans="1:14" x14ac:dyDescent="0.2">
      <c r="A72" s="196">
        <v>67</v>
      </c>
      <c r="B72" s="200" t="s">
        <v>135</v>
      </c>
      <c r="C72" s="198" t="s">
        <v>381</v>
      </c>
      <c r="D72" s="199">
        <f>'КС '!D72+Гемодиализ!F72+Гемодиализ!G72</f>
        <v>0</v>
      </c>
      <c r="E72" s="199">
        <f>ДС!D71+Гемодиализ!H72</f>
        <v>49985461</v>
      </c>
      <c r="F72" s="199">
        <f>'АПУ профилактика'!D73+'АПУ в неотл.форме'!D72+'АПУ обращения'!D73+'ОДИ ПГГ'!D72+'ОДИ МЗ РБ'!D72+ФАП!D72+Гемодиализ!E72+Гемодиализ!I72</f>
        <v>134657003</v>
      </c>
      <c r="G72" s="199">
        <f>СМП!D72</f>
        <v>0</v>
      </c>
      <c r="H72" s="199">
        <f t="shared" si="3"/>
        <v>184642464</v>
      </c>
      <c r="I72" s="199"/>
      <c r="J72" s="199">
        <f>ДС!J71+'ОДИ МЗ РБ'!I72</f>
        <v>0</v>
      </c>
      <c r="K72" s="199">
        <f t="shared" si="4"/>
        <v>184642464</v>
      </c>
      <c r="M72" s="284"/>
      <c r="N72" s="284"/>
    </row>
    <row r="73" spans="1:14" x14ac:dyDescent="0.2">
      <c r="A73" s="196">
        <v>68</v>
      </c>
      <c r="B73" s="200" t="s">
        <v>137</v>
      </c>
      <c r="C73" s="198" t="s">
        <v>382</v>
      </c>
      <c r="D73" s="199">
        <f>'КС '!D73+Гемодиализ!F73+Гемодиализ!G73</f>
        <v>0</v>
      </c>
      <c r="E73" s="199">
        <f>ДС!D72+Гемодиализ!H73</f>
        <v>13155881</v>
      </c>
      <c r="F73" s="199">
        <f>'АПУ профилактика'!D74+'АПУ в неотл.форме'!D73+'АПУ обращения'!D74+'ОДИ ПГГ'!D73+'ОДИ МЗ РБ'!D73+ФАП!D73+Гемодиализ!E73+Гемодиализ!I73</f>
        <v>107362889</v>
      </c>
      <c r="G73" s="199">
        <f>СМП!D73</f>
        <v>0</v>
      </c>
      <c r="H73" s="199">
        <f t="shared" si="3"/>
        <v>120518770</v>
      </c>
      <c r="I73" s="199"/>
      <c r="J73" s="199">
        <f>ДС!J72+'ОДИ МЗ РБ'!I73</f>
        <v>0</v>
      </c>
      <c r="K73" s="199">
        <f t="shared" si="4"/>
        <v>120518770</v>
      </c>
      <c r="M73" s="284"/>
      <c r="N73" s="284"/>
    </row>
    <row r="74" spans="1:14" x14ac:dyDescent="0.2">
      <c r="A74" s="196">
        <v>69</v>
      </c>
      <c r="B74" s="200" t="s">
        <v>139</v>
      </c>
      <c r="C74" s="198" t="s">
        <v>383</v>
      </c>
      <c r="D74" s="199">
        <f>'КС '!D74+Гемодиализ!F74+Гемодиализ!G74</f>
        <v>0</v>
      </c>
      <c r="E74" s="199">
        <f>ДС!D73+Гемодиализ!H74</f>
        <v>35729712</v>
      </c>
      <c r="F74" s="199">
        <f>'АПУ профилактика'!D75+'АПУ в неотл.форме'!D74+'АПУ обращения'!D75+'ОДИ ПГГ'!D74+'ОДИ МЗ РБ'!D74+ФАП!D74+Гемодиализ!E74+Гемодиализ!I74</f>
        <v>251006448</v>
      </c>
      <c r="G74" s="199">
        <f>СМП!D74</f>
        <v>0</v>
      </c>
      <c r="H74" s="199">
        <f t="shared" si="3"/>
        <v>286736160</v>
      </c>
      <c r="I74" s="199"/>
      <c r="J74" s="199">
        <f>ДС!J73+'ОДИ МЗ РБ'!I74</f>
        <v>0</v>
      </c>
      <c r="K74" s="199">
        <f t="shared" si="4"/>
        <v>286736160</v>
      </c>
      <c r="M74" s="284"/>
      <c r="N74" s="284"/>
    </row>
    <row r="75" spans="1:14" x14ac:dyDescent="0.2">
      <c r="A75" s="196">
        <v>70</v>
      </c>
      <c r="B75" s="201" t="s">
        <v>141</v>
      </c>
      <c r="C75" s="198" t="s">
        <v>142</v>
      </c>
      <c r="D75" s="199">
        <f>'КС '!D75+Гемодиализ!F75+Гемодиализ!G75</f>
        <v>0</v>
      </c>
      <c r="E75" s="199">
        <f>ДС!D74+Гемодиализ!H75</f>
        <v>20984768</v>
      </c>
      <c r="F75" s="199">
        <f>'АПУ профилактика'!D76+'АПУ в неотл.форме'!D75+'АПУ обращения'!D76+'ОДИ ПГГ'!D75+'ОДИ МЗ РБ'!D75+ФАП!D75+Гемодиализ!E75+Гемодиализ!I75</f>
        <v>128139472</v>
      </c>
      <c r="G75" s="199">
        <f>СМП!D75</f>
        <v>0</v>
      </c>
      <c r="H75" s="199">
        <f t="shared" si="3"/>
        <v>149124240</v>
      </c>
      <c r="I75" s="199"/>
      <c r="J75" s="199">
        <f>ДС!J74+'ОДИ МЗ РБ'!I75</f>
        <v>0</v>
      </c>
      <c r="K75" s="199">
        <f t="shared" si="4"/>
        <v>149124240</v>
      </c>
      <c r="M75" s="284"/>
      <c r="N75" s="284"/>
    </row>
    <row r="76" spans="1:14" x14ac:dyDescent="0.2">
      <c r="A76" s="196">
        <v>71</v>
      </c>
      <c r="B76" s="200" t="s">
        <v>143</v>
      </c>
      <c r="C76" s="198" t="s">
        <v>144</v>
      </c>
      <c r="D76" s="199">
        <f>'КС '!D76+Гемодиализ!F76+Гемодиализ!G76</f>
        <v>0</v>
      </c>
      <c r="E76" s="199">
        <f>ДС!D75+Гемодиализ!H76</f>
        <v>20457831</v>
      </c>
      <c r="F76" s="199">
        <f>'АПУ профилактика'!D77+'АПУ в неотл.форме'!D76+'АПУ обращения'!D77+'ОДИ ПГГ'!D76+'ОДИ МЗ РБ'!D76+ФАП!D76+Гемодиализ!E76+Гемодиализ!I76</f>
        <v>168732111</v>
      </c>
      <c r="G76" s="199">
        <f>СМП!D76</f>
        <v>0</v>
      </c>
      <c r="H76" s="199">
        <f t="shared" si="3"/>
        <v>189189942</v>
      </c>
      <c r="I76" s="199"/>
      <c r="J76" s="199">
        <f>ДС!J75+'ОДИ МЗ РБ'!I76</f>
        <v>0</v>
      </c>
      <c r="K76" s="199">
        <f t="shared" si="4"/>
        <v>189189942</v>
      </c>
      <c r="M76" s="284"/>
      <c r="N76" s="284"/>
    </row>
    <row r="77" spans="1:14" x14ac:dyDescent="0.2">
      <c r="A77" s="196">
        <v>72</v>
      </c>
      <c r="B77" s="201" t="s">
        <v>145</v>
      </c>
      <c r="C77" s="198" t="s">
        <v>146</v>
      </c>
      <c r="D77" s="199">
        <f>'КС '!D77+Гемодиализ!F77+Гемодиализ!G77</f>
        <v>0</v>
      </c>
      <c r="E77" s="199">
        <f>ДС!D76+Гемодиализ!H77</f>
        <v>11364388</v>
      </c>
      <c r="F77" s="199">
        <f>'АПУ профилактика'!D78+'АПУ в неотл.форме'!D77+'АПУ обращения'!D78+'ОДИ ПГГ'!D77+'ОДИ МЗ РБ'!D77+ФАП!D77+Гемодиализ!E77+Гемодиализ!I77</f>
        <v>78084028</v>
      </c>
      <c r="G77" s="199">
        <f>СМП!D77</f>
        <v>0</v>
      </c>
      <c r="H77" s="199">
        <f t="shared" si="3"/>
        <v>89448416</v>
      </c>
      <c r="I77" s="199"/>
      <c r="J77" s="199">
        <f>ДС!J76+'ОДИ МЗ РБ'!I77</f>
        <v>0</v>
      </c>
      <c r="K77" s="199">
        <f t="shared" si="4"/>
        <v>89448416</v>
      </c>
      <c r="M77" s="284"/>
      <c r="N77" s="284"/>
    </row>
    <row r="78" spans="1:14" x14ac:dyDescent="0.2">
      <c r="A78" s="196">
        <v>73</v>
      </c>
      <c r="B78" s="200" t="s">
        <v>147</v>
      </c>
      <c r="C78" s="198" t="s">
        <v>384</v>
      </c>
      <c r="D78" s="199">
        <f>'КС '!D78+Гемодиализ!F78+Гемодиализ!G78</f>
        <v>0</v>
      </c>
      <c r="E78" s="199">
        <f>ДС!D77+Гемодиализ!H78</f>
        <v>36915555</v>
      </c>
      <c r="F78" s="199">
        <f>'АПУ профилактика'!D79+'АПУ в неотл.форме'!D78+'АПУ обращения'!D79+'ОДИ ПГГ'!D78+'ОДИ МЗ РБ'!D78+ФАП!D78+Гемодиализ!E78+Гемодиализ!I78</f>
        <v>245134752</v>
      </c>
      <c r="G78" s="199">
        <f>СМП!D78</f>
        <v>0</v>
      </c>
      <c r="H78" s="199">
        <f t="shared" si="3"/>
        <v>282050307</v>
      </c>
      <c r="I78" s="199"/>
      <c r="J78" s="199">
        <f>ДС!J77+'ОДИ МЗ РБ'!I78</f>
        <v>0</v>
      </c>
      <c r="K78" s="199">
        <f t="shared" si="4"/>
        <v>282050307</v>
      </c>
      <c r="M78" s="284"/>
      <c r="N78" s="284"/>
    </row>
    <row r="79" spans="1:14" x14ac:dyDescent="0.2">
      <c r="A79" s="196">
        <v>74</v>
      </c>
      <c r="B79" s="201" t="s">
        <v>149</v>
      </c>
      <c r="C79" s="198" t="s">
        <v>150</v>
      </c>
      <c r="D79" s="199">
        <f>'КС '!D79+Гемодиализ!F79+Гемодиализ!G79</f>
        <v>0</v>
      </c>
      <c r="E79" s="199">
        <f>ДС!D78+Гемодиализ!H79</f>
        <v>19804579</v>
      </c>
      <c r="F79" s="199">
        <f>'АПУ профилактика'!D80+'АПУ в неотл.форме'!D79+'АПУ обращения'!D80+'ОДИ ПГГ'!D79+'ОДИ МЗ РБ'!D79+ФАП!D79+Гемодиализ!E79+Гемодиализ!I79</f>
        <v>95176030</v>
      </c>
      <c r="G79" s="199">
        <f>СМП!D79</f>
        <v>0</v>
      </c>
      <c r="H79" s="199">
        <f t="shared" si="3"/>
        <v>114980609</v>
      </c>
      <c r="I79" s="199"/>
      <c r="J79" s="199">
        <f>ДС!J78+'ОДИ МЗ РБ'!I79</f>
        <v>0</v>
      </c>
      <c r="K79" s="199">
        <f t="shared" si="4"/>
        <v>114980609</v>
      </c>
      <c r="M79" s="284"/>
      <c r="N79" s="284"/>
    </row>
    <row r="80" spans="1:14" x14ac:dyDescent="0.2">
      <c r="A80" s="196">
        <v>75</v>
      </c>
      <c r="B80" s="201" t="s">
        <v>151</v>
      </c>
      <c r="C80" s="198" t="s">
        <v>152</v>
      </c>
      <c r="D80" s="199">
        <f>'КС '!D80+Гемодиализ!F80+Гемодиализ!G80</f>
        <v>0</v>
      </c>
      <c r="E80" s="199">
        <f>ДС!D79+Гемодиализ!H80</f>
        <v>15878588</v>
      </c>
      <c r="F80" s="199">
        <f>'АПУ профилактика'!D81+'АПУ в неотл.форме'!D80+'АПУ обращения'!D81+'ОДИ ПГГ'!D80+'ОДИ МЗ РБ'!D80+ФАП!D80+Гемодиализ!E80+Гемодиализ!I80</f>
        <v>105490484</v>
      </c>
      <c r="G80" s="199">
        <f>СМП!D80</f>
        <v>0</v>
      </c>
      <c r="H80" s="199">
        <f t="shared" si="3"/>
        <v>121369072</v>
      </c>
      <c r="I80" s="199"/>
      <c r="J80" s="199">
        <f>ДС!J79+'ОДИ МЗ РБ'!I80</f>
        <v>0</v>
      </c>
      <c r="K80" s="199">
        <f t="shared" si="4"/>
        <v>121369072</v>
      </c>
      <c r="M80" s="284"/>
      <c r="N80" s="284"/>
    </row>
    <row r="81" spans="1:14" ht="24" x14ac:dyDescent="0.2">
      <c r="A81" s="196">
        <v>76</v>
      </c>
      <c r="B81" s="206" t="s">
        <v>153</v>
      </c>
      <c r="C81" s="205" t="s">
        <v>385</v>
      </c>
      <c r="D81" s="199">
        <f>'КС '!D81+Гемодиализ!F81+Гемодиализ!G81</f>
        <v>0</v>
      </c>
      <c r="E81" s="199">
        <f>ДС!D80+Гемодиализ!H81</f>
        <v>0</v>
      </c>
      <c r="F81" s="199">
        <f>'АПУ профилактика'!D82+'АПУ в неотл.форме'!D81+'АПУ обращения'!D82+'ОДИ ПГГ'!D81+'ОДИ МЗ РБ'!D81+ФАП!D81+Гемодиализ!E81+Гемодиализ!I81</f>
        <v>39435913</v>
      </c>
      <c r="G81" s="199">
        <f>СМП!D81</f>
        <v>0</v>
      </c>
      <c r="H81" s="199">
        <f t="shared" si="3"/>
        <v>39435913</v>
      </c>
      <c r="I81" s="199"/>
      <c r="J81" s="199">
        <f>ДС!J80+'ОДИ МЗ РБ'!I81</f>
        <v>0</v>
      </c>
      <c r="K81" s="199">
        <f t="shared" si="4"/>
        <v>39435913</v>
      </c>
      <c r="M81" s="284"/>
      <c r="N81" s="284"/>
    </row>
    <row r="82" spans="1:14" ht="24" x14ac:dyDescent="0.2">
      <c r="A82" s="196">
        <v>77</v>
      </c>
      <c r="B82" s="197" t="s">
        <v>155</v>
      </c>
      <c r="C82" s="198" t="s">
        <v>386</v>
      </c>
      <c r="D82" s="199">
        <f>'КС '!D82+Гемодиализ!F82+Гемодиализ!G82</f>
        <v>0</v>
      </c>
      <c r="E82" s="199">
        <f>ДС!D81+Гемодиализ!H82</f>
        <v>0</v>
      </c>
      <c r="F82" s="199">
        <f>'АПУ профилактика'!D83+'АПУ в неотл.форме'!D82+'АПУ обращения'!D83+'ОДИ ПГГ'!D82+'ОДИ МЗ РБ'!D82+ФАП!D82+Гемодиализ!E82+Гемодиализ!I82</f>
        <v>57732251</v>
      </c>
      <c r="G82" s="199">
        <f>СМП!D82</f>
        <v>0</v>
      </c>
      <c r="H82" s="199">
        <f t="shared" si="3"/>
        <v>57732251</v>
      </c>
      <c r="I82" s="199"/>
      <c r="J82" s="199">
        <f>ДС!J81+'ОДИ МЗ РБ'!I82</f>
        <v>0</v>
      </c>
      <c r="K82" s="199">
        <f t="shared" si="4"/>
        <v>57732251</v>
      </c>
      <c r="M82" s="284"/>
      <c r="N82" s="284"/>
    </row>
    <row r="83" spans="1:14" ht="24" x14ac:dyDescent="0.2">
      <c r="A83" s="196">
        <v>78</v>
      </c>
      <c r="B83" s="200" t="s">
        <v>157</v>
      </c>
      <c r="C83" s="198" t="s">
        <v>387</v>
      </c>
      <c r="D83" s="199">
        <f>'КС '!D83+Гемодиализ!F83+Гемодиализ!G83</f>
        <v>0</v>
      </c>
      <c r="E83" s="199">
        <f>ДС!D82+Гемодиализ!H83</f>
        <v>0</v>
      </c>
      <c r="F83" s="199">
        <f>'АПУ профилактика'!D84+'АПУ в неотл.форме'!D83+'АПУ обращения'!D84+'ОДИ ПГГ'!D83+'ОДИ МЗ РБ'!D83+ФАП!D83+Гемодиализ!E83+Гемодиализ!I83</f>
        <v>50364036</v>
      </c>
      <c r="G83" s="199">
        <f>СМП!D83</f>
        <v>0</v>
      </c>
      <c r="H83" s="199">
        <f t="shared" si="3"/>
        <v>50364036</v>
      </c>
      <c r="I83" s="199"/>
      <c r="J83" s="199">
        <f>ДС!J82+'ОДИ МЗ РБ'!I83</f>
        <v>0</v>
      </c>
      <c r="K83" s="199">
        <f t="shared" si="4"/>
        <v>50364036</v>
      </c>
      <c r="M83" s="284"/>
      <c r="N83" s="284"/>
    </row>
    <row r="84" spans="1:14" ht="24" x14ac:dyDescent="0.2">
      <c r="A84" s="196">
        <v>79</v>
      </c>
      <c r="B84" s="200" t="s">
        <v>159</v>
      </c>
      <c r="C84" s="198" t="s">
        <v>388</v>
      </c>
      <c r="D84" s="199">
        <f>'КС '!D84+Гемодиализ!F84+Гемодиализ!G84</f>
        <v>0</v>
      </c>
      <c r="E84" s="199">
        <f>ДС!D83+Гемодиализ!H84</f>
        <v>0</v>
      </c>
      <c r="F84" s="199">
        <f>'АПУ профилактика'!D85+'АПУ в неотл.форме'!D84+'АПУ обращения'!D85+'ОДИ ПГГ'!D84+'ОДИ МЗ РБ'!D84+ФАП!D84+Гемодиализ!E84+Гемодиализ!I84</f>
        <v>39764527</v>
      </c>
      <c r="G84" s="199">
        <f>СМП!D84</f>
        <v>0</v>
      </c>
      <c r="H84" s="199">
        <f t="shared" si="3"/>
        <v>39764527</v>
      </c>
      <c r="I84" s="199"/>
      <c r="J84" s="199">
        <f>ДС!J83+'ОДИ МЗ РБ'!I84</f>
        <v>0</v>
      </c>
      <c r="K84" s="199">
        <f t="shared" si="4"/>
        <v>39764527</v>
      </c>
      <c r="M84" s="284"/>
      <c r="N84" s="284"/>
    </row>
    <row r="85" spans="1:14" ht="24" x14ac:dyDescent="0.2">
      <c r="A85" s="196">
        <v>80</v>
      </c>
      <c r="B85" s="197" t="s">
        <v>161</v>
      </c>
      <c r="C85" s="198" t="s">
        <v>389</v>
      </c>
      <c r="D85" s="199">
        <f>'КС '!D85+Гемодиализ!F85+Гемодиализ!G85</f>
        <v>0</v>
      </c>
      <c r="E85" s="199">
        <f>ДС!D84+Гемодиализ!H85</f>
        <v>0</v>
      </c>
      <c r="F85" s="199">
        <f>'АПУ профилактика'!D86+'АПУ в неотл.форме'!D85+'АПУ обращения'!D86+'ОДИ ПГГ'!D85+'ОДИ МЗ РБ'!D85+ФАП!D85+Гемодиализ!E85+Гемодиализ!I85</f>
        <v>61929746</v>
      </c>
      <c r="G85" s="199">
        <f>СМП!D85</f>
        <v>0</v>
      </c>
      <c r="H85" s="199">
        <f t="shared" si="3"/>
        <v>61929746</v>
      </c>
      <c r="I85" s="199"/>
      <c r="J85" s="199">
        <f>ДС!J84+'ОДИ МЗ РБ'!I85</f>
        <v>0</v>
      </c>
      <c r="K85" s="199">
        <f t="shared" si="4"/>
        <v>61929746</v>
      </c>
      <c r="M85" s="284"/>
      <c r="N85" s="284"/>
    </row>
    <row r="86" spans="1:14" ht="24" x14ac:dyDescent="0.2">
      <c r="A86" s="196">
        <v>81</v>
      </c>
      <c r="B86" s="197" t="s">
        <v>163</v>
      </c>
      <c r="C86" s="198" t="s">
        <v>390</v>
      </c>
      <c r="D86" s="199">
        <f>'КС '!D86+Гемодиализ!F86+Гемодиализ!G86</f>
        <v>0</v>
      </c>
      <c r="E86" s="199">
        <f>ДС!D85+Гемодиализ!H86</f>
        <v>0</v>
      </c>
      <c r="F86" s="199">
        <f>'АПУ профилактика'!D87+'АПУ в неотл.форме'!D86+'АПУ обращения'!D87+'ОДИ ПГГ'!D86+'ОДИ МЗ РБ'!D86+ФАП!D86+Гемодиализ!E86+Гемодиализ!I86</f>
        <v>37231145</v>
      </c>
      <c r="G86" s="199">
        <f>СМП!D86</f>
        <v>0</v>
      </c>
      <c r="H86" s="199">
        <f t="shared" si="3"/>
        <v>37231145</v>
      </c>
      <c r="I86" s="199"/>
      <c r="J86" s="199">
        <f>ДС!J85+'ОДИ МЗ РБ'!I86</f>
        <v>0</v>
      </c>
      <c r="K86" s="199">
        <f t="shared" si="4"/>
        <v>37231145</v>
      </c>
      <c r="M86" s="284"/>
      <c r="N86" s="284"/>
    </row>
    <row r="87" spans="1:14" ht="24" x14ac:dyDescent="0.2">
      <c r="A87" s="196">
        <v>82</v>
      </c>
      <c r="B87" s="197" t="s">
        <v>165</v>
      </c>
      <c r="C87" s="198" t="s">
        <v>391</v>
      </c>
      <c r="D87" s="199">
        <f>'КС '!D87+Гемодиализ!F87+Гемодиализ!G87</f>
        <v>0</v>
      </c>
      <c r="E87" s="199">
        <f>ДС!D86+Гемодиализ!H87</f>
        <v>0</v>
      </c>
      <c r="F87" s="199">
        <f>'АПУ профилактика'!D88+'АПУ в неотл.форме'!D87+'АПУ обращения'!D88+'ОДИ ПГГ'!D87+'ОДИ МЗ РБ'!D87+ФАП!D87+Гемодиализ!E87+Гемодиализ!I87</f>
        <v>31187760</v>
      </c>
      <c r="G87" s="199">
        <f>СМП!D87</f>
        <v>0</v>
      </c>
      <c r="H87" s="199">
        <f t="shared" si="3"/>
        <v>31187760</v>
      </c>
      <c r="I87" s="199"/>
      <c r="J87" s="199">
        <f>ДС!J86+'ОДИ МЗ РБ'!I87</f>
        <v>0</v>
      </c>
      <c r="K87" s="199">
        <f t="shared" si="4"/>
        <v>31187760</v>
      </c>
      <c r="M87" s="284"/>
      <c r="N87" s="284"/>
    </row>
    <row r="88" spans="1:14" x14ac:dyDescent="0.2">
      <c r="A88" s="196">
        <v>83</v>
      </c>
      <c r="B88" s="201" t="s">
        <v>167</v>
      </c>
      <c r="C88" s="198" t="s">
        <v>168</v>
      </c>
      <c r="D88" s="199">
        <f>'КС '!D88+Гемодиализ!F88+Гемодиализ!G88</f>
        <v>517324914</v>
      </c>
      <c r="E88" s="199">
        <f>ДС!D87+Гемодиализ!H88</f>
        <v>37351292</v>
      </c>
      <c r="F88" s="199">
        <f>'АПУ профилактика'!D89+'АПУ в неотл.форме'!D88+'АПУ обращения'!D89+'ОДИ ПГГ'!D88+'ОДИ МЗ РБ'!D88+ФАП!D88+Гемодиализ!E88+Гемодиализ!I88</f>
        <v>269088718</v>
      </c>
      <c r="G88" s="199">
        <f>СМП!D88</f>
        <v>0</v>
      </c>
      <c r="H88" s="199">
        <f t="shared" si="3"/>
        <v>823764924</v>
      </c>
      <c r="I88" s="199"/>
      <c r="J88" s="199">
        <f>ДС!J87+'ОДИ МЗ РБ'!I88</f>
        <v>0</v>
      </c>
      <c r="K88" s="199">
        <f t="shared" si="4"/>
        <v>823764924</v>
      </c>
      <c r="M88" s="284"/>
      <c r="N88" s="284"/>
    </row>
    <row r="89" spans="1:14" x14ac:dyDescent="0.2">
      <c r="A89" s="196">
        <v>84</v>
      </c>
      <c r="B89" s="197" t="s">
        <v>169</v>
      </c>
      <c r="C89" s="198" t="s">
        <v>392</v>
      </c>
      <c r="D89" s="199">
        <f>'КС '!D89+Гемодиализ!F89+Гемодиализ!G89</f>
        <v>223156863</v>
      </c>
      <c r="E89" s="199">
        <f>ДС!D88+Гемодиализ!H89</f>
        <v>30971365</v>
      </c>
      <c r="F89" s="199">
        <f>'АПУ профилактика'!D90+'АПУ в неотл.форме'!D89+'АПУ обращения'!D90+'ОДИ ПГГ'!D89+'ОДИ МЗ РБ'!D89+ФАП!D89+Гемодиализ!E89+Гемодиализ!I89</f>
        <v>163461937</v>
      </c>
      <c r="G89" s="199">
        <f>СМП!D89</f>
        <v>0</v>
      </c>
      <c r="H89" s="199">
        <f t="shared" si="3"/>
        <v>417590165</v>
      </c>
      <c r="I89" s="199"/>
      <c r="J89" s="199">
        <f>ДС!J88+'ОДИ МЗ РБ'!I89</f>
        <v>0</v>
      </c>
      <c r="K89" s="199">
        <f t="shared" si="4"/>
        <v>417590165</v>
      </c>
      <c r="M89" s="284"/>
      <c r="N89" s="284"/>
    </row>
    <row r="90" spans="1:14" x14ac:dyDescent="0.2">
      <c r="A90" s="196">
        <v>85</v>
      </c>
      <c r="B90" s="201" t="s">
        <v>171</v>
      </c>
      <c r="C90" s="198" t="s">
        <v>172</v>
      </c>
      <c r="D90" s="199">
        <f>'КС '!D90+Гемодиализ!F90+Гемодиализ!G90</f>
        <v>738008721</v>
      </c>
      <c r="E90" s="199">
        <f>ДС!D89+Гемодиализ!H90</f>
        <v>17024253</v>
      </c>
      <c r="F90" s="199">
        <f>'АПУ профилактика'!D91+'АПУ в неотл.форме'!D90+'АПУ обращения'!D91+'ОДИ ПГГ'!D90+'ОДИ МЗ РБ'!D90+ФАП!D90+Гемодиализ!E90+Гемодиализ!I90</f>
        <v>129176552</v>
      </c>
      <c r="G90" s="199">
        <f>СМП!D90</f>
        <v>0</v>
      </c>
      <c r="H90" s="199">
        <f t="shared" si="3"/>
        <v>884209526</v>
      </c>
      <c r="I90" s="199"/>
      <c r="J90" s="199">
        <f>ДС!J89+'ОДИ МЗ РБ'!I90</f>
        <v>0</v>
      </c>
      <c r="K90" s="199">
        <f t="shared" si="4"/>
        <v>884209526</v>
      </c>
      <c r="M90" s="284"/>
      <c r="N90" s="284"/>
    </row>
    <row r="91" spans="1:14" x14ac:dyDescent="0.2">
      <c r="A91" s="196">
        <v>86</v>
      </c>
      <c r="B91" s="197" t="s">
        <v>173</v>
      </c>
      <c r="C91" s="198" t="s">
        <v>174</v>
      </c>
      <c r="D91" s="199">
        <f>'КС '!D91+Гемодиализ!F91+Гемодиализ!G91</f>
        <v>17684530</v>
      </c>
      <c r="E91" s="199">
        <f>ДС!D90+Гемодиализ!H91</f>
        <v>10761803</v>
      </c>
      <c r="F91" s="199">
        <f>'АПУ профилактика'!D92+'АПУ в неотл.форме'!D91+'АПУ обращения'!D92+'ОДИ ПГГ'!D91+'ОДИ МЗ РБ'!D91+ФАП!D91+Гемодиализ!E91+Гемодиализ!I91</f>
        <v>77200199</v>
      </c>
      <c r="G91" s="199">
        <f>СМП!D91</f>
        <v>0</v>
      </c>
      <c r="H91" s="199">
        <f t="shared" si="3"/>
        <v>105646532</v>
      </c>
      <c r="I91" s="199"/>
      <c r="J91" s="199">
        <f>ДС!J90+'ОДИ МЗ РБ'!I91</f>
        <v>0</v>
      </c>
      <c r="K91" s="199">
        <f t="shared" si="4"/>
        <v>105646532</v>
      </c>
      <c r="M91" s="284"/>
      <c r="N91" s="284"/>
    </row>
    <row r="92" spans="1:14" x14ac:dyDescent="0.2">
      <c r="A92" s="196">
        <v>87</v>
      </c>
      <c r="B92" s="197" t="s">
        <v>175</v>
      </c>
      <c r="C92" s="198" t="s">
        <v>393</v>
      </c>
      <c r="D92" s="199">
        <f>'КС '!D92+Гемодиализ!F92+Гемодиализ!G92</f>
        <v>293620261</v>
      </c>
      <c r="E92" s="199">
        <f>ДС!D91+Гемодиализ!H92</f>
        <v>22064919</v>
      </c>
      <c r="F92" s="199">
        <f>'АПУ профилактика'!D93+'АПУ в неотл.форме'!D92+'АПУ обращения'!D93+'ОДИ ПГГ'!D92+'ОДИ МЗ РБ'!D92+ФАП!D92+Гемодиализ!E92+Гемодиализ!I92</f>
        <v>67569061</v>
      </c>
      <c r="G92" s="199">
        <f>СМП!D92</f>
        <v>0</v>
      </c>
      <c r="H92" s="199">
        <f t="shared" si="3"/>
        <v>383254241</v>
      </c>
      <c r="I92" s="199"/>
      <c r="J92" s="199">
        <f>ДС!J91+'ОДИ МЗ РБ'!I92</f>
        <v>0</v>
      </c>
      <c r="K92" s="199">
        <f t="shared" si="4"/>
        <v>383254241</v>
      </c>
      <c r="M92" s="284"/>
      <c r="N92" s="284"/>
    </row>
    <row r="93" spans="1:14" x14ac:dyDescent="0.2">
      <c r="A93" s="196">
        <v>88</v>
      </c>
      <c r="B93" s="197" t="s">
        <v>177</v>
      </c>
      <c r="C93" s="198" t="s">
        <v>178</v>
      </c>
      <c r="D93" s="199">
        <f>'КС '!D93+Гемодиализ!F93+Гемодиализ!G93</f>
        <v>620287272</v>
      </c>
      <c r="E93" s="199">
        <f>ДС!D92+Гемодиализ!H93</f>
        <v>114579230</v>
      </c>
      <c r="F93" s="199">
        <f>'АПУ профилактика'!D94+'АПУ в неотл.форме'!D93+'АПУ обращения'!D94+'ОДИ ПГГ'!D93+'ОДИ МЗ РБ'!D93+ФАП!D93+Гемодиализ!E93+Гемодиализ!I93</f>
        <v>595015422</v>
      </c>
      <c r="G93" s="199">
        <f>СМП!D93</f>
        <v>0</v>
      </c>
      <c r="H93" s="199">
        <f t="shared" si="3"/>
        <v>1329881924</v>
      </c>
      <c r="I93" s="199"/>
      <c r="J93" s="199">
        <f>ДС!J92+'ОДИ МЗ РБ'!I93</f>
        <v>0</v>
      </c>
      <c r="K93" s="199">
        <f t="shared" si="4"/>
        <v>1329881924</v>
      </c>
      <c r="M93" s="284"/>
      <c r="N93" s="284"/>
    </row>
    <row r="94" spans="1:14" ht="13.5" customHeight="1" x14ac:dyDescent="0.2">
      <c r="A94" s="196">
        <v>89</v>
      </c>
      <c r="B94" s="197" t="s">
        <v>179</v>
      </c>
      <c r="C94" s="198" t="s">
        <v>180</v>
      </c>
      <c r="D94" s="199">
        <f>'КС '!D94+Гемодиализ!F94+Гемодиализ!G94</f>
        <v>537526673</v>
      </c>
      <c r="E94" s="199">
        <f>ДС!D93+Гемодиализ!H94</f>
        <v>23570203</v>
      </c>
      <c r="F94" s="199">
        <f>'АПУ профилактика'!D95+'АПУ в неотл.форме'!D94+'АПУ обращения'!D95+'ОДИ ПГГ'!D94+'ОДИ МЗ РБ'!D94+ФАП!D94+Гемодиализ!E94+Гемодиализ!I94</f>
        <v>192113189</v>
      </c>
      <c r="G94" s="199">
        <f>СМП!D94</f>
        <v>0</v>
      </c>
      <c r="H94" s="199">
        <f t="shared" si="3"/>
        <v>753210065</v>
      </c>
      <c r="I94" s="199"/>
      <c r="J94" s="199">
        <f>ДС!J93+'ОДИ МЗ РБ'!I94</f>
        <v>0</v>
      </c>
      <c r="K94" s="199">
        <f t="shared" si="4"/>
        <v>753210065</v>
      </c>
      <c r="M94" s="284"/>
      <c r="N94" s="284"/>
    </row>
    <row r="95" spans="1:14" ht="14.25" customHeight="1" x14ac:dyDescent="0.2">
      <c r="A95" s="196">
        <v>90</v>
      </c>
      <c r="B95" s="197" t="s">
        <v>181</v>
      </c>
      <c r="C95" s="198" t="s">
        <v>374</v>
      </c>
      <c r="D95" s="199">
        <f>'КС '!D95+Гемодиализ!F95+Гемодиализ!G95</f>
        <v>1531451484</v>
      </c>
      <c r="E95" s="199">
        <f>ДС!D94+Гемодиализ!H95</f>
        <v>22461317</v>
      </c>
      <c r="F95" s="199">
        <f>'АПУ профилактика'!D96+'АПУ в неотл.форме'!D95+'АПУ обращения'!D96+'ОДИ ПГГ'!D95+'ОДИ МЗ РБ'!D95+ФАП!D95+Гемодиализ!E95+Гемодиализ!I95</f>
        <v>188836236</v>
      </c>
      <c r="G95" s="199">
        <f>СМП!D95</f>
        <v>0</v>
      </c>
      <c r="H95" s="199">
        <f t="shared" si="3"/>
        <v>1742749037</v>
      </c>
      <c r="I95" s="199"/>
      <c r="J95" s="199">
        <f>ДС!J94+'ОДИ МЗ РБ'!I95</f>
        <v>0</v>
      </c>
      <c r="K95" s="199">
        <f t="shared" si="4"/>
        <v>1742749037</v>
      </c>
      <c r="M95" s="284"/>
      <c r="N95" s="284"/>
    </row>
    <row r="96" spans="1:14" x14ac:dyDescent="0.2">
      <c r="A96" s="196">
        <v>91</v>
      </c>
      <c r="B96" s="197" t="s">
        <v>183</v>
      </c>
      <c r="C96" s="198" t="s">
        <v>184</v>
      </c>
      <c r="D96" s="199">
        <f>'КС '!D96+Гемодиализ!F96+Гемодиализ!G96</f>
        <v>273910618</v>
      </c>
      <c r="E96" s="199">
        <f>ДС!D95+Гемодиализ!H96</f>
        <v>6559029</v>
      </c>
      <c r="F96" s="199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99">
        <f>СМП!D96</f>
        <v>0</v>
      </c>
      <c r="H96" s="199">
        <f t="shared" si="3"/>
        <v>341118047</v>
      </c>
      <c r="I96" s="199"/>
      <c r="J96" s="199">
        <f>ДС!J95+'ОДИ МЗ РБ'!I96</f>
        <v>0</v>
      </c>
      <c r="K96" s="199">
        <f t="shared" si="4"/>
        <v>341118047</v>
      </c>
      <c r="M96" s="284"/>
      <c r="N96" s="284"/>
    </row>
    <row r="97" spans="1:14" x14ac:dyDescent="0.2">
      <c r="A97" s="196">
        <v>92</v>
      </c>
      <c r="B97" s="200" t="s">
        <v>185</v>
      </c>
      <c r="C97" s="198" t="s">
        <v>394</v>
      </c>
      <c r="D97" s="199">
        <f>'КС '!D97+Гемодиализ!F97+Гемодиализ!G97</f>
        <v>0</v>
      </c>
      <c r="E97" s="199">
        <f>ДС!D96+Гемодиализ!H97</f>
        <v>0</v>
      </c>
      <c r="F97" s="199">
        <f>'АПУ профилактика'!D98+'АПУ в неотл.форме'!D97+'АПУ обращения'!D98+'ОДИ ПГГ'!D97+'ОДИ МЗ РБ'!D97+ФАП!D97+Гемодиализ!E97+Гемодиализ!I97</f>
        <v>0</v>
      </c>
      <c r="G97" s="199">
        <f>СМП!D97</f>
        <v>1203749167</v>
      </c>
      <c r="H97" s="199">
        <f t="shared" si="3"/>
        <v>1203749167</v>
      </c>
      <c r="I97" s="199"/>
      <c r="J97" s="199">
        <f>ДС!J96+'ОДИ МЗ РБ'!I97</f>
        <v>0</v>
      </c>
      <c r="K97" s="199">
        <f t="shared" si="4"/>
        <v>1203749167</v>
      </c>
      <c r="M97" s="284"/>
      <c r="N97" s="284"/>
    </row>
    <row r="98" spans="1:14" x14ac:dyDescent="0.2">
      <c r="A98" s="196">
        <v>93</v>
      </c>
      <c r="B98" s="201" t="s">
        <v>187</v>
      </c>
      <c r="C98" s="198" t="s">
        <v>188</v>
      </c>
      <c r="D98" s="199">
        <f>'КС '!D98+Гемодиализ!F98+Гемодиализ!G98</f>
        <v>54963963</v>
      </c>
      <c r="E98" s="199">
        <f>ДС!D97+Гемодиализ!H98</f>
        <v>165541</v>
      </c>
      <c r="F98" s="199">
        <f>'АПУ профилактика'!D99+'АПУ в неотл.форме'!D98+'АПУ обращения'!D99+'ОДИ ПГГ'!D98+'ОДИ МЗ РБ'!D98+ФАП!D98+Гемодиализ!E98+Гемодиализ!I98</f>
        <v>63311640</v>
      </c>
      <c r="G98" s="199">
        <f>СМП!D98</f>
        <v>0</v>
      </c>
      <c r="H98" s="199">
        <f t="shared" si="3"/>
        <v>118441144</v>
      </c>
      <c r="I98" s="199"/>
      <c r="J98" s="199">
        <f>ДС!J97+'ОДИ МЗ РБ'!I98</f>
        <v>0</v>
      </c>
      <c r="K98" s="199">
        <f t="shared" si="4"/>
        <v>118441144</v>
      </c>
      <c r="M98" s="284"/>
      <c r="N98" s="284"/>
    </row>
    <row r="99" spans="1:14" ht="24" x14ac:dyDescent="0.2">
      <c r="A99" s="196">
        <v>94</v>
      </c>
      <c r="B99" s="200" t="s">
        <v>189</v>
      </c>
      <c r="C99" s="198" t="s">
        <v>190</v>
      </c>
      <c r="D99" s="199">
        <f>'КС '!D99+Гемодиализ!F99+Гемодиализ!G99</f>
        <v>0</v>
      </c>
      <c r="E99" s="199">
        <f>ДС!D98+Гемодиализ!H99</f>
        <v>0</v>
      </c>
      <c r="F99" s="199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99">
        <f>СМП!D99</f>
        <v>0</v>
      </c>
      <c r="H99" s="199">
        <f t="shared" si="3"/>
        <v>3319722</v>
      </c>
      <c r="I99" s="199"/>
      <c r="J99" s="199">
        <f>ДС!J98+'ОДИ МЗ РБ'!I99</f>
        <v>0</v>
      </c>
      <c r="K99" s="199">
        <f t="shared" si="4"/>
        <v>3319722</v>
      </c>
      <c r="M99" s="284"/>
      <c r="N99" s="284"/>
    </row>
    <row r="100" spans="1:14" x14ac:dyDescent="0.2">
      <c r="A100" s="196">
        <v>95</v>
      </c>
      <c r="B100" s="200" t="s">
        <v>191</v>
      </c>
      <c r="C100" s="198" t="s">
        <v>192</v>
      </c>
      <c r="D100" s="199">
        <f>'КС '!D100+Гемодиализ!F100+Гемодиализ!G100</f>
        <v>0</v>
      </c>
      <c r="E100" s="199">
        <f>ДС!D99+Гемодиализ!H100</f>
        <v>1669068</v>
      </c>
      <c r="F100" s="199">
        <f>'АПУ профилактика'!D101+'АПУ в неотл.форме'!D100+'АПУ обращения'!D101+'ОДИ ПГГ'!D100+'ОДИ МЗ РБ'!D100+ФАП!D100+Гемодиализ!E100+Гемодиализ!I100</f>
        <v>17590415</v>
      </c>
      <c r="G100" s="199">
        <f>СМП!D100</f>
        <v>0</v>
      </c>
      <c r="H100" s="199">
        <f t="shared" si="3"/>
        <v>19259483</v>
      </c>
      <c r="I100" s="199"/>
      <c r="J100" s="199">
        <f>ДС!J99+'ОДИ МЗ РБ'!I100</f>
        <v>0</v>
      </c>
      <c r="K100" s="199">
        <f t="shared" si="4"/>
        <v>19259483</v>
      </c>
      <c r="M100" s="284"/>
      <c r="N100" s="284"/>
    </row>
    <row r="101" spans="1:14" x14ac:dyDescent="0.2">
      <c r="A101" s="196">
        <v>96</v>
      </c>
      <c r="B101" s="201" t="s">
        <v>193</v>
      </c>
      <c r="C101" s="198" t="s">
        <v>194</v>
      </c>
      <c r="D101" s="199">
        <f>'КС '!D101+Гемодиализ!F101+Гемодиализ!G101</f>
        <v>188034420</v>
      </c>
      <c r="E101" s="199">
        <f>ДС!D100+Гемодиализ!H101</f>
        <v>14840620</v>
      </c>
      <c r="F101" s="199">
        <f>'АПУ профилактика'!D102+'АПУ в неотл.форме'!D101+'АПУ обращения'!D102+'ОДИ ПГГ'!D101+'ОДИ МЗ РБ'!D101+ФАП!D101+Гемодиализ!E101+Гемодиализ!I101</f>
        <v>84219337</v>
      </c>
      <c r="G101" s="199">
        <f>СМП!D101</f>
        <v>0</v>
      </c>
      <c r="H101" s="199">
        <f t="shared" si="3"/>
        <v>287094377</v>
      </c>
      <c r="I101" s="199"/>
      <c r="J101" s="199">
        <f>ДС!J100+'ОДИ МЗ РБ'!I101</f>
        <v>0</v>
      </c>
      <c r="K101" s="199">
        <f t="shared" si="4"/>
        <v>287094377</v>
      </c>
      <c r="M101" s="284"/>
      <c r="N101" s="284"/>
    </row>
    <row r="102" spans="1:14" x14ac:dyDescent="0.2">
      <c r="A102" s="196">
        <v>97</v>
      </c>
      <c r="B102" s="200" t="s">
        <v>195</v>
      </c>
      <c r="C102" s="205" t="s">
        <v>196</v>
      </c>
      <c r="D102" s="199">
        <f>'КС '!D102+Гемодиализ!F102+Гемодиализ!G102</f>
        <v>34047028</v>
      </c>
      <c r="E102" s="199">
        <f>ДС!D101+Гемодиализ!H102</f>
        <v>8278410</v>
      </c>
      <c r="F102" s="199">
        <f>'АПУ профилактика'!D103+'АПУ в неотл.форме'!D102+'АПУ обращения'!D103+'ОДИ ПГГ'!D102+'ОДИ МЗ РБ'!D102+ФАП!D102+Гемодиализ!E102+Гемодиализ!I102</f>
        <v>91585094</v>
      </c>
      <c r="G102" s="199">
        <f>СМП!D102</f>
        <v>14000400</v>
      </c>
      <c r="H102" s="199">
        <f t="shared" ref="H102:H133" si="5">D102+E102+F102+G102</f>
        <v>147910932</v>
      </c>
      <c r="I102" s="199"/>
      <c r="J102" s="199">
        <f>ДС!J101+'ОДИ МЗ РБ'!I102</f>
        <v>0</v>
      </c>
      <c r="K102" s="199">
        <f t="shared" si="4"/>
        <v>147910932</v>
      </c>
      <c r="M102" s="284"/>
      <c r="N102" s="284"/>
    </row>
    <row r="103" spans="1:14" x14ac:dyDescent="0.2">
      <c r="A103" s="196">
        <v>98</v>
      </c>
      <c r="B103" s="201" t="s">
        <v>197</v>
      </c>
      <c r="C103" s="198" t="s">
        <v>198</v>
      </c>
      <c r="D103" s="199">
        <f>'КС '!D103+Гемодиализ!F103+Гемодиализ!G103</f>
        <v>30893270</v>
      </c>
      <c r="E103" s="199">
        <f>ДС!D102+Гемодиализ!H103</f>
        <v>9407696</v>
      </c>
      <c r="F103" s="199">
        <f>'АПУ профилактика'!D104+'АПУ в неотл.форме'!D103+'АПУ обращения'!D104+'ОДИ ПГГ'!D103+'ОДИ МЗ РБ'!D103+ФАП!D103+Гемодиализ!E103+Гемодиализ!I103</f>
        <v>81344736</v>
      </c>
      <c r="G103" s="199">
        <f>СМП!D103</f>
        <v>0</v>
      </c>
      <c r="H103" s="199">
        <f t="shared" si="5"/>
        <v>121645702</v>
      </c>
      <c r="I103" s="199"/>
      <c r="J103" s="199">
        <f>ДС!J102+'ОДИ МЗ РБ'!I103</f>
        <v>0</v>
      </c>
      <c r="K103" s="199">
        <f t="shared" si="4"/>
        <v>121645702</v>
      </c>
      <c r="M103" s="284"/>
      <c r="N103" s="284"/>
    </row>
    <row r="104" spans="1:14" x14ac:dyDescent="0.2">
      <c r="A104" s="196">
        <v>99</v>
      </c>
      <c r="B104" s="201" t="s">
        <v>199</v>
      </c>
      <c r="C104" s="198" t="s">
        <v>200</v>
      </c>
      <c r="D104" s="199">
        <f>'КС '!D104+Гемодиализ!F104+Гемодиализ!G104</f>
        <v>101100594</v>
      </c>
      <c r="E104" s="199">
        <f>ДС!D103+Гемодиализ!H104</f>
        <v>22762829</v>
      </c>
      <c r="F104" s="199">
        <f>'АПУ профилактика'!D105+'АПУ в неотл.форме'!D104+'АПУ обращения'!D105+'ОДИ ПГГ'!D104+'ОДИ МЗ РБ'!D104+ФАП!D104+Гемодиализ!E104+Гемодиализ!I104</f>
        <v>200056556</v>
      </c>
      <c r="G104" s="199">
        <f>СМП!D104</f>
        <v>38949915</v>
      </c>
      <c r="H104" s="199">
        <f t="shared" si="5"/>
        <v>362869894</v>
      </c>
      <c r="I104" s="199"/>
      <c r="J104" s="199">
        <f>ДС!J103+'ОДИ МЗ РБ'!I104</f>
        <v>0</v>
      </c>
      <c r="K104" s="199">
        <f t="shared" si="4"/>
        <v>362869894</v>
      </c>
      <c r="M104" s="284"/>
      <c r="N104" s="284"/>
    </row>
    <row r="105" spans="1:14" x14ac:dyDescent="0.2">
      <c r="A105" s="196">
        <v>100</v>
      </c>
      <c r="B105" s="200" t="s">
        <v>201</v>
      </c>
      <c r="C105" s="198" t="s">
        <v>202</v>
      </c>
      <c r="D105" s="199">
        <f>'КС '!D105+Гемодиализ!F105+Гемодиализ!G105</f>
        <v>45520000</v>
      </c>
      <c r="E105" s="199">
        <f>ДС!D104+Гемодиализ!H105</f>
        <v>11807548</v>
      </c>
      <c r="F105" s="199">
        <f>'АПУ профилактика'!D106+'АПУ в неотл.форме'!D105+'АПУ обращения'!D106+'ОДИ ПГГ'!D105+'ОДИ МЗ РБ'!D105+ФАП!D105+Гемодиализ!E105+Гемодиализ!I105</f>
        <v>101052120</v>
      </c>
      <c r="G105" s="199">
        <f>СМП!D105</f>
        <v>0</v>
      </c>
      <c r="H105" s="199">
        <f t="shared" si="5"/>
        <v>158379668</v>
      </c>
      <c r="I105" s="199"/>
      <c r="J105" s="199">
        <f>ДС!J104+'ОДИ МЗ РБ'!I105</f>
        <v>0</v>
      </c>
      <c r="K105" s="199">
        <f t="shared" si="4"/>
        <v>158379668</v>
      </c>
      <c r="M105" s="284"/>
      <c r="N105" s="284"/>
    </row>
    <row r="106" spans="1:14" x14ac:dyDescent="0.2">
      <c r="A106" s="196">
        <v>101</v>
      </c>
      <c r="B106" s="200" t="s">
        <v>203</v>
      </c>
      <c r="C106" s="198" t="s">
        <v>204</v>
      </c>
      <c r="D106" s="199">
        <f>'КС '!D106+Гемодиализ!F106+Гемодиализ!G106</f>
        <v>70736958</v>
      </c>
      <c r="E106" s="199">
        <f>ДС!D105+Гемодиализ!H106</f>
        <v>13302580</v>
      </c>
      <c r="F106" s="199">
        <f>'АПУ профилактика'!D107+'АПУ в неотл.форме'!D106+'АПУ обращения'!D107+'ОДИ ПГГ'!D106+'ОДИ МЗ РБ'!D106+ФАП!D106+Гемодиализ!E106+Гемодиализ!I106</f>
        <v>126399957</v>
      </c>
      <c r="G106" s="199">
        <f>СМП!D106</f>
        <v>22172712</v>
      </c>
      <c r="H106" s="199">
        <f t="shared" si="5"/>
        <v>232612207</v>
      </c>
      <c r="I106" s="199"/>
      <c r="J106" s="199">
        <f>ДС!J105+'ОДИ МЗ РБ'!I106</f>
        <v>0</v>
      </c>
      <c r="K106" s="199">
        <f t="shared" si="4"/>
        <v>232612207</v>
      </c>
      <c r="M106" s="284"/>
      <c r="N106" s="284"/>
    </row>
    <row r="107" spans="1:14" x14ac:dyDescent="0.2">
      <c r="A107" s="196">
        <v>102</v>
      </c>
      <c r="B107" s="197" t="s">
        <v>205</v>
      </c>
      <c r="C107" s="198" t="s">
        <v>206</v>
      </c>
      <c r="D107" s="199">
        <f>'КС '!D107+Гемодиализ!F107+Гемодиализ!G107</f>
        <v>83070379</v>
      </c>
      <c r="E107" s="199">
        <f>ДС!D106+Гемодиализ!H107</f>
        <v>25518764</v>
      </c>
      <c r="F107" s="199">
        <f>'АПУ профилактика'!D108+'АПУ в неотл.форме'!D107+'АПУ обращения'!D108+'ОДИ ПГГ'!D107+'ОДИ МЗ РБ'!D107+ФАП!D107+Гемодиализ!E107+Гемодиализ!I107</f>
        <v>233624408</v>
      </c>
      <c r="G107" s="199">
        <f>СМП!D107</f>
        <v>43040665</v>
      </c>
      <c r="H107" s="199">
        <f t="shared" si="5"/>
        <v>385254216</v>
      </c>
      <c r="I107" s="199"/>
      <c r="J107" s="199">
        <f>ДС!J106+'ОДИ МЗ РБ'!I107</f>
        <v>0</v>
      </c>
      <c r="K107" s="199">
        <f t="shared" si="4"/>
        <v>385254216</v>
      </c>
      <c r="M107" s="284"/>
      <c r="N107" s="284"/>
    </row>
    <row r="108" spans="1:14" x14ac:dyDescent="0.2">
      <c r="A108" s="196">
        <v>103</v>
      </c>
      <c r="B108" s="197" t="s">
        <v>207</v>
      </c>
      <c r="C108" s="198" t="s">
        <v>208</v>
      </c>
      <c r="D108" s="199">
        <f>'КС '!D108+Гемодиализ!F108+Гемодиализ!G108</f>
        <v>90811743</v>
      </c>
      <c r="E108" s="199">
        <f>ДС!D107+Гемодиализ!H108</f>
        <v>23931353</v>
      </c>
      <c r="F108" s="199">
        <f>'АПУ профилактика'!D109+'АПУ в неотл.форме'!D108+'АПУ обращения'!D109+'ОДИ ПГГ'!D108+'ОДИ МЗ РБ'!D108+ФАП!D108+Гемодиализ!E108+Гемодиализ!I108</f>
        <v>196660559</v>
      </c>
      <c r="G108" s="199">
        <f>СМП!D108</f>
        <v>36662181</v>
      </c>
      <c r="H108" s="199">
        <f t="shared" si="5"/>
        <v>348065836</v>
      </c>
      <c r="I108" s="199"/>
      <c r="J108" s="199">
        <f>ДС!J107+'ОДИ МЗ РБ'!I108</f>
        <v>0</v>
      </c>
      <c r="K108" s="199">
        <f t="shared" si="4"/>
        <v>348065836</v>
      </c>
      <c r="M108" s="284"/>
      <c r="N108" s="284"/>
    </row>
    <row r="109" spans="1:14" x14ac:dyDescent="0.2">
      <c r="A109" s="196">
        <v>104</v>
      </c>
      <c r="B109" s="201" t="s">
        <v>209</v>
      </c>
      <c r="C109" s="198" t="s">
        <v>210</v>
      </c>
      <c r="D109" s="199">
        <f>'КС '!D109+Гемодиализ!F109+Гемодиализ!G109</f>
        <v>39967131</v>
      </c>
      <c r="E109" s="199">
        <f>ДС!D108+Гемодиализ!H109</f>
        <v>8082104</v>
      </c>
      <c r="F109" s="199">
        <f>'АПУ профилактика'!D110+'АПУ в неотл.форме'!D109+'АПУ обращения'!D110+'ОДИ ПГГ'!D109+'ОДИ МЗ РБ'!D109+ФАП!D109+Гемодиализ!E109+Гемодиализ!I109</f>
        <v>76326018</v>
      </c>
      <c r="G109" s="199">
        <f>СМП!D109</f>
        <v>0</v>
      </c>
      <c r="H109" s="199">
        <f t="shared" si="5"/>
        <v>124375253</v>
      </c>
      <c r="I109" s="199"/>
      <c r="J109" s="199">
        <f>ДС!J108+'ОДИ МЗ РБ'!I109</f>
        <v>0</v>
      </c>
      <c r="K109" s="199">
        <f t="shared" si="4"/>
        <v>124375253</v>
      </c>
      <c r="M109" s="284"/>
      <c r="N109" s="284"/>
    </row>
    <row r="110" spans="1:14" x14ac:dyDescent="0.2">
      <c r="A110" s="196">
        <v>105</v>
      </c>
      <c r="B110" s="197" t="s">
        <v>211</v>
      </c>
      <c r="C110" s="198" t="s">
        <v>212</v>
      </c>
      <c r="D110" s="199">
        <f>'КС '!D110+Гемодиализ!F110+Гемодиализ!G110</f>
        <v>42778944</v>
      </c>
      <c r="E110" s="199">
        <f>ДС!D109+Гемодиализ!H110</f>
        <v>13075992</v>
      </c>
      <c r="F110" s="199">
        <f>'АПУ профилактика'!D111+'АПУ в неотл.форме'!D110+'АПУ обращения'!D111+'ОДИ ПГГ'!D110+'ОДИ МЗ РБ'!D110+ФАП!D110+Гемодиализ!E110+Гемодиализ!I110</f>
        <v>108331339</v>
      </c>
      <c r="G110" s="199">
        <f>СМП!D110</f>
        <v>20907162</v>
      </c>
      <c r="H110" s="199">
        <f t="shared" si="5"/>
        <v>185093437</v>
      </c>
      <c r="I110" s="199"/>
      <c r="J110" s="199">
        <f>ДС!J109+'ОДИ МЗ РБ'!I110</f>
        <v>0</v>
      </c>
      <c r="K110" s="199">
        <f t="shared" si="4"/>
        <v>185093437</v>
      </c>
      <c r="M110" s="284"/>
      <c r="N110" s="284"/>
    </row>
    <row r="111" spans="1:14" x14ac:dyDescent="0.2">
      <c r="A111" s="196">
        <v>106</v>
      </c>
      <c r="B111" s="197" t="s">
        <v>213</v>
      </c>
      <c r="C111" s="198" t="s">
        <v>214</v>
      </c>
      <c r="D111" s="199">
        <f>'КС '!D111+Гемодиализ!F111+Гемодиализ!G111</f>
        <v>73981003</v>
      </c>
      <c r="E111" s="199">
        <f>ДС!D110+Гемодиализ!H111</f>
        <v>12932475</v>
      </c>
      <c r="F111" s="199">
        <f>'АПУ профилактика'!D112+'АПУ в неотл.форме'!D111+'АПУ обращения'!D112+'ОДИ ПГГ'!D111+'ОДИ МЗ РБ'!D111+ФАП!D111+Гемодиализ!E111+Гемодиализ!I111</f>
        <v>121849141</v>
      </c>
      <c r="G111" s="199">
        <f>СМП!D111</f>
        <v>0</v>
      </c>
      <c r="H111" s="199">
        <f t="shared" si="5"/>
        <v>208762619</v>
      </c>
      <c r="I111" s="199"/>
      <c r="J111" s="199">
        <f>ДС!J110+'ОДИ МЗ РБ'!I111</f>
        <v>0</v>
      </c>
      <c r="K111" s="199">
        <f t="shared" si="4"/>
        <v>208762619</v>
      </c>
      <c r="M111" s="284"/>
      <c r="N111" s="284"/>
    </row>
    <row r="112" spans="1:14" x14ac:dyDescent="0.2">
      <c r="A112" s="196">
        <v>107</v>
      </c>
      <c r="B112" s="200" t="s">
        <v>215</v>
      </c>
      <c r="C112" s="198" t="s">
        <v>216</v>
      </c>
      <c r="D112" s="199">
        <f>'КС '!D112+Гемодиализ!F112+Гемодиализ!G112</f>
        <v>222249018</v>
      </c>
      <c r="E112" s="199">
        <f>ДС!D111+Гемодиализ!H112</f>
        <v>18416755</v>
      </c>
      <c r="F112" s="199">
        <f>'АПУ профилактика'!D113+'АПУ в неотл.форме'!D112+'АПУ обращения'!D113+'ОДИ ПГГ'!D112+'ОДИ МЗ РБ'!D112+ФАП!D112+Гемодиализ!E112+Гемодиализ!I112</f>
        <v>139558081</v>
      </c>
      <c r="G112" s="199">
        <f>СМП!D112</f>
        <v>87336878</v>
      </c>
      <c r="H112" s="199">
        <f t="shared" si="5"/>
        <v>467560732</v>
      </c>
      <c r="I112" s="199"/>
      <c r="J112" s="199">
        <f>ДС!J111+'ОДИ МЗ РБ'!I112</f>
        <v>0</v>
      </c>
      <c r="K112" s="199">
        <f t="shared" si="4"/>
        <v>467560732</v>
      </c>
      <c r="M112" s="284"/>
      <c r="N112" s="284"/>
    </row>
    <row r="113" spans="1:14" x14ac:dyDescent="0.2">
      <c r="A113" s="196">
        <v>108</v>
      </c>
      <c r="B113" s="201" t="s">
        <v>217</v>
      </c>
      <c r="C113" s="198" t="s">
        <v>218</v>
      </c>
      <c r="D113" s="199">
        <f>'КС '!D113+Гемодиализ!F113+Гемодиализ!G113</f>
        <v>34353488</v>
      </c>
      <c r="E113" s="199">
        <f>ДС!D112+Гемодиализ!H113</f>
        <v>10053289</v>
      </c>
      <c r="F113" s="199">
        <f>'АПУ профилактика'!D114+'АПУ в неотл.форме'!D113+'АПУ обращения'!D114+'ОДИ ПГГ'!D113+'ОДИ МЗ РБ'!D113+ФАП!D113+Гемодиализ!E113+Гемодиализ!I113</f>
        <v>87891144</v>
      </c>
      <c r="G113" s="199">
        <f>СМП!D113</f>
        <v>15081918</v>
      </c>
      <c r="H113" s="199">
        <f t="shared" si="5"/>
        <v>147379839</v>
      </c>
      <c r="I113" s="199"/>
      <c r="J113" s="199">
        <f>ДС!J112+'ОДИ МЗ РБ'!I113</f>
        <v>0</v>
      </c>
      <c r="K113" s="199">
        <f t="shared" si="4"/>
        <v>147379839</v>
      </c>
      <c r="M113" s="284"/>
      <c r="N113" s="284"/>
    </row>
    <row r="114" spans="1:14" ht="12" customHeight="1" x14ac:dyDescent="0.2">
      <c r="A114" s="196">
        <v>109</v>
      </c>
      <c r="B114" s="201" t="s">
        <v>219</v>
      </c>
      <c r="C114" s="198" t="s">
        <v>220</v>
      </c>
      <c r="D114" s="199">
        <f>'КС '!D114+Гемодиализ!F114+Гемодиализ!G114</f>
        <v>52508995</v>
      </c>
      <c r="E114" s="199">
        <f>ДС!D113+Гемодиализ!H114</f>
        <v>15060963</v>
      </c>
      <c r="F114" s="199">
        <f>'АПУ профилактика'!D115+'АПУ в неотл.форме'!D114+'АПУ обращения'!D115+'ОДИ ПГГ'!D114+'ОДИ МЗ РБ'!D114+ФАП!D114+Гемодиализ!E114+Гемодиализ!I114</f>
        <v>131535767</v>
      </c>
      <c r="G114" s="199">
        <f>СМП!D114</f>
        <v>22469524</v>
      </c>
      <c r="H114" s="199">
        <f t="shared" si="5"/>
        <v>221575249</v>
      </c>
      <c r="I114" s="199"/>
      <c r="J114" s="199">
        <f>ДС!J113+'ОДИ МЗ РБ'!I114</f>
        <v>0</v>
      </c>
      <c r="K114" s="199">
        <f t="shared" si="4"/>
        <v>221575249</v>
      </c>
      <c r="M114" s="284"/>
      <c r="N114" s="284"/>
    </row>
    <row r="115" spans="1:14" x14ac:dyDescent="0.2">
      <c r="A115" s="196">
        <v>110</v>
      </c>
      <c r="B115" s="197" t="s">
        <v>221</v>
      </c>
      <c r="C115" s="198" t="s">
        <v>222</v>
      </c>
      <c r="D115" s="199">
        <f>'КС '!D115+Гемодиализ!F115+Гемодиализ!G115</f>
        <v>127290352</v>
      </c>
      <c r="E115" s="199">
        <f>ДС!D114+Гемодиализ!H115</f>
        <v>24315598</v>
      </c>
      <c r="F115" s="199">
        <f>'АПУ профилактика'!D116+'АПУ в неотл.форме'!D115+'АПУ обращения'!D116+'ОДИ ПГГ'!D115+'ОДИ МЗ РБ'!D115+ФАП!D115+Гемодиализ!E115+Гемодиализ!I115</f>
        <v>204207318</v>
      </c>
      <c r="G115" s="199">
        <f>СМП!D115</f>
        <v>38631550</v>
      </c>
      <c r="H115" s="199">
        <f t="shared" si="5"/>
        <v>394444818</v>
      </c>
      <c r="I115" s="199"/>
      <c r="J115" s="199">
        <f>ДС!J114+'ОДИ МЗ РБ'!I115</f>
        <v>0</v>
      </c>
      <c r="K115" s="199">
        <f t="shared" si="4"/>
        <v>394444818</v>
      </c>
      <c r="M115" s="284"/>
      <c r="N115" s="284"/>
    </row>
    <row r="116" spans="1:14" x14ac:dyDescent="0.2">
      <c r="A116" s="196">
        <v>111</v>
      </c>
      <c r="B116" s="200" t="s">
        <v>223</v>
      </c>
      <c r="C116" s="198" t="s">
        <v>224</v>
      </c>
      <c r="D116" s="199">
        <f>'КС '!D116+Гемодиализ!F116+Гемодиализ!G116</f>
        <v>35978585</v>
      </c>
      <c r="E116" s="199">
        <f>ДС!D115+Гемодиализ!H116</f>
        <v>11294632</v>
      </c>
      <c r="F116" s="199">
        <f>'АПУ профилактика'!D117+'АПУ в неотл.форме'!D116+'АПУ обращения'!D117+'ОДИ ПГГ'!D116+'ОДИ МЗ РБ'!D116+ФАП!D116+Гемодиализ!E116+Гемодиализ!I116</f>
        <v>100331808</v>
      </c>
      <c r="G116" s="199">
        <f>СМП!D116</f>
        <v>17510726</v>
      </c>
      <c r="H116" s="199">
        <f t="shared" si="5"/>
        <v>165115751</v>
      </c>
      <c r="I116" s="199"/>
      <c r="J116" s="199">
        <f>ДС!J115+'ОДИ МЗ РБ'!I116</f>
        <v>0</v>
      </c>
      <c r="K116" s="199">
        <f t="shared" si="4"/>
        <v>165115751</v>
      </c>
      <c r="M116" s="284"/>
      <c r="N116" s="284"/>
    </row>
    <row r="117" spans="1:14" x14ac:dyDescent="0.2">
      <c r="A117" s="196">
        <v>112</v>
      </c>
      <c r="B117" s="197" t="s">
        <v>225</v>
      </c>
      <c r="C117" s="198" t="s">
        <v>226</v>
      </c>
      <c r="D117" s="199">
        <f>'КС '!D117+Гемодиализ!F117+Гемодиализ!G117</f>
        <v>0</v>
      </c>
      <c r="E117" s="199">
        <f>ДС!D116+Гемодиализ!H117</f>
        <v>0</v>
      </c>
      <c r="F117" s="199">
        <f>'АПУ профилактика'!D118+'АПУ в неотл.форме'!D117+'АПУ обращения'!D118+'ОДИ ПГГ'!D117+'ОДИ МЗ РБ'!D117+ФАП!D117+Гемодиализ!E117+Гемодиализ!I117</f>
        <v>150402457</v>
      </c>
      <c r="G117" s="199">
        <f>СМП!D117</f>
        <v>0</v>
      </c>
      <c r="H117" s="199">
        <f t="shared" si="5"/>
        <v>150402457</v>
      </c>
      <c r="I117" s="199"/>
      <c r="J117" s="199">
        <f>ДС!J116+'ОДИ МЗ РБ'!I117</f>
        <v>0</v>
      </c>
      <c r="K117" s="199">
        <f t="shared" si="4"/>
        <v>150402457</v>
      </c>
      <c r="M117" s="284"/>
      <c r="N117" s="284"/>
    </row>
    <row r="118" spans="1:14" x14ac:dyDescent="0.2">
      <c r="A118" s="196">
        <v>113</v>
      </c>
      <c r="B118" s="197" t="s">
        <v>227</v>
      </c>
      <c r="C118" s="198" t="s">
        <v>228</v>
      </c>
      <c r="D118" s="199">
        <f>'КС '!D118+Гемодиализ!F118+Гемодиализ!G118</f>
        <v>0</v>
      </c>
      <c r="E118" s="199">
        <f>ДС!D117+Гемодиализ!H118</f>
        <v>83046567</v>
      </c>
      <c r="F118" s="199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99">
        <f>СМП!D118</f>
        <v>0</v>
      </c>
      <c r="H118" s="199">
        <f t="shared" si="5"/>
        <v>83046567</v>
      </c>
      <c r="I118" s="199"/>
      <c r="J118" s="199">
        <f>ДС!J117+'ОДИ МЗ РБ'!I118</f>
        <v>0</v>
      </c>
      <c r="K118" s="199">
        <f t="shared" si="4"/>
        <v>83046567</v>
      </c>
      <c r="M118" s="284"/>
      <c r="N118" s="284"/>
    </row>
    <row r="119" spans="1:14" x14ac:dyDescent="0.2">
      <c r="A119" s="196">
        <v>114</v>
      </c>
      <c r="B119" s="201" t="s">
        <v>229</v>
      </c>
      <c r="C119" s="198" t="s">
        <v>230</v>
      </c>
      <c r="D119" s="199">
        <f>'КС '!D119+Гемодиализ!F119+Гемодиализ!G119</f>
        <v>0</v>
      </c>
      <c r="E119" s="199">
        <f>ДС!D118+Гемодиализ!H119</f>
        <v>0</v>
      </c>
      <c r="F119" s="199">
        <f>'АПУ профилактика'!D120+'АПУ в неотл.форме'!D119+'АПУ обращения'!D120+'ОДИ ПГГ'!D119+'ОДИ МЗ РБ'!D119+ФАП!D119+Гемодиализ!E119+Гемодиализ!I119</f>
        <v>43099654</v>
      </c>
      <c r="G119" s="199">
        <f>СМП!D119</f>
        <v>0</v>
      </c>
      <c r="H119" s="199">
        <f t="shared" si="5"/>
        <v>43099654</v>
      </c>
      <c r="I119" s="199"/>
      <c r="J119" s="199">
        <f>ДС!J118+'ОДИ МЗ РБ'!I119</f>
        <v>0</v>
      </c>
      <c r="K119" s="199">
        <f t="shared" si="4"/>
        <v>43099654</v>
      </c>
      <c r="M119" s="284"/>
      <c r="N119" s="284"/>
    </row>
    <row r="120" spans="1:14" ht="13.5" customHeight="1" x14ac:dyDescent="0.2">
      <c r="A120" s="196">
        <v>115</v>
      </c>
      <c r="B120" s="201" t="s">
        <v>231</v>
      </c>
      <c r="C120" s="198" t="s">
        <v>232</v>
      </c>
      <c r="D120" s="199">
        <f>'КС '!D120+Гемодиализ!F120+Гемодиализ!G120</f>
        <v>0</v>
      </c>
      <c r="E120" s="199">
        <f>ДС!D119+Гемодиализ!H120</f>
        <v>186761</v>
      </c>
      <c r="F120" s="199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99">
        <f>СМП!D120</f>
        <v>0</v>
      </c>
      <c r="H120" s="199">
        <f t="shared" si="5"/>
        <v>221228</v>
      </c>
      <c r="I120" s="199"/>
      <c r="J120" s="199">
        <f>ДС!J119+'ОДИ МЗ РБ'!I120</f>
        <v>0</v>
      </c>
      <c r="K120" s="199">
        <f t="shared" si="4"/>
        <v>221228</v>
      </c>
      <c r="M120" s="284"/>
      <c r="N120" s="284"/>
    </row>
    <row r="121" spans="1:14" x14ac:dyDescent="0.2">
      <c r="A121" s="196">
        <v>116</v>
      </c>
      <c r="B121" s="201" t="s">
        <v>233</v>
      </c>
      <c r="C121" s="198" t="s">
        <v>234</v>
      </c>
      <c r="D121" s="199">
        <f>'КС '!D121+Гемодиализ!F121+Гемодиализ!G121</f>
        <v>0</v>
      </c>
      <c r="E121" s="199">
        <f>ДС!D120+Гемодиализ!H121</f>
        <v>226234</v>
      </c>
      <c r="F121" s="199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99">
        <f>СМП!D121</f>
        <v>0</v>
      </c>
      <c r="H121" s="199">
        <f t="shared" si="5"/>
        <v>226234</v>
      </c>
      <c r="I121" s="199"/>
      <c r="J121" s="199">
        <f>ДС!J120+'ОДИ МЗ РБ'!I121</f>
        <v>0</v>
      </c>
      <c r="K121" s="199">
        <f t="shared" si="4"/>
        <v>226234</v>
      </c>
      <c r="M121" s="284"/>
      <c r="N121" s="284"/>
    </row>
    <row r="122" spans="1:14" ht="24" x14ac:dyDescent="0.2">
      <c r="A122" s="196">
        <v>117</v>
      </c>
      <c r="B122" s="201" t="s">
        <v>235</v>
      </c>
      <c r="C122" s="198" t="s">
        <v>236</v>
      </c>
      <c r="D122" s="199">
        <f>'КС '!D122+Гемодиализ!F122+Гемодиализ!G122</f>
        <v>0</v>
      </c>
      <c r="E122" s="199">
        <f>ДС!D121+Гемодиализ!H122</f>
        <v>253924</v>
      </c>
      <c r="F122" s="199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99">
        <f>СМП!D122</f>
        <v>0</v>
      </c>
      <c r="H122" s="199">
        <f t="shared" si="5"/>
        <v>265120</v>
      </c>
      <c r="I122" s="199"/>
      <c r="J122" s="199">
        <f>ДС!J121+'ОДИ МЗ РБ'!I122</f>
        <v>0</v>
      </c>
      <c r="K122" s="199">
        <f t="shared" si="4"/>
        <v>265120</v>
      </c>
      <c r="M122" s="284"/>
      <c r="N122" s="284"/>
    </row>
    <row r="123" spans="1:14" x14ac:dyDescent="0.2">
      <c r="A123" s="196">
        <v>118</v>
      </c>
      <c r="B123" s="201" t="s">
        <v>237</v>
      </c>
      <c r="C123" s="198" t="s">
        <v>238</v>
      </c>
      <c r="D123" s="199">
        <f>'КС '!D123+Гемодиализ!F123+Гемодиализ!G123</f>
        <v>0</v>
      </c>
      <c r="E123" s="199">
        <f>ДС!D122+Гемодиализ!H123</f>
        <v>0</v>
      </c>
      <c r="F123" s="199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99">
        <f>СМП!D123</f>
        <v>0</v>
      </c>
      <c r="H123" s="199">
        <f t="shared" si="5"/>
        <v>3001908</v>
      </c>
      <c r="I123" s="199"/>
      <c r="J123" s="199">
        <f>ДС!J122+'ОДИ МЗ РБ'!I123</f>
        <v>0</v>
      </c>
      <c r="K123" s="199">
        <f t="shared" si="4"/>
        <v>3001908</v>
      </c>
      <c r="M123" s="284"/>
      <c r="N123" s="284"/>
    </row>
    <row r="124" spans="1:14" ht="12.75" customHeight="1" x14ac:dyDescent="0.2">
      <c r="A124" s="196">
        <v>119</v>
      </c>
      <c r="B124" s="201" t="s">
        <v>239</v>
      </c>
      <c r="C124" s="198" t="s">
        <v>240</v>
      </c>
      <c r="D124" s="199">
        <f>'КС '!D124+Гемодиализ!F124+Гемодиализ!G124</f>
        <v>0</v>
      </c>
      <c r="E124" s="199">
        <f>ДС!D123+Гемодиализ!H124</f>
        <v>11840537</v>
      </c>
      <c r="F124" s="199">
        <f>'АПУ профилактика'!D125+'АПУ в неотл.форме'!D124+'АПУ обращения'!D125+'ОДИ ПГГ'!D124+'ОДИ МЗ РБ'!D124+ФАП!D124+Гемодиализ!E124+Гемодиализ!I124</f>
        <v>664692230</v>
      </c>
      <c r="G124" s="199">
        <f>СМП!D124</f>
        <v>0</v>
      </c>
      <c r="H124" s="199">
        <f t="shared" si="5"/>
        <v>676532767</v>
      </c>
      <c r="I124" s="199"/>
      <c r="J124" s="199">
        <f>ДС!J123+'ОДИ МЗ РБ'!I124</f>
        <v>0</v>
      </c>
      <c r="K124" s="199">
        <f t="shared" si="4"/>
        <v>676532767</v>
      </c>
      <c r="M124" s="284"/>
      <c r="N124" s="284"/>
    </row>
    <row r="125" spans="1:14" x14ac:dyDescent="0.2">
      <c r="A125" s="196">
        <v>120</v>
      </c>
      <c r="B125" s="207" t="s">
        <v>241</v>
      </c>
      <c r="C125" s="203" t="s">
        <v>242</v>
      </c>
      <c r="D125" s="199">
        <f>'КС '!D125+Гемодиализ!F125+Гемодиализ!G125</f>
        <v>0</v>
      </c>
      <c r="E125" s="199">
        <f>ДС!D124+Гемодиализ!H125</f>
        <v>0</v>
      </c>
      <c r="F125" s="199">
        <f>'АПУ профилактика'!D126+'АПУ в неотл.форме'!D125+'АПУ обращения'!D126+'ОДИ ПГГ'!D125+'ОДИ МЗ РБ'!D125+ФАП!D125+Гемодиализ!E125+Гемодиализ!I125</f>
        <v>39661681</v>
      </c>
      <c r="G125" s="199">
        <f>СМП!D125</f>
        <v>0</v>
      </c>
      <c r="H125" s="199">
        <f t="shared" si="5"/>
        <v>39661681</v>
      </c>
      <c r="I125" s="199"/>
      <c r="J125" s="199">
        <f>ДС!J124+'ОДИ МЗ РБ'!I125</f>
        <v>0</v>
      </c>
      <c r="K125" s="199">
        <f t="shared" si="4"/>
        <v>39661681</v>
      </c>
      <c r="M125" s="284"/>
      <c r="N125" s="284"/>
    </row>
    <row r="126" spans="1:14" x14ac:dyDescent="0.2">
      <c r="A126" s="196">
        <v>121</v>
      </c>
      <c r="B126" s="200" t="s">
        <v>243</v>
      </c>
      <c r="C126" s="198" t="s">
        <v>244</v>
      </c>
      <c r="D126" s="199">
        <f>'КС '!D126+Гемодиализ!F126+Гемодиализ!G126</f>
        <v>241964261</v>
      </c>
      <c r="E126" s="199">
        <f>ДС!D125+Гемодиализ!H126</f>
        <v>47238352</v>
      </c>
      <c r="F126" s="199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99">
        <f>СМП!D126</f>
        <v>0</v>
      </c>
      <c r="H126" s="199">
        <f t="shared" si="5"/>
        <v>312780913</v>
      </c>
      <c r="I126" s="199"/>
      <c r="J126" s="199">
        <f>ДС!J125+'ОДИ МЗ РБ'!I126</f>
        <v>0</v>
      </c>
      <c r="K126" s="199">
        <f t="shared" si="4"/>
        <v>312780913</v>
      </c>
      <c r="M126" s="284"/>
      <c r="N126" s="284"/>
    </row>
    <row r="127" spans="1:14" x14ac:dyDescent="0.2">
      <c r="A127" s="196">
        <v>122</v>
      </c>
      <c r="B127" s="201" t="s">
        <v>245</v>
      </c>
      <c r="C127" s="198" t="s">
        <v>246</v>
      </c>
      <c r="D127" s="199">
        <f>'КС '!D127+Гемодиализ!F127+Гемодиализ!G127</f>
        <v>72374</v>
      </c>
      <c r="E127" s="199">
        <f>ДС!D126+Гемодиализ!H127</f>
        <v>0</v>
      </c>
      <c r="F127" s="199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99">
        <f>СМП!D127</f>
        <v>0</v>
      </c>
      <c r="H127" s="199">
        <f t="shared" si="5"/>
        <v>95096</v>
      </c>
      <c r="I127" s="199"/>
      <c r="J127" s="199">
        <f>ДС!J126+'ОДИ МЗ РБ'!I127</f>
        <v>0</v>
      </c>
      <c r="K127" s="199">
        <f t="shared" si="4"/>
        <v>95096</v>
      </c>
      <c r="M127" s="284"/>
      <c r="N127" s="284"/>
    </row>
    <row r="128" spans="1:14" x14ac:dyDescent="0.2">
      <c r="A128" s="196">
        <v>123</v>
      </c>
      <c r="B128" s="197" t="s">
        <v>247</v>
      </c>
      <c r="C128" s="208" t="s">
        <v>248</v>
      </c>
      <c r="D128" s="199">
        <f>'КС '!D128+Гемодиализ!F128+Гемодиализ!G128</f>
        <v>0</v>
      </c>
      <c r="E128" s="199">
        <f>ДС!D127+Гемодиализ!H128</f>
        <v>19460720</v>
      </c>
      <c r="F128" s="199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99">
        <f>СМП!D128</f>
        <v>0</v>
      </c>
      <c r="H128" s="199">
        <f t="shared" si="5"/>
        <v>19460720</v>
      </c>
      <c r="I128" s="199"/>
      <c r="J128" s="199">
        <f>ДС!J127+'ОДИ МЗ РБ'!I128</f>
        <v>0</v>
      </c>
      <c r="K128" s="199">
        <f t="shared" si="4"/>
        <v>19460720</v>
      </c>
      <c r="M128" s="284"/>
      <c r="N128" s="284"/>
    </row>
    <row r="129" spans="1:14" ht="24" x14ac:dyDescent="0.2">
      <c r="A129" s="196">
        <v>124</v>
      </c>
      <c r="B129" s="201" t="s">
        <v>249</v>
      </c>
      <c r="C129" s="198" t="s">
        <v>250</v>
      </c>
      <c r="D129" s="199">
        <f>'КС '!D129+Гемодиализ!F129+Гемодиализ!G129</f>
        <v>0</v>
      </c>
      <c r="E129" s="199">
        <f>ДС!D128+Гемодиализ!H129</f>
        <v>144931</v>
      </c>
      <c r="F129" s="199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99">
        <f>СМП!D129</f>
        <v>0</v>
      </c>
      <c r="H129" s="199">
        <f t="shared" si="5"/>
        <v>144931</v>
      </c>
      <c r="I129" s="199"/>
      <c r="J129" s="199">
        <f>ДС!J128+'ОДИ МЗ РБ'!I129</f>
        <v>0</v>
      </c>
      <c r="K129" s="199">
        <f t="shared" si="4"/>
        <v>144931</v>
      </c>
      <c r="M129" s="284"/>
      <c r="N129" s="284"/>
    </row>
    <row r="130" spans="1:14" ht="21.75" customHeight="1" x14ac:dyDescent="0.2">
      <c r="A130" s="196">
        <v>125</v>
      </c>
      <c r="B130" s="201" t="s">
        <v>251</v>
      </c>
      <c r="C130" s="198" t="s">
        <v>252</v>
      </c>
      <c r="D130" s="199">
        <f>'КС '!D130+Гемодиализ!F130+Гемодиализ!G130</f>
        <v>0</v>
      </c>
      <c r="E130" s="199">
        <f>ДС!D129+Гемодиализ!H130</f>
        <v>0</v>
      </c>
      <c r="F130" s="199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99">
        <f>СМП!D130</f>
        <v>0</v>
      </c>
      <c r="H130" s="199">
        <f t="shared" si="5"/>
        <v>1215820</v>
      </c>
      <c r="I130" s="199"/>
      <c r="J130" s="199">
        <f>ДС!J129+'ОДИ МЗ РБ'!I130</f>
        <v>0</v>
      </c>
      <c r="K130" s="199">
        <f t="shared" si="4"/>
        <v>1215820</v>
      </c>
      <c r="M130" s="284"/>
      <c r="N130" s="284"/>
    </row>
    <row r="131" spans="1:14" x14ac:dyDescent="0.2">
      <c r="A131" s="196">
        <v>126</v>
      </c>
      <c r="B131" s="200" t="s">
        <v>253</v>
      </c>
      <c r="C131" s="198" t="s">
        <v>395</v>
      </c>
      <c r="D131" s="199">
        <f>'КС '!D131+Гемодиализ!F131+Гемодиализ!G131</f>
        <v>0</v>
      </c>
      <c r="E131" s="199">
        <f>ДС!D130+Гемодиализ!H131</f>
        <v>124547</v>
      </c>
      <c r="F131" s="199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99">
        <f>СМП!D131</f>
        <v>0</v>
      </c>
      <c r="H131" s="199">
        <f t="shared" si="5"/>
        <v>5840801</v>
      </c>
      <c r="I131" s="199"/>
      <c r="J131" s="199">
        <f>ДС!J130+'ОДИ МЗ РБ'!I131</f>
        <v>0</v>
      </c>
      <c r="K131" s="199">
        <f t="shared" si="4"/>
        <v>5840801</v>
      </c>
      <c r="M131" s="284"/>
      <c r="N131" s="284"/>
    </row>
    <row r="132" spans="1:14" x14ac:dyDescent="0.2">
      <c r="A132" s="196">
        <v>127</v>
      </c>
      <c r="B132" s="197" t="s">
        <v>255</v>
      </c>
      <c r="C132" s="198" t="s">
        <v>256</v>
      </c>
      <c r="D132" s="199">
        <f>'КС '!D132+Гемодиализ!F132+Гемодиализ!G132</f>
        <v>0</v>
      </c>
      <c r="E132" s="199">
        <f>ДС!D131+Гемодиализ!H132</f>
        <v>0</v>
      </c>
      <c r="F132" s="199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99">
        <f>СМП!D132</f>
        <v>0</v>
      </c>
      <c r="H132" s="199">
        <f t="shared" si="5"/>
        <v>0</v>
      </c>
      <c r="I132" s="199">
        <f>'СБП на 2021 '!D7</f>
        <v>99516965</v>
      </c>
      <c r="J132" s="199">
        <f>ДС!J131+'ОДИ МЗ РБ'!I132</f>
        <v>0</v>
      </c>
      <c r="K132" s="199">
        <f t="shared" si="4"/>
        <v>99516965</v>
      </c>
      <c r="M132" s="284"/>
      <c r="N132" s="284"/>
    </row>
    <row r="133" spans="1:14" x14ac:dyDescent="0.2">
      <c r="A133" s="196">
        <v>128</v>
      </c>
      <c r="B133" s="201" t="s">
        <v>257</v>
      </c>
      <c r="C133" s="198" t="s">
        <v>258</v>
      </c>
      <c r="D133" s="199">
        <f>'КС '!D133+Гемодиализ!F133+Гемодиализ!G133</f>
        <v>0</v>
      </c>
      <c r="E133" s="199">
        <f>ДС!D132+Гемодиализ!H133</f>
        <v>0</v>
      </c>
      <c r="F133" s="199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99">
        <f>СМП!D133</f>
        <v>0</v>
      </c>
      <c r="H133" s="199">
        <f t="shared" si="5"/>
        <v>0</v>
      </c>
      <c r="I133" s="199">
        <f>'СБП на 2021 '!D8</f>
        <v>68229998</v>
      </c>
      <c r="J133" s="199">
        <f>ДС!J132+'ОДИ МЗ РБ'!I133</f>
        <v>0</v>
      </c>
      <c r="K133" s="199">
        <f t="shared" si="4"/>
        <v>68229998</v>
      </c>
      <c r="M133" s="284"/>
      <c r="N133" s="284"/>
    </row>
    <row r="134" spans="1:14" ht="24" customHeight="1" x14ac:dyDescent="0.2">
      <c r="A134" s="196">
        <v>129</v>
      </c>
      <c r="B134" s="197" t="s">
        <v>259</v>
      </c>
      <c r="C134" s="198" t="s">
        <v>260</v>
      </c>
      <c r="D134" s="199">
        <f>'КС '!D134+Гемодиализ!F134+Гемодиализ!G134</f>
        <v>0</v>
      </c>
      <c r="E134" s="199">
        <f>ДС!D133+Гемодиализ!H134</f>
        <v>0</v>
      </c>
      <c r="F134" s="199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99">
        <f>СМП!D134</f>
        <v>0</v>
      </c>
      <c r="H134" s="199">
        <f t="shared" ref="H134:H153" si="6">D134+E134+F134+G134</f>
        <v>58775293</v>
      </c>
      <c r="I134" s="199"/>
      <c r="J134" s="199">
        <f>ДС!J133+'ОДИ МЗ РБ'!I134</f>
        <v>0</v>
      </c>
      <c r="K134" s="199">
        <f t="shared" ref="K134:K153" si="7">H134+I134+J134</f>
        <v>58775293</v>
      </c>
      <c r="M134" s="284"/>
      <c r="N134" s="284"/>
    </row>
    <row r="135" spans="1:14" x14ac:dyDescent="0.2">
      <c r="A135" s="196">
        <v>130</v>
      </c>
      <c r="B135" s="200" t="s">
        <v>261</v>
      </c>
      <c r="C135" s="198" t="s">
        <v>262</v>
      </c>
      <c r="D135" s="199">
        <f>'КС '!D135+Гемодиализ!F135+Гемодиализ!G135</f>
        <v>0</v>
      </c>
      <c r="E135" s="199">
        <f>ДС!D134+Гемодиализ!H135</f>
        <v>34366854</v>
      </c>
      <c r="F135" s="199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99">
        <f>СМП!D135</f>
        <v>0</v>
      </c>
      <c r="H135" s="199">
        <f t="shared" si="6"/>
        <v>34389576</v>
      </c>
      <c r="I135" s="199"/>
      <c r="J135" s="199">
        <f>ДС!J134+'ОДИ МЗ РБ'!I135</f>
        <v>0</v>
      </c>
      <c r="K135" s="199">
        <f t="shared" si="7"/>
        <v>34389576</v>
      </c>
      <c r="M135" s="284"/>
      <c r="N135" s="284"/>
    </row>
    <row r="136" spans="1:14" x14ac:dyDescent="0.2">
      <c r="A136" s="196">
        <v>131</v>
      </c>
      <c r="B136" s="201" t="s">
        <v>263</v>
      </c>
      <c r="C136" s="198" t="s">
        <v>264</v>
      </c>
      <c r="D136" s="199">
        <f>'КС '!D136+Гемодиализ!F136+Гемодиализ!G136</f>
        <v>0</v>
      </c>
      <c r="E136" s="199">
        <f>ДС!D135+Гемодиализ!H136</f>
        <v>0</v>
      </c>
      <c r="F136" s="199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99">
        <f>СМП!D136</f>
        <v>0</v>
      </c>
      <c r="H136" s="199">
        <f t="shared" si="6"/>
        <v>249394442</v>
      </c>
      <c r="I136" s="199"/>
      <c r="J136" s="199">
        <f>ДС!J135+'ОДИ МЗ РБ'!I136</f>
        <v>0</v>
      </c>
      <c r="K136" s="199">
        <f t="shared" si="7"/>
        <v>249394442</v>
      </c>
      <c r="M136" s="284"/>
      <c r="N136" s="284"/>
    </row>
    <row r="137" spans="1:14" x14ac:dyDescent="0.2">
      <c r="A137" s="196">
        <v>132</v>
      </c>
      <c r="B137" s="201" t="s">
        <v>265</v>
      </c>
      <c r="C137" s="198" t="s">
        <v>266</v>
      </c>
      <c r="D137" s="199">
        <f>'КС '!D137+Гемодиализ!F137+Гемодиализ!G137</f>
        <v>0</v>
      </c>
      <c r="E137" s="199">
        <f>ДС!D136+Гемодиализ!H137</f>
        <v>190885</v>
      </c>
      <c r="F137" s="199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99">
        <f>СМП!D137</f>
        <v>0</v>
      </c>
      <c r="H137" s="199">
        <f t="shared" si="6"/>
        <v>190885</v>
      </c>
      <c r="I137" s="199"/>
      <c r="J137" s="199">
        <f>ДС!J136+'ОДИ МЗ РБ'!I137</f>
        <v>0</v>
      </c>
      <c r="K137" s="199">
        <f t="shared" si="7"/>
        <v>190885</v>
      </c>
      <c r="M137" s="284"/>
      <c r="N137" s="284"/>
    </row>
    <row r="138" spans="1:14" ht="13.5" customHeight="1" x14ac:dyDescent="0.2">
      <c r="A138" s="196">
        <v>133</v>
      </c>
      <c r="B138" s="201" t="s">
        <v>267</v>
      </c>
      <c r="C138" s="198" t="s">
        <v>268</v>
      </c>
      <c r="D138" s="199">
        <f>'КС '!D138+Гемодиализ!F138+Гемодиализ!G138</f>
        <v>1810247201</v>
      </c>
      <c r="E138" s="199">
        <f>ДС!D137+Гемодиализ!H138</f>
        <v>49097948</v>
      </c>
      <c r="F138" s="199">
        <f>'АПУ профилактика'!D139+'АПУ в неотл.форме'!D138+'АПУ обращения'!D139+'ОДИ ПГГ'!D138+'ОДИ МЗ РБ'!D138+ФАП!D138+Гемодиализ!E138+Гемодиализ!I138</f>
        <v>270535385</v>
      </c>
      <c r="G138" s="199">
        <f>СМП!D138</f>
        <v>0</v>
      </c>
      <c r="H138" s="199">
        <f t="shared" si="6"/>
        <v>2129880534</v>
      </c>
      <c r="I138" s="199"/>
      <c r="J138" s="199">
        <f>ДС!J137+'ОДИ МЗ РБ'!I138</f>
        <v>0</v>
      </c>
      <c r="K138" s="199">
        <f t="shared" si="7"/>
        <v>2129880534</v>
      </c>
      <c r="M138" s="284"/>
      <c r="N138" s="284"/>
    </row>
    <row r="139" spans="1:14" x14ac:dyDescent="0.2">
      <c r="A139" s="196">
        <v>134</v>
      </c>
      <c r="B139" s="201" t="s">
        <v>269</v>
      </c>
      <c r="C139" s="198" t="s">
        <v>270</v>
      </c>
      <c r="D139" s="199">
        <f>'КС '!D139+Гемодиализ!F139+Гемодиализ!G139</f>
        <v>3260567096.7719998</v>
      </c>
      <c r="E139" s="199">
        <f>ДС!D138+Гемодиализ!H139</f>
        <v>2296305045</v>
      </c>
      <c r="F139" s="199">
        <f>'АПУ профилактика'!D140+'АПУ в неотл.форме'!D139+'АПУ обращения'!D140+'ОДИ ПГГ'!D139+'ОДИ МЗ РБ'!D139+ФАП!D139+Гемодиализ!E139+Гемодиализ!I139</f>
        <v>438887493</v>
      </c>
      <c r="G139" s="199">
        <f>СМП!D139</f>
        <v>0</v>
      </c>
      <c r="H139" s="199">
        <f t="shared" si="6"/>
        <v>5995759634.7719994</v>
      </c>
      <c r="I139" s="199"/>
      <c r="J139" s="199">
        <f>ДС!J138+'ОДИ МЗ РБ'!I139</f>
        <v>800125943</v>
      </c>
      <c r="K139" s="199">
        <f t="shared" si="7"/>
        <v>6795885577.7719994</v>
      </c>
      <c r="M139" s="284"/>
      <c r="N139" s="284"/>
    </row>
    <row r="140" spans="1:14" x14ac:dyDescent="0.2">
      <c r="A140" s="196">
        <v>135</v>
      </c>
      <c r="B140" s="201" t="s">
        <v>271</v>
      </c>
      <c r="C140" s="198" t="s">
        <v>272</v>
      </c>
      <c r="D140" s="199">
        <f>'КС '!D140+Гемодиализ!F140+Гемодиализ!G140</f>
        <v>1058065478</v>
      </c>
      <c r="E140" s="199">
        <f>ДС!D139+Гемодиализ!H140</f>
        <v>4930377</v>
      </c>
      <c r="F140" s="199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99">
        <f>СМП!D140</f>
        <v>0</v>
      </c>
      <c r="H140" s="199">
        <f t="shared" si="6"/>
        <v>1122291731</v>
      </c>
      <c r="I140" s="199"/>
      <c r="J140" s="199">
        <f>ДС!J139+'ОДИ МЗ РБ'!I140</f>
        <v>0</v>
      </c>
      <c r="K140" s="199">
        <f t="shared" si="7"/>
        <v>1122291731</v>
      </c>
      <c r="M140" s="284"/>
      <c r="N140" s="284"/>
    </row>
    <row r="141" spans="1:14" x14ac:dyDescent="0.2">
      <c r="A141" s="196">
        <v>136</v>
      </c>
      <c r="B141" s="197" t="s">
        <v>273</v>
      </c>
      <c r="C141" s="198" t="s">
        <v>274</v>
      </c>
      <c r="D141" s="199">
        <f>'КС '!D141+Гемодиализ!F141+Гемодиализ!G141</f>
        <v>910972093</v>
      </c>
      <c r="E141" s="199">
        <f>ДС!D140+Гемодиализ!H141</f>
        <v>66019337</v>
      </c>
      <c r="F141" s="199">
        <f>'АПУ профилактика'!D142+'АПУ в неотл.форме'!D141+'АПУ обращения'!D142+'ОДИ ПГГ'!D141+'ОДИ МЗ РБ'!D141+ФАП!D141+Гемодиализ!E141+Гемодиализ!I141</f>
        <v>118434012</v>
      </c>
      <c r="G141" s="199">
        <f>СМП!D141</f>
        <v>0</v>
      </c>
      <c r="H141" s="199">
        <f t="shared" si="6"/>
        <v>1095425442</v>
      </c>
      <c r="I141" s="199"/>
      <c r="J141" s="199">
        <f>ДС!J140+'ОДИ МЗ РБ'!I141</f>
        <v>0</v>
      </c>
      <c r="K141" s="199">
        <f t="shared" si="7"/>
        <v>1095425442</v>
      </c>
      <c r="M141" s="284"/>
      <c r="N141" s="284"/>
    </row>
    <row r="142" spans="1:14" ht="10.5" customHeight="1" x14ac:dyDescent="0.2">
      <c r="A142" s="196">
        <v>137</v>
      </c>
      <c r="B142" s="201" t="s">
        <v>275</v>
      </c>
      <c r="C142" s="198" t="s">
        <v>276</v>
      </c>
      <c r="D142" s="199">
        <f>'КС '!D142+Гемодиализ!F142+Гемодиализ!G142</f>
        <v>600895632</v>
      </c>
      <c r="E142" s="199">
        <f>ДС!D141+Гемодиализ!H142</f>
        <v>234654751</v>
      </c>
      <c r="F142" s="199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99">
        <f>СМП!D142</f>
        <v>0</v>
      </c>
      <c r="H142" s="199">
        <f t="shared" si="6"/>
        <v>863623973</v>
      </c>
      <c r="I142" s="199"/>
      <c r="J142" s="199">
        <f>ДС!J141+'ОДИ МЗ РБ'!I142</f>
        <v>0</v>
      </c>
      <c r="K142" s="199">
        <f t="shared" si="7"/>
        <v>863623973</v>
      </c>
      <c r="M142" s="284"/>
      <c r="N142" s="284"/>
    </row>
    <row r="143" spans="1:14" x14ac:dyDescent="0.2">
      <c r="A143" s="196">
        <v>138</v>
      </c>
      <c r="B143" s="197" t="s">
        <v>277</v>
      </c>
      <c r="C143" s="198" t="s">
        <v>278</v>
      </c>
      <c r="D143" s="199">
        <f>'КС '!D143+Гемодиализ!F143+Гемодиализ!G143</f>
        <v>181726246</v>
      </c>
      <c r="E143" s="199">
        <f>ДС!D142+Гемодиализ!H143</f>
        <v>30376204</v>
      </c>
      <c r="F143" s="199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99">
        <f>СМП!D143</f>
        <v>0</v>
      </c>
      <c r="H143" s="199">
        <f t="shared" si="6"/>
        <v>291066431</v>
      </c>
      <c r="I143" s="199"/>
      <c r="J143" s="199">
        <f>ДС!J142+'ОДИ МЗ РБ'!I143</f>
        <v>0</v>
      </c>
      <c r="K143" s="199">
        <f t="shared" si="7"/>
        <v>291066431</v>
      </c>
      <c r="M143" s="284"/>
      <c r="N143" s="284"/>
    </row>
    <row r="144" spans="1:14" x14ac:dyDescent="0.2">
      <c r="A144" s="196">
        <v>139</v>
      </c>
      <c r="B144" s="197" t="s">
        <v>279</v>
      </c>
      <c r="C144" s="198" t="s">
        <v>280</v>
      </c>
      <c r="D144" s="199">
        <f>'КС '!D144+Гемодиализ!F144+Гемодиализ!G144</f>
        <v>920729671</v>
      </c>
      <c r="E144" s="199">
        <f>ДС!D143+Гемодиализ!H144</f>
        <v>27317445</v>
      </c>
      <c r="F144" s="199">
        <f>'АПУ профилактика'!D145+'АПУ в неотл.форме'!D144+'АПУ обращения'!D145+'ОДИ ПГГ'!D144+'ОДИ МЗ РБ'!D144+ФАП!D144+Гемодиализ!E144+Гемодиализ!I144</f>
        <v>85550254</v>
      </c>
      <c r="G144" s="199">
        <f>СМП!D144</f>
        <v>0</v>
      </c>
      <c r="H144" s="199">
        <f t="shared" si="6"/>
        <v>1033597370</v>
      </c>
      <c r="I144" s="199"/>
      <c r="J144" s="199">
        <f>ДС!J143+'ОДИ МЗ РБ'!I144</f>
        <v>0</v>
      </c>
      <c r="K144" s="199">
        <f t="shared" si="7"/>
        <v>1033597370</v>
      </c>
      <c r="M144" s="284"/>
      <c r="N144" s="284"/>
    </row>
    <row r="145" spans="1:14" x14ac:dyDescent="0.2">
      <c r="A145" s="196">
        <v>140</v>
      </c>
      <c r="B145" s="201" t="s">
        <v>281</v>
      </c>
      <c r="C145" s="198" t="s">
        <v>282</v>
      </c>
      <c r="D145" s="199">
        <f>'КС '!D145+Гемодиализ!F145+Гемодиализ!G145</f>
        <v>0</v>
      </c>
      <c r="E145" s="199">
        <f>ДС!D144+Гемодиализ!H145</f>
        <v>59962562</v>
      </c>
      <c r="F145" s="199">
        <f>'АПУ профилактика'!D146+'АПУ в неотл.форме'!D145+'АПУ обращения'!D146+'ОДИ ПГГ'!D145+'ОДИ МЗ РБ'!D145+ФАП!D145+Гемодиализ!E145+Гемодиализ!I145</f>
        <v>127978830</v>
      </c>
      <c r="G145" s="199">
        <f>СМП!D145</f>
        <v>0</v>
      </c>
      <c r="H145" s="199">
        <f t="shared" si="6"/>
        <v>187941392</v>
      </c>
      <c r="I145" s="199"/>
      <c r="J145" s="199">
        <f>ДС!J144+'ОДИ МЗ РБ'!I145</f>
        <v>0</v>
      </c>
      <c r="K145" s="199">
        <f t="shared" si="7"/>
        <v>187941392</v>
      </c>
      <c r="M145" s="284"/>
      <c r="N145" s="284"/>
    </row>
    <row r="146" spans="1:14" x14ac:dyDescent="0.2">
      <c r="A146" s="196">
        <v>141</v>
      </c>
      <c r="B146" s="201" t="s">
        <v>283</v>
      </c>
      <c r="C146" s="198" t="s">
        <v>284</v>
      </c>
      <c r="D146" s="199">
        <f>'КС '!D146+Гемодиализ!F146+Гемодиализ!G146</f>
        <v>0</v>
      </c>
      <c r="E146" s="199">
        <f>ДС!D145+Гемодиализ!H146</f>
        <v>25532550</v>
      </c>
      <c r="F146" s="199">
        <f>'АПУ профилактика'!D147+'АПУ в неотл.форме'!D146+'АПУ обращения'!D147+'ОДИ ПГГ'!D146+'ОДИ МЗ РБ'!D146+ФАП!D146+Гемодиализ!E146+Гемодиализ!I146</f>
        <v>44659546</v>
      </c>
      <c r="G146" s="199">
        <f>СМП!D146</f>
        <v>0</v>
      </c>
      <c r="H146" s="199">
        <f t="shared" si="6"/>
        <v>70192096</v>
      </c>
      <c r="I146" s="199"/>
      <c r="J146" s="199">
        <f>ДС!J145+'ОДИ МЗ РБ'!I146</f>
        <v>0</v>
      </c>
      <c r="K146" s="199">
        <f t="shared" si="7"/>
        <v>70192096</v>
      </c>
      <c r="M146" s="284"/>
      <c r="N146" s="284"/>
    </row>
    <row r="147" spans="1:14" x14ac:dyDescent="0.2">
      <c r="A147" s="196">
        <v>142</v>
      </c>
      <c r="B147" s="201" t="s">
        <v>285</v>
      </c>
      <c r="C147" s="198" t="s">
        <v>286</v>
      </c>
      <c r="D147" s="199">
        <f>'КС '!D147+Гемодиализ!F147+Гемодиализ!G147</f>
        <v>349498266</v>
      </c>
      <c r="E147" s="199">
        <f>ДС!D146+Гемодиализ!H147</f>
        <v>18454714</v>
      </c>
      <c r="F147" s="199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99">
        <f>СМП!D147</f>
        <v>0</v>
      </c>
      <c r="H147" s="199">
        <f t="shared" si="6"/>
        <v>397018923</v>
      </c>
      <c r="I147" s="199"/>
      <c r="J147" s="199">
        <f>ДС!J146+'ОДИ МЗ РБ'!I147</f>
        <v>0</v>
      </c>
      <c r="K147" s="199">
        <f t="shared" si="7"/>
        <v>397018923</v>
      </c>
      <c r="M147" s="284"/>
      <c r="N147" s="284"/>
    </row>
    <row r="148" spans="1:14" x14ac:dyDescent="0.2">
      <c r="A148" s="196">
        <v>143</v>
      </c>
      <c r="B148" s="197" t="s">
        <v>287</v>
      </c>
      <c r="C148" s="198" t="s">
        <v>288</v>
      </c>
      <c r="D148" s="199">
        <f>'КС '!D148+Гемодиализ!F148+Гемодиализ!G148</f>
        <v>1009553701</v>
      </c>
      <c r="E148" s="199">
        <f>ДС!D147+Гемодиализ!H148</f>
        <v>0</v>
      </c>
      <c r="F148" s="199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99">
        <f>СМП!D148</f>
        <v>0</v>
      </c>
      <c r="H148" s="199">
        <f t="shared" si="6"/>
        <v>1097533406</v>
      </c>
      <c r="I148" s="199"/>
      <c r="J148" s="199">
        <f>ДС!J147+'ОДИ МЗ РБ'!I148</f>
        <v>0</v>
      </c>
      <c r="K148" s="199">
        <f t="shared" si="7"/>
        <v>1097533406</v>
      </c>
      <c r="M148" s="284"/>
      <c r="N148" s="284"/>
    </row>
    <row r="149" spans="1:14" x14ac:dyDescent="0.2">
      <c r="A149" s="196">
        <v>144</v>
      </c>
      <c r="B149" s="200" t="s">
        <v>289</v>
      </c>
      <c r="C149" s="198" t="s">
        <v>290</v>
      </c>
      <c r="D149" s="199">
        <f>'КС '!D149+Гемодиализ!F149+Гемодиализ!G149</f>
        <v>974396959</v>
      </c>
      <c r="E149" s="199">
        <f>ДС!D148+Гемодиализ!H149</f>
        <v>84689855</v>
      </c>
      <c r="F149" s="199">
        <f>'АПУ профилактика'!D150+'АПУ в неотл.форме'!D149+'АПУ обращения'!D150+'ОДИ ПГГ'!D149+'ОДИ МЗ РБ'!D149+ФАП!D149+Гемодиализ!E149+Гемодиализ!I149</f>
        <v>527608192</v>
      </c>
      <c r="G149" s="199">
        <f>СМП!D149</f>
        <v>0</v>
      </c>
      <c r="H149" s="199">
        <f t="shared" si="6"/>
        <v>1586695006</v>
      </c>
      <c r="I149" s="199"/>
      <c r="J149" s="199">
        <f>ДС!J148+'ОДИ МЗ РБ'!I149</f>
        <v>0</v>
      </c>
      <c r="K149" s="199">
        <f t="shared" si="7"/>
        <v>1586695006</v>
      </c>
      <c r="M149" s="284"/>
      <c r="N149" s="284"/>
    </row>
    <row r="150" spans="1:14" x14ac:dyDescent="0.2">
      <c r="A150" s="196">
        <v>145</v>
      </c>
      <c r="B150" s="201" t="s">
        <v>291</v>
      </c>
      <c r="C150" s="198" t="s">
        <v>292</v>
      </c>
      <c r="D150" s="199">
        <f>'КС '!D150+Гемодиализ!F150+Гемодиализ!G150</f>
        <v>1387730259</v>
      </c>
      <c r="E150" s="199">
        <f>ДС!D149+Гемодиализ!H150</f>
        <v>42171851</v>
      </c>
      <c r="F150" s="199">
        <f>'АПУ профилактика'!D151+'АПУ в неотл.форме'!D150+'АПУ обращения'!D151+'ОДИ ПГГ'!D150+'ОДИ МЗ РБ'!D150+ФАП!D150+Гемодиализ!E150+Гемодиализ!I150</f>
        <v>49889357</v>
      </c>
      <c r="G150" s="199">
        <f>СМП!D150</f>
        <v>0</v>
      </c>
      <c r="H150" s="199">
        <f t="shared" si="6"/>
        <v>1479791467</v>
      </c>
      <c r="I150" s="199"/>
      <c r="J150" s="199">
        <f>ДС!J149+'ОДИ МЗ РБ'!I150</f>
        <v>0</v>
      </c>
      <c r="K150" s="199">
        <f t="shared" si="7"/>
        <v>1479791467</v>
      </c>
      <c r="M150" s="284"/>
      <c r="N150" s="284"/>
    </row>
    <row r="151" spans="1:14" x14ac:dyDescent="0.2">
      <c r="A151" s="196">
        <v>146</v>
      </c>
      <c r="B151" s="197" t="s">
        <v>293</v>
      </c>
      <c r="C151" s="198" t="s">
        <v>294</v>
      </c>
      <c r="D151" s="199">
        <f>'КС '!D151+Гемодиализ!F151+Гемодиализ!G151</f>
        <v>0</v>
      </c>
      <c r="E151" s="199">
        <f>ДС!D150+Гемодиализ!H151</f>
        <v>0</v>
      </c>
      <c r="F151" s="199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99">
        <f>СМП!D151</f>
        <v>0</v>
      </c>
      <c r="H151" s="199">
        <f t="shared" si="6"/>
        <v>44466608</v>
      </c>
      <c r="I151" s="199"/>
      <c r="J151" s="199">
        <f>ДС!J150+'ОДИ МЗ РБ'!I151</f>
        <v>0</v>
      </c>
      <c r="K151" s="199">
        <f t="shared" si="7"/>
        <v>44466608</v>
      </c>
      <c r="M151" s="284"/>
      <c r="N151" s="284"/>
    </row>
    <row r="152" spans="1:14" x14ac:dyDescent="0.2">
      <c r="A152" s="196">
        <v>147</v>
      </c>
      <c r="B152" s="197" t="s">
        <v>295</v>
      </c>
      <c r="C152" s="198" t="s">
        <v>296</v>
      </c>
      <c r="D152" s="199">
        <f>'КС '!D152+Гемодиализ!F152+Гемодиализ!G152</f>
        <v>0</v>
      </c>
      <c r="E152" s="199">
        <f>ДС!D151+Гемодиализ!H152</f>
        <v>0</v>
      </c>
      <c r="F152" s="199">
        <f>'АПУ профилактика'!D153+'АПУ в неотл.форме'!D152+'АПУ обращения'!D153+'ОДИ ПГГ'!D152+'ОДИ МЗ РБ'!D152+ФАП!D152+Гемодиализ!E152+Гемодиализ!I152</f>
        <v>661551</v>
      </c>
      <c r="G152" s="199">
        <f>СМП!D152</f>
        <v>0</v>
      </c>
      <c r="H152" s="199">
        <f t="shared" si="6"/>
        <v>661551</v>
      </c>
      <c r="I152" s="199"/>
      <c r="J152" s="199">
        <f>ДС!J151+'ОДИ МЗ РБ'!I152</f>
        <v>0</v>
      </c>
      <c r="K152" s="199">
        <f t="shared" si="7"/>
        <v>661551</v>
      </c>
      <c r="M152" s="284"/>
      <c r="N152" s="284"/>
    </row>
    <row r="153" spans="1:14" ht="12.75" x14ac:dyDescent="0.2">
      <c r="A153" s="196">
        <v>148</v>
      </c>
      <c r="B153" s="209" t="s">
        <v>297</v>
      </c>
      <c r="C153" s="210" t="s">
        <v>298</v>
      </c>
      <c r="D153" s="199">
        <f>'КС '!D153+Гемодиализ!F153+Гемодиализ!G153</f>
        <v>0</v>
      </c>
      <c r="E153" s="199">
        <f>ДС!D152+Гемодиализ!H153</f>
        <v>309281830</v>
      </c>
      <c r="F153" s="199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99">
        <f>СМП!D153</f>
        <v>0</v>
      </c>
      <c r="H153" s="199">
        <f t="shared" si="6"/>
        <v>526003064</v>
      </c>
      <c r="I153" s="199">
        <f>'СБП на 2021 '!D9</f>
        <v>82100000</v>
      </c>
      <c r="J153" s="199">
        <f>ДС!J152+'ОДИ МЗ РБ'!I153</f>
        <v>235065143</v>
      </c>
      <c r="K153" s="199">
        <f t="shared" si="7"/>
        <v>843168207</v>
      </c>
      <c r="M153" s="284"/>
      <c r="N153" s="284"/>
    </row>
    <row r="155" spans="1:14" x14ac:dyDescent="0.2">
      <c r="E155" s="121"/>
      <c r="F155" s="121"/>
      <c r="G155" s="121"/>
      <c r="H155" s="121"/>
      <c r="I155" s="121"/>
      <c r="J155" s="121"/>
      <c r="K155" s="121"/>
    </row>
    <row r="156" spans="1:14" x14ac:dyDescent="0.2">
      <c r="E156" s="121"/>
      <c r="F156" s="121"/>
      <c r="G156" s="121"/>
      <c r="H156" s="121"/>
      <c r="I156" s="121"/>
      <c r="K156" s="121"/>
    </row>
    <row r="158" spans="1:14" x14ac:dyDescent="0.2">
      <c r="D158" s="284"/>
      <c r="E158" s="284"/>
      <c r="F158" s="284"/>
      <c r="G158" s="284"/>
      <c r="H158" s="284"/>
      <c r="I158" s="284"/>
      <c r="J158" s="284"/>
      <c r="K158" s="284"/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6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6" sqref="D6"/>
    </sheetView>
  </sheetViews>
  <sheetFormatPr defaultRowHeight="12.75" x14ac:dyDescent="0.2"/>
  <cols>
    <col min="1" max="1" width="4.5703125" style="66" customWidth="1"/>
    <col min="2" max="2" width="10" style="66" customWidth="1"/>
    <col min="3" max="3" width="29.85546875" style="67" customWidth="1"/>
    <col min="4" max="6" width="15.28515625" style="66" customWidth="1"/>
    <col min="7" max="16384" width="9.140625" style="66"/>
  </cols>
  <sheetData>
    <row r="1" spans="1:6" ht="27.75" customHeight="1" x14ac:dyDescent="0.2">
      <c r="A1" s="256" t="s">
        <v>354</v>
      </c>
      <c r="B1" s="256"/>
      <c r="C1" s="256"/>
      <c r="D1" s="256"/>
      <c r="E1" s="256"/>
      <c r="F1" s="256"/>
    </row>
    <row r="2" spans="1:6" x14ac:dyDescent="0.2">
      <c r="F2" s="81" t="s">
        <v>326</v>
      </c>
    </row>
    <row r="3" spans="1:6" ht="12.75" customHeight="1" x14ac:dyDescent="0.2">
      <c r="A3" s="257" t="s">
        <v>0</v>
      </c>
      <c r="B3" s="257" t="s">
        <v>1</v>
      </c>
      <c r="C3" s="258" t="s">
        <v>2</v>
      </c>
      <c r="D3" s="238" t="s">
        <v>345</v>
      </c>
      <c r="E3" s="259" t="s">
        <v>346</v>
      </c>
      <c r="F3" s="260"/>
    </row>
    <row r="4" spans="1:6" ht="28.5" customHeight="1" x14ac:dyDescent="0.2">
      <c r="A4" s="257"/>
      <c r="B4" s="257"/>
      <c r="C4" s="258"/>
      <c r="D4" s="238"/>
      <c r="E4" s="68" t="s">
        <v>347</v>
      </c>
      <c r="F4" s="109" t="s">
        <v>348</v>
      </c>
    </row>
    <row r="5" spans="1:6" s="70" customFormat="1" x14ac:dyDescent="0.2">
      <c r="A5" s="76" t="s">
        <v>353</v>
      </c>
      <c r="B5" s="77"/>
      <c r="C5" s="76"/>
      <c r="D5" s="78">
        <f>D6+D9</f>
        <v>249846963</v>
      </c>
      <c r="E5" s="78">
        <f t="shared" ref="E5:F5" si="0">E6+E9</f>
        <v>167746963</v>
      </c>
      <c r="F5" s="78">
        <f t="shared" si="0"/>
        <v>82100000</v>
      </c>
    </row>
    <row r="6" spans="1:6" s="70" customFormat="1" ht="43.5" customHeight="1" x14ac:dyDescent="0.2">
      <c r="A6" s="253" t="s">
        <v>349</v>
      </c>
      <c r="B6" s="254"/>
      <c r="C6" s="255"/>
      <c r="D6" s="69">
        <f>D7+D8</f>
        <v>167746963</v>
      </c>
      <c r="E6" s="69">
        <f>E7+E8</f>
        <v>167746963</v>
      </c>
      <c r="F6" s="69"/>
    </row>
    <row r="7" spans="1:6" ht="62.25" customHeight="1" x14ac:dyDescent="0.2">
      <c r="A7" s="71">
        <v>1</v>
      </c>
      <c r="B7" s="72" t="s">
        <v>255</v>
      </c>
      <c r="C7" s="73" t="s">
        <v>256</v>
      </c>
      <c r="D7" s="83">
        <f>E7</f>
        <v>99516965</v>
      </c>
      <c r="E7" s="84">
        <v>99516965</v>
      </c>
      <c r="F7" s="71"/>
    </row>
    <row r="8" spans="1:6" ht="14.25" customHeight="1" x14ac:dyDescent="0.2">
      <c r="A8" s="71">
        <v>2</v>
      </c>
      <c r="B8" s="25" t="s">
        <v>257</v>
      </c>
      <c r="C8" s="26" t="s">
        <v>258</v>
      </c>
      <c r="D8" s="83">
        <f>E8</f>
        <v>68229998</v>
      </c>
      <c r="E8" s="84">
        <v>68229998</v>
      </c>
      <c r="F8" s="71"/>
    </row>
    <row r="9" spans="1:6" s="70" customFormat="1" ht="25.5" customHeight="1" x14ac:dyDescent="0.2">
      <c r="A9" s="253" t="s">
        <v>350</v>
      </c>
      <c r="B9" s="254"/>
      <c r="C9" s="255"/>
      <c r="D9" s="74">
        <f>D11+D12</f>
        <v>82100000</v>
      </c>
      <c r="E9" s="74"/>
      <c r="F9" s="74">
        <f>F11+F12</f>
        <v>82100000</v>
      </c>
    </row>
    <row r="10" spans="1:6" ht="16.5" customHeight="1" x14ac:dyDescent="0.2">
      <c r="A10" s="71">
        <v>3</v>
      </c>
      <c r="B10" s="25" t="s">
        <v>297</v>
      </c>
      <c r="C10" s="26" t="s">
        <v>298</v>
      </c>
      <c r="D10" s="71"/>
      <c r="E10" s="75"/>
      <c r="F10" s="71"/>
    </row>
    <row r="11" spans="1:6" x14ac:dyDescent="0.2">
      <c r="A11" s="71"/>
      <c r="B11" s="71"/>
      <c r="C11" s="87" t="s">
        <v>351</v>
      </c>
      <c r="D11" s="83">
        <f>E11+F11</f>
        <v>15476000</v>
      </c>
      <c r="E11" s="84"/>
      <c r="F11" s="84">
        <v>15476000</v>
      </c>
    </row>
    <row r="12" spans="1:6" x14ac:dyDescent="0.2">
      <c r="A12" s="71"/>
      <c r="B12" s="71"/>
      <c r="C12" s="87" t="s">
        <v>352</v>
      </c>
      <c r="D12" s="83">
        <f>E12+F12</f>
        <v>66624000</v>
      </c>
      <c r="E12" s="84"/>
      <c r="F12" s="84">
        <v>66624000</v>
      </c>
    </row>
    <row r="13" spans="1:6" x14ac:dyDescent="0.2">
      <c r="D13" s="79"/>
      <c r="E13" s="85"/>
      <c r="F13" s="85"/>
    </row>
    <row r="14" spans="1:6" x14ac:dyDescent="0.2">
      <c r="D14" s="79"/>
      <c r="E14" s="85"/>
      <c r="F14" s="85"/>
    </row>
    <row r="15" spans="1:6" x14ac:dyDescent="0.2">
      <c r="D15" s="85"/>
      <c r="E15" s="79"/>
      <c r="F15" s="79"/>
    </row>
    <row r="16" spans="1:6" x14ac:dyDescent="0.2">
      <c r="D16" s="85"/>
    </row>
    <row r="17" spans="4:4" x14ac:dyDescent="0.2">
      <c r="D17" s="85"/>
    </row>
    <row r="18" spans="4:4" x14ac:dyDescent="0.2">
      <c r="D18" s="85"/>
    </row>
    <row r="19" spans="4:4" x14ac:dyDescent="0.2">
      <c r="D19" s="85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7" sqref="C1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261" t="s">
        <v>337</v>
      </c>
      <c r="B2" s="261"/>
      <c r="C2" s="261"/>
      <c r="D2" s="261"/>
      <c r="E2" s="261"/>
      <c r="F2" s="261"/>
      <c r="G2" s="261"/>
    </row>
    <row r="3" spans="1:7" x14ac:dyDescent="0.2">
      <c r="C3" s="4"/>
      <c r="D3" s="4"/>
      <c r="E3" s="4"/>
      <c r="F3" s="4"/>
      <c r="G3" s="3" t="s">
        <v>326</v>
      </c>
    </row>
    <row r="4" spans="1:7" s="5" customFormat="1" ht="24.75" customHeight="1" x14ac:dyDescent="0.2">
      <c r="A4" s="262" t="s">
        <v>0</v>
      </c>
      <c r="B4" s="262" t="s">
        <v>1</v>
      </c>
      <c r="C4" s="264" t="s">
        <v>2</v>
      </c>
      <c r="D4" s="266" t="s">
        <v>338</v>
      </c>
      <c r="E4" s="266"/>
      <c r="F4" s="266"/>
      <c r="G4" s="266"/>
    </row>
    <row r="5" spans="1:7" ht="51.75" customHeight="1" x14ac:dyDescent="0.2">
      <c r="A5" s="263"/>
      <c r="B5" s="263"/>
      <c r="C5" s="265"/>
      <c r="D5" s="36" t="s">
        <v>319</v>
      </c>
      <c r="E5" s="36" t="s">
        <v>339</v>
      </c>
      <c r="F5" s="119" t="s">
        <v>341</v>
      </c>
      <c r="G5" s="119" t="s">
        <v>340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102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102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103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102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102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102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102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102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102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102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102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102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102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102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102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102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103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102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102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103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102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103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102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104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103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102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102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105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102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102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102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102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102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102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102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102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102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103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102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102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102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102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102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102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102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102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102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102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102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102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102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102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105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102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102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102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102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102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102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102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102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102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103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102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102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103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102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103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102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102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103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102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106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102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102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103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102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103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f>E112+F112</f>
        <v>87336878</v>
      </c>
      <c r="E112" s="46">
        <v>86326568</v>
      </c>
      <c r="F112" s="46">
        <v>1010310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102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102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102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102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102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102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102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102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102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107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102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102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102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102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102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103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102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102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102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102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102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102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102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102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103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102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102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102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103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103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102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108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7" sqref="D17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0" width="20.140625" style="59" customWidth="1"/>
    <col min="11" max="11" width="10.85546875" style="65" bestFit="1" customWidth="1"/>
    <col min="12" max="12" width="9.5703125" style="65" bestFit="1" customWidth="1"/>
    <col min="13" max="16384" width="9.140625" style="65"/>
  </cols>
  <sheetData>
    <row r="2" spans="1:10" ht="15.75" customHeight="1" x14ac:dyDescent="0.2">
      <c r="A2" s="267" t="s">
        <v>357</v>
      </c>
      <c r="B2" s="267"/>
      <c r="C2" s="267"/>
      <c r="D2" s="267"/>
      <c r="E2" s="267"/>
      <c r="F2" s="267"/>
      <c r="G2" s="267"/>
      <c r="H2" s="267"/>
      <c r="I2" s="267"/>
      <c r="J2" s="65"/>
    </row>
    <row r="3" spans="1:10" x14ac:dyDescent="0.2">
      <c r="C3" s="116"/>
      <c r="J3" s="65" t="s">
        <v>326</v>
      </c>
    </row>
    <row r="4" spans="1:10" ht="87" customHeight="1" x14ac:dyDescent="0.2">
      <c r="A4" s="123" t="s">
        <v>0</v>
      </c>
      <c r="B4" s="123" t="s">
        <v>1</v>
      </c>
      <c r="C4" s="123" t="s">
        <v>2</v>
      </c>
      <c r="D4" s="122" t="s">
        <v>299</v>
      </c>
      <c r="E4" s="122" t="s">
        <v>358</v>
      </c>
      <c r="F4" s="122" t="s">
        <v>314</v>
      </c>
      <c r="G4" s="122" t="s">
        <v>315</v>
      </c>
      <c r="H4" s="122" t="s">
        <v>359</v>
      </c>
      <c r="I4" s="122" t="s">
        <v>360</v>
      </c>
      <c r="J4" s="124" t="s">
        <v>516</v>
      </c>
    </row>
    <row r="5" spans="1:10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10174065</v>
      </c>
      <c r="E5" s="58">
        <v>10174065</v>
      </c>
      <c r="F5" s="58"/>
      <c r="G5" s="58"/>
      <c r="H5" s="58">
        <v>0</v>
      </c>
      <c r="I5" s="58"/>
      <c r="J5" s="58"/>
    </row>
    <row r="6" spans="1:10" x14ac:dyDescent="0.2">
      <c r="A6" s="58">
        <v>2</v>
      </c>
      <c r="B6" s="61" t="s">
        <v>5</v>
      </c>
      <c r="C6" s="45" t="s">
        <v>6</v>
      </c>
      <c r="D6" s="58">
        <f t="shared" ref="D6:D69" si="0">E6+F6+G6+H6+I6</f>
        <v>10933364</v>
      </c>
      <c r="E6" s="58">
        <v>10933364</v>
      </c>
      <c r="F6" s="58"/>
      <c r="G6" s="58"/>
      <c r="H6" s="58">
        <v>0</v>
      </c>
      <c r="I6" s="58"/>
      <c r="J6" s="58"/>
    </row>
    <row r="7" spans="1:10" x14ac:dyDescent="0.2">
      <c r="A7" s="58">
        <v>3</v>
      </c>
      <c r="B7" s="55" t="s">
        <v>7</v>
      </c>
      <c r="C7" s="47" t="s">
        <v>8</v>
      </c>
      <c r="D7" s="58">
        <f t="shared" si="0"/>
        <v>30929418</v>
      </c>
      <c r="E7" s="58">
        <v>30929418</v>
      </c>
      <c r="F7" s="58"/>
      <c r="G7" s="58"/>
      <c r="H7" s="58">
        <v>0</v>
      </c>
      <c r="I7" s="58"/>
      <c r="J7" s="58"/>
    </row>
    <row r="8" spans="1:10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11915363</v>
      </c>
      <c r="E8" s="58">
        <v>11915363</v>
      </c>
      <c r="F8" s="58"/>
      <c r="G8" s="58"/>
      <c r="H8" s="58">
        <v>0</v>
      </c>
      <c r="I8" s="58"/>
      <c r="J8" s="58"/>
    </row>
    <row r="9" spans="1:10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12408954</v>
      </c>
      <c r="E9" s="58">
        <v>12408954</v>
      </c>
      <c r="F9" s="58"/>
      <c r="G9" s="58"/>
      <c r="H9" s="58">
        <v>0</v>
      </c>
      <c r="I9" s="58"/>
      <c r="J9" s="58"/>
    </row>
    <row r="10" spans="1:10" x14ac:dyDescent="0.2">
      <c r="A10" s="58">
        <v>6</v>
      </c>
      <c r="B10" s="55" t="s">
        <v>13</v>
      </c>
      <c r="C10" s="47" t="s">
        <v>14</v>
      </c>
      <c r="D10" s="58">
        <f t="shared" si="0"/>
        <v>81668018</v>
      </c>
      <c r="E10" s="58">
        <v>80492769</v>
      </c>
      <c r="F10" s="58"/>
      <c r="G10" s="58"/>
      <c r="H10" s="58">
        <v>1175249</v>
      </c>
      <c r="I10" s="58"/>
      <c r="J10" s="58"/>
    </row>
    <row r="11" spans="1:10" x14ac:dyDescent="0.2">
      <c r="A11" s="58">
        <v>7</v>
      </c>
      <c r="B11" s="62" t="s">
        <v>15</v>
      </c>
      <c r="C11" s="48" t="s">
        <v>16</v>
      </c>
      <c r="D11" s="58">
        <f t="shared" si="0"/>
        <v>29908005</v>
      </c>
      <c r="E11" s="58">
        <v>29908005</v>
      </c>
      <c r="F11" s="58"/>
      <c r="G11" s="58"/>
      <c r="H11" s="58">
        <v>0</v>
      </c>
      <c r="I11" s="58"/>
      <c r="J11" s="58"/>
    </row>
    <row r="12" spans="1:10" x14ac:dyDescent="0.2">
      <c r="A12" s="58">
        <v>8</v>
      </c>
      <c r="B12" s="55" t="s">
        <v>17</v>
      </c>
      <c r="C12" s="47" t="s">
        <v>18</v>
      </c>
      <c r="D12" s="58">
        <f t="shared" si="0"/>
        <v>13278425</v>
      </c>
      <c r="E12" s="58">
        <v>13278425</v>
      </c>
      <c r="F12" s="58"/>
      <c r="G12" s="58"/>
      <c r="H12" s="58">
        <v>0</v>
      </c>
      <c r="I12" s="58"/>
      <c r="J12" s="58"/>
    </row>
    <row r="13" spans="1:10" x14ac:dyDescent="0.2">
      <c r="A13" s="58">
        <v>9</v>
      </c>
      <c r="B13" s="55" t="s">
        <v>19</v>
      </c>
      <c r="C13" s="47" t="s">
        <v>20</v>
      </c>
      <c r="D13" s="58">
        <f t="shared" si="0"/>
        <v>11434615</v>
      </c>
      <c r="E13" s="58">
        <v>11434615</v>
      </c>
      <c r="F13" s="58"/>
      <c r="G13" s="58"/>
      <c r="H13" s="58">
        <v>0</v>
      </c>
      <c r="I13" s="58"/>
      <c r="J13" s="58"/>
    </row>
    <row r="14" spans="1:10" x14ac:dyDescent="0.2">
      <c r="A14" s="58">
        <v>10</v>
      </c>
      <c r="B14" s="55" t="s">
        <v>21</v>
      </c>
      <c r="C14" s="47" t="s">
        <v>22</v>
      </c>
      <c r="D14" s="58">
        <f t="shared" si="0"/>
        <v>13958778</v>
      </c>
      <c r="E14" s="58">
        <v>13958778</v>
      </c>
      <c r="F14" s="58"/>
      <c r="G14" s="58"/>
      <c r="H14" s="58">
        <v>0</v>
      </c>
      <c r="I14" s="58"/>
      <c r="J14" s="58"/>
    </row>
    <row r="15" spans="1:10" x14ac:dyDescent="0.2">
      <c r="A15" s="58">
        <v>11</v>
      </c>
      <c r="B15" s="55" t="s">
        <v>23</v>
      </c>
      <c r="C15" s="47" t="s">
        <v>24</v>
      </c>
      <c r="D15" s="58">
        <f t="shared" si="0"/>
        <v>11506079</v>
      </c>
      <c r="E15" s="58">
        <v>11506079</v>
      </c>
      <c r="F15" s="58"/>
      <c r="G15" s="58"/>
      <c r="H15" s="58">
        <v>0</v>
      </c>
      <c r="I15" s="58"/>
      <c r="J15" s="58"/>
    </row>
    <row r="16" spans="1:10" x14ac:dyDescent="0.2">
      <c r="A16" s="58">
        <v>12</v>
      </c>
      <c r="B16" s="55" t="s">
        <v>25</v>
      </c>
      <c r="C16" s="47" t="s">
        <v>26</v>
      </c>
      <c r="D16" s="58">
        <f t="shared" si="0"/>
        <v>22786631</v>
      </c>
      <c r="E16" s="58">
        <v>22786631</v>
      </c>
      <c r="F16" s="58"/>
      <c r="G16" s="58"/>
      <c r="H16" s="58">
        <v>0</v>
      </c>
      <c r="I16" s="58"/>
      <c r="J16" s="58"/>
    </row>
    <row r="17" spans="1:10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  <c r="J17" s="58"/>
    </row>
    <row r="18" spans="1:10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  <c r="J18" s="58"/>
    </row>
    <row r="19" spans="1:10" x14ac:dyDescent="0.2">
      <c r="A19" s="58">
        <v>15</v>
      </c>
      <c r="B19" s="55" t="s">
        <v>31</v>
      </c>
      <c r="C19" s="47" t="s">
        <v>32</v>
      </c>
      <c r="D19" s="58">
        <f t="shared" si="0"/>
        <v>15100201</v>
      </c>
      <c r="E19" s="58">
        <v>15100201</v>
      </c>
      <c r="F19" s="58"/>
      <c r="G19" s="58"/>
      <c r="H19" s="58">
        <v>0</v>
      </c>
      <c r="I19" s="58"/>
      <c r="J19" s="58"/>
    </row>
    <row r="20" spans="1:10" x14ac:dyDescent="0.2">
      <c r="A20" s="58">
        <v>16</v>
      </c>
      <c r="B20" s="55" t="s">
        <v>33</v>
      </c>
      <c r="C20" s="47" t="s">
        <v>34</v>
      </c>
      <c r="D20" s="58">
        <f t="shared" si="0"/>
        <v>20496950</v>
      </c>
      <c r="E20" s="58">
        <v>20496950</v>
      </c>
      <c r="F20" s="58"/>
      <c r="G20" s="58"/>
      <c r="H20" s="58">
        <v>0</v>
      </c>
      <c r="I20" s="58"/>
      <c r="J20" s="58"/>
    </row>
    <row r="21" spans="1:10" x14ac:dyDescent="0.2">
      <c r="A21" s="58">
        <v>17</v>
      </c>
      <c r="B21" s="55" t="s">
        <v>35</v>
      </c>
      <c r="C21" s="47" t="s">
        <v>36</v>
      </c>
      <c r="D21" s="58">
        <f t="shared" si="0"/>
        <v>27554284</v>
      </c>
      <c r="E21" s="58">
        <v>27554284</v>
      </c>
      <c r="F21" s="58"/>
      <c r="G21" s="58"/>
      <c r="H21" s="58">
        <v>0</v>
      </c>
      <c r="I21" s="58"/>
      <c r="J21" s="58"/>
    </row>
    <row r="22" spans="1:10" x14ac:dyDescent="0.2">
      <c r="A22" s="58">
        <v>18</v>
      </c>
      <c r="B22" s="55" t="s">
        <v>37</v>
      </c>
      <c r="C22" s="47" t="s">
        <v>38</v>
      </c>
      <c r="D22" s="58">
        <f t="shared" si="0"/>
        <v>55250436</v>
      </c>
      <c r="E22" s="58">
        <v>53896329</v>
      </c>
      <c r="F22" s="58">
        <v>1354107</v>
      </c>
      <c r="G22" s="58"/>
      <c r="H22" s="58">
        <v>0</v>
      </c>
      <c r="I22" s="58"/>
      <c r="J22" s="58"/>
    </row>
    <row r="23" spans="1:10" x14ac:dyDescent="0.2">
      <c r="A23" s="58">
        <v>19</v>
      </c>
      <c r="B23" s="61" t="s">
        <v>39</v>
      </c>
      <c r="C23" s="45" t="s">
        <v>40</v>
      </c>
      <c r="D23" s="58">
        <f t="shared" si="0"/>
        <v>9434562</v>
      </c>
      <c r="E23" s="58">
        <v>9434562</v>
      </c>
      <c r="F23" s="58"/>
      <c r="G23" s="58"/>
      <c r="H23" s="58">
        <v>0</v>
      </c>
      <c r="I23" s="58"/>
      <c r="J23" s="58"/>
    </row>
    <row r="24" spans="1:10" x14ac:dyDescent="0.2">
      <c r="A24" s="58">
        <v>20</v>
      </c>
      <c r="B24" s="61" t="s">
        <v>41</v>
      </c>
      <c r="C24" s="45" t="s">
        <v>42</v>
      </c>
      <c r="D24" s="58">
        <f t="shared" si="0"/>
        <v>6857965</v>
      </c>
      <c r="E24" s="58">
        <v>6857965</v>
      </c>
      <c r="F24" s="58"/>
      <c r="G24" s="58"/>
      <c r="H24" s="58">
        <v>0</v>
      </c>
      <c r="I24" s="58"/>
      <c r="J24" s="58"/>
    </row>
    <row r="25" spans="1:10" x14ac:dyDescent="0.2">
      <c r="A25" s="58">
        <v>21</v>
      </c>
      <c r="B25" s="61" t="s">
        <v>43</v>
      </c>
      <c r="C25" s="45" t="s">
        <v>44</v>
      </c>
      <c r="D25" s="58">
        <f t="shared" si="0"/>
        <v>35797934</v>
      </c>
      <c r="E25" s="58">
        <v>35797934</v>
      </c>
      <c r="F25" s="58"/>
      <c r="G25" s="58"/>
      <c r="H25" s="58">
        <v>0</v>
      </c>
      <c r="I25" s="58"/>
      <c r="J25" s="58"/>
    </row>
    <row r="26" spans="1:10" x14ac:dyDescent="0.2">
      <c r="A26" s="58">
        <v>22</v>
      </c>
      <c r="B26" s="61" t="s">
        <v>45</v>
      </c>
      <c r="C26" s="45" t="s">
        <v>46</v>
      </c>
      <c r="D26" s="58">
        <f t="shared" si="0"/>
        <v>33044179</v>
      </c>
      <c r="E26" s="58">
        <v>31394553</v>
      </c>
      <c r="F26" s="58">
        <v>1649626</v>
      </c>
      <c r="G26" s="58"/>
      <c r="H26" s="58">
        <v>0</v>
      </c>
      <c r="I26" s="58"/>
      <c r="J26" s="58"/>
    </row>
    <row r="27" spans="1:10" x14ac:dyDescent="0.2">
      <c r="A27" s="58">
        <v>23</v>
      </c>
      <c r="B27" s="55" t="s">
        <v>47</v>
      </c>
      <c r="C27" s="47" t="s">
        <v>48</v>
      </c>
      <c r="D27" s="58">
        <f t="shared" si="0"/>
        <v>8801390</v>
      </c>
      <c r="E27" s="58">
        <v>8801390</v>
      </c>
      <c r="F27" s="58"/>
      <c r="G27" s="58"/>
      <c r="H27" s="58">
        <v>0</v>
      </c>
      <c r="I27" s="58"/>
      <c r="J27" s="58"/>
    </row>
    <row r="28" spans="1:10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  <c r="J28" s="58"/>
    </row>
    <row r="29" spans="1:10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  <c r="J29" s="58"/>
    </row>
    <row r="30" spans="1:10" x14ac:dyDescent="0.2">
      <c r="A30" s="58">
        <v>26</v>
      </c>
      <c r="B30" s="61" t="s">
        <v>53</v>
      </c>
      <c r="C30" s="48" t="s">
        <v>54</v>
      </c>
      <c r="D30" s="58">
        <f t="shared" si="0"/>
        <v>72125045</v>
      </c>
      <c r="E30" s="58">
        <v>54965404</v>
      </c>
      <c r="F30" s="58"/>
      <c r="G30" s="58"/>
      <c r="H30" s="58">
        <v>17159641</v>
      </c>
      <c r="I30" s="58"/>
      <c r="J30" s="58"/>
    </row>
    <row r="31" spans="1:10" x14ac:dyDescent="0.2">
      <c r="A31" s="58">
        <v>27</v>
      </c>
      <c r="B31" s="55" t="s">
        <v>55</v>
      </c>
      <c r="C31" s="47" t="s">
        <v>56</v>
      </c>
      <c r="D31" s="58">
        <f t="shared" si="0"/>
        <v>70374085</v>
      </c>
      <c r="E31" s="58">
        <v>70374085</v>
      </c>
      <c r="F31" s="58"/>
      <c r="G31" s="58"/>
      <c r="H31" s="58">
        <v>0</v>
      </c>
      <c r="I31" s="58"/>
      <c r="J31" s="58"/>
    </row>
    <row r="32" spans="1:10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29596992</v>
      </c>
      <c r="E32" s="58">
        <v>29596992</v>
      </c>
      <c r="F32" s="58"/>
      <c r="G32" s="58"/>
      <c r="H32" s="58">
        <v>0</v>
      </c>
      <c r="I32" s="58"/>
      <c r="J32" s="58"/>
    </row>
    <row r="33" spans="1:10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5171576</v>
      </c>
      <c r="E33" s="58">
        <v>5171576</v>
      </c>
      <c r="F33" s="58"/>
      <c r="G33" s="58"/>
      <c r="H33" s="58">
        <v>0</v>
      </c>
      <c r="I33" s="58"/>
      <c r="J33" s="58"/>
    </row>
    <row r="34" spans="1:10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  <c r="J34" s="58"/>
    </row>
    <row r="35" spans="1:10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  <c r="J35" s="58"/>
    </row>
    <row r="36" spans="1:10" x14ac:dyDescent="0.2">
      <c r="A36" s="58">
        <v>32</v>
      </c>
      <c r="B36" s="55" t="s">
        <v>65</v>
      </c>
      <c r="C36" s="47" t="s">
        <v>66</v>
      </c>
      <c r="D36" s="58">
        <f t="shared" si="0"/>
        <v>3773165</v>
      </c>
      <c r="E36" s="58">
        <v>3773165</v>
      </c>
      <c r="F36" s="58"/>
      <c r="G36" s="58"/>
      <c r="H36" s="58">
        <v>0</v>
      </c>
      <c r="I36" s="58"/>
      <c r="J36" s="58"/>
    </row>
    <row r="37" spans="1:10" x14ac:dyDescent="0.2">
      <c r="A37" s="58">
        <v>33</v>
      </c>
      <c r="B37" s="61" t="s">
        <v>67</v>
      </c>
      <c r="C37" s="45" t="s">
        <v>68</v>
      </c>
      <c r="D37" s="58">
        <f t="shared" si="0"/>
        <v>45263014</v>
      </c>
      <c r="E37" s="58">
        <v>45263014</v>
      </c>
      <c r="F37" s="58"/>
      <c r="G37" s="58"/>
      <c r="H37" s="58">
        <v>0</v>
      </c>
      <c r="I37" s="58"/>
      <c r="J37" s="58"/>
    </row>
    <row r="38" spans="1:10" x14ac:dyDescent="0.2">
      <c r="A38" s="58">
        <v>34</v>
      </c>
      <c r="B38" s="62" t="s">
        <v>69</v>
      </c>
      <c r="C38" s="48" t="s">
        <v>70</v>
      </c>
      <c r="D38" s="58">
        <f t="shared" si="0"/>
        <v>68901058</v>
      </c>
      <c r="E38" s="58">
        <v>67108533</v>
      </c>
      <c r="F38" s="58"/>
      <c r="G38" s="58"/>
      <c r="H38" s="58">
        <v>1792525</v>
      </c>
      <c r="I38" s="58"/>
      <c r="J38" s="58"/>
    </row>
    <row r="39" spans="1:10" x14ac:dyDescent="0.2">
      <c r="A39" s="58">
        <v>35</v>
      </c>
      <c r="B39" s="61" t="s">
        <v>71</v>
      </c>
      <c r="C39" s="45" t="s">
        <v>72</v>
      </c>
      <c r="D39" s="58">
        <f t="shared" si="0"/>
        <v>3647322</v>
      </c>
      <c r="E39" s="58">
        <v>3647322</v>
      </c>
      <c r="F39" s="58"/>
      <c r="G39" s="58"/>
      <c r="H39" s="58">
        <v>0</v>
      </c>
      <c r="I39" s="58"/>
      <c r="J39" s="58"/>
    </row>
    <row r="40" spans="1:10" x14ac:dyDescent="0.2">
      <c r="A40" s="58">
        <v>36</v>
      </c>
      <c r="B40" s="61" t="s">
        <v>73</v>
      </c>
      <c r="C40" s="45" t="s">
        <v>74</v>
      </c>
      <c r="D40" s="58">
        <f t="shared" si="0"/>
        <v>12649328</v>
      </c>
      <c r="E40" s="58">
        <v>12649328</v>
      </c>
      <c r="F40" s="58"/>
      <c r="G40" s="58"/>
      <c r="H40" s="58">
        <v>0</v>
      </c>
      <c r="I40" s="58"/>
      <c r="J40" s="58"/>
    </row>
    <row r="41" spans="1:10" x14ac:dyDescent="0.2">
      <c r="A41" s="58">
        <v>37</v>
      </c>
      <c r="B41" s="55" t="s">
        <v>75</v>
      </c>
      <c r="C41" s="47" t="s">
        <v>76</v>
      </c>
      <c r="D41" s="58">
        <f t="shared" si="0"/>
        <v>46091715</v>
      </c>
      <c r="E41" s="58">
        <v>46091715</v>
      </c>
      <c r="F41" s="58"/>
      <c r="G41" s="58"/>
      <c r="H41" s="58">
        <v>0</v>
      </c>
      <c r="I41" s="58"/>
      <c r="J41" s="58"/>
    </row>
    <row r="42" spans="1:10" x14ac:dyDescent="0.2">
      <c r="A42" s="58">
        <v>38</v>
      </c>
      <c r="B42" s="61" t="s">
        <v>77</v>
      </c>
      <c r="C42" s="45" t="s">
        <v>78</v>
      </c>
      <c r="D42" s="58">
        <f t="shared" si="0"/>
        <v>15826330</v>
      </c>
      <c r="E42" s="58">
        <v>15826330</v>
      </c>
      <c r="F42" s="58"/>
      <c r="G42" s="58"/>
      <c r="H42" s="58">
        <v>0</v>
      </c>
      <c r="I42" s="58"/>
      <c r="J42" s="58"/>
    </row>
    <row r="43" spans="1:10" x14ac:dyDescent="0.2">
      <c r="A43" s="58">
        <v>39</v>
      </c>
      <c r="B43" s="61" t="s">
        <v>79</v>
      </c>
      <c r="C43" s="45" t="s">
        <v>80</v>
      </c>
      <c r="D43" s="58">
        <f t="shared" si="0"/>
        <v>43810993</v>
      </c>
      <c r="E43" s="58">
        <v>43607497</v>
      </c>
      <c r="F43" s="58"/>
      <c r="G43" s="58"/>
      <c r="H43" s="58">
        <v>203496</v>
      </c>
      <c r="I43" s="58"/>
      <c r="J43" s="58"/>
    </row>
    <row r="44" spans="1:10" x14ac:dyDescent="0.2">
      <c r="A44" s="58">
        <v>40</v>
      </c>
      <c r="B44" s="64" t="s">
        <v>81</v>
      </c>
      <c r="C44" s="49" t="s">
        <v>82</v>
      </c>
      <c r="D44" s="58">
        <f t="shared" si="0"/>
        <v>15186452</v>
      </c>
      <c r="E44" s="58">
        <v>15186452</v>
      </c>
      <c r="F44" s="58"/>
      <c r="G44" s="58"/>
      <c r="H44" s="58">
        <v>0</v>
      </c>
      <c r="I44" s="58"/>
      <c r="J44" s="58"/>
    </row>
    <row r="45" spans="1:10" x14ac:dyDescent="0.2">
      <c r="A45" s="58">
        <v>41</v>
      </c>
      <c r="B45" s="61" t="s">
        <v>83</v>
      </c>
      <c r="C45" s="45" t="s">
        <v>84</v>
      </c>
      <c r="D45" s="58">
        <f t="shared" si="0"/>
        <v>9156246</v>
      </c>
      <c r="E45" s="58">
        <v>9156246</v>
      </c>
      <c r="F45" s="58"/>
      <c r="G45" s="58"/>
      <c r="H45" s="58">
        <v>0</v>
      </c>
      <c r="I45" s="58"/>
      <c r="J45" s="58"/>
    </row>
    <row r="46" spans="1:10" x14ac:dyDescent="0.2">
      <c r="A46" s="58">
        <v>42</v>
      </c>
      <c r="B46" s="62" t="s">
        <v>85</v>
      </c>
      <c r="C46" s="48" t="s">
        <v>86</v>
      </c>
      <c r="D46" s="58">
        <f t="shared" si="0"/>
        <v>16730031</v>
      </c>
      <c r="E46" s="58">
        <v>16730031</v>
      </c>
      <c r="F46" s="58"/>
      <c r="G46" s="58"/>
      <c r="H46" s="58">
        <v>0</v>
      </c>
      <c r="I46" s="58"/>
      <c r="J46" s="58"/>
    </row>
    <row r="47" spans="1:10" x14ac:dyDescent="0.2">
      <c r="A47" s="58">
        <v>43</v>
      </c>
      <c r="B47" s="55" t="s">
        <v>87</v>
      </c>
      <c r="C47" s="47" t="s">
        <v>88</v>
      </c>
      <c r="D47" s="58">
        <f t="shared" si="0"/>
        <v>7414713</v>
      </c>
      <c r="E47" s="58">
        <v>7414713</v>
      </c>
      <c r="F47" s="58"/>
      <c r="G47" s="58"/>
      <c r="H47" s="58">
        <v>0</v>
      </c>
      <c r="I47" s="58"/>
      <c r="J47" s="58"/>
    </row>
    <row r="48" spans="1:10" x14ac:dyDescent="0.2">
      <c r="A48" s="58">
        <v>44</v>
      </c>
      <c r="B48" s="61" t="s">
        <v>89</v>
      </c>
      <c r="C48" s="45" t="s">
        <v>90</v>
      </c>
      <c r="D48" s="58">
        <f t="shared" si="0"/>
        <v>8669136</v>
      </c>
      <c r="E48" s="58">
        <v>8669136</v>
      </c>
      <c r="F48" s="58"/>
      <c r="G48" s="58"/>
      <c r="H48" s="58">
        <v>0</v>
      </c>
      <c r="I48" s="58"/>
      <c r="J48" s="58"/>
    </row>
    <row r="49" spans="1:10" x14ac:dyDescent="0.2">
      <c r="A49" s="58">
        <v>45</v>
      </c>
      <c r="B49" s="55" t="s">
        <v>91</v>
      </c>
      <c r="C49" s="47" t="s">
        <v>92</v>
      </c>
      <c r="D49" s="58">
        <f t="shared" si="0"/>
        <v>62949963</v>
      </c>
      <c r="E49" s="58">
        <v>61007393</v>
      </c>
      <c r="F49" s="58">
        <v>1870557</v>
      </c>
      <c r="G49" s="58"/>
      <c r="H49" s="58">
        <v>72013</v>
      </c>
      <c r="I49" s="58"/>
      <c r="J49" s="58"/>
    </row>
    <row r="50" spans="1:10" x14ac:dyDescent="0.2">
      <c r="A50" s="58">
        <v>46</v>
      </c>
      <c r="B50" s="61" t="s">
        <v>93</v>
      </c>
      <c r="C50" s="45" t="s">
        <v>94</v>
      </c>
      <c r="D50" s="58">
        <f t="shared" si="0"/>
        <v>14526956</v>
      </c>
      <c r="E50" s="58">
        <v>14526956</v>
      </c>
      <c r="F50" s="58"/>
      <c r="G50" s="58"/>
      <c r="H50" s="58">
        <v>0</v>
      </c>
      <c r="I50" s="58"/>
      <c r="J50" s="58"/>
    </row>
    <row r="51" spans="1:10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45240921</v>
      </c>
      <c r="E51" s="58">
        <v>45240921</v>
      </c>
      <c r="F51" s="58"/>
      <c r="G51" s="58"/>
      <c r="H51" s="58">
        <v>0</v>
      </c>
      <c r="I51" s="58"/>
      <c r="J51" s="58"/>
    </row>
    <row r="52" spans="1:10" x14ac:dyDescent="0.2">
      <c r="A52" s="58">
        <v>48</v>
      </c>
      <c r="B52" s="56" t="s">
        <v>97</v>
      </c>
      <c r="C52" s="50" t="s">
        <v>98</v>
      </c>
      <c r="D52" s="58">
        <f t="shared" si="0"/>
        <v>10144608</v>
      </c>
      <c r="E52" s="58">
        <v>10144608</v>
      </c>
      <c r="F52" s="58"/>
      <c r="G52" s="58"/>
      <c r="H52" s="58">
        <v>0</v>
      </c>
      <c r="I52" s="58"/>
      <c r="J52" s="58"/>
    </row>
    <row r="53" spans="1:10" x14ac:dyDescent="0.2">
      <c r="A53" s="58">
        <v>49</v>
      </c>
      <c r="B53" s="55" t="s">
        <v>99</v>
      </c>
      <c r="C53" s="47" t="s">
        <v>100</v>
      </c>
      <c r="D53" s="58">
        <f t="shared" si="0"/>
        <v>16186361</v>
      </c>
      <c r="E53" s="58">
        <v>16186361</v>
      </c>
      <c r="F53" s="58"/>
      <c r="G53" s="58"/>
      <c r="H53" s="58">
        <v>0</v>
      </c>
      <c r="I53" s="58"/>
      <c r="J53" s="58"/>
    </row>
    <row r="54" spans="1:10" x14ac:dyDescent="0.2">
      <c r="A54" s="58">
        <v>50</v>
      </c>
      <c r="B54" s="61" t="s">
        <v>101</v>
      </c>
      <c r="C54" s="45" t="s">
        <v>102</v>
      </c>
      <c r="D54" s="58">
        <f t="shared" si="0"/>
        <v>19213424</v>
      </c>
      <c r="E54" s="58">
        <v>19213424</v>
      </c>
      <c r="F54" s="58"/>
      <c r="G54" s="58"/>
      <c r="H54" s="58">
        <v>0</v>
      </c>
      <c r="I54" s="58"/>
      <c r="J54" s="58"/>
    </row>
    <row r="55" spans="1:10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6491394</v>
      </c>
      <c r="E55" s="58">
        <v>6491394</v>
      </c>
      <c r="F55" s="58"/>
      <c r="G55" s="58"/>
      <c r="H55" s="58">
        <v>0</v>
      </c>
      <c r="I55" s="58"/>
      <c r="J55" s="58"/>
    </row>
    <row r="56" spans="1:10" x14ac:dyDescent="0.2">
      <c r="A56" s="58">
        <v>52</v>
      </c>
      <c r="B56" s="61" t="s">
        <v>105</v>
      </c>
      <c r="C56" s="45" t="s">
        <v>106</v>
      </c>
      <c r="D56" s="58">
        <f t="shared" si="0"/>
        <v>12982317</v>
      </c>
      <c r="E56" s="58">
        <v>12982317</v>
      </c>
      <c r="F56" s="58"/>
      <c r="G56" s="58"/>
      <c r="H56" s="58">
        <v>0</v>
      </c>
      <c r="I56" s="58"/>
      <c r="J56" s="58"/>
    </row>
    <row r="57" spans="1:10" x14ac:dyDescent="0.2">
      <c r="A57" s="58">
        <v>53</v>
      </c>
      <c r="B57" s="55" t="s">
        <v>107</v>
      </c>
      <c r="C57" s="47" t="s">
        <v>108</v>
      </c>
      <c r="D57" s="58">
        <f t="shared" si="0"/>
        <v>18421722</v>
      </c>
      <c r="E57" s="58">
        <v>18421722</v>
      </c>
      <c r="F57" s="58"/>
      <c r="G57" s="58"/>
      <c r="H57" s="58">
        <v>0</v>
      </c>
      <c r="I57" s="58"/>
      <c r="J57" s="58"/>
    </row>
    <row r="58" spans="1:10" x14ac:dyDescent="0.2">
      <c r="A58" s="58">
        <v>54</v>
      </c>
      <c r="B58" s="55" t="s">
        <v>109</v>
      </c>
      <c r="C58" s="47" t="s">
        <v>110</v>
      </c>
      <c r="D58" s="58">
        <f t="shared" si="0"/>
        <v>71780449</v>
      </c>
      <c r="E58" s="58">
        <v>71326802</v>
      </c>
      <c r="F58" s="58">
        <v>453647</v>
      </c>
      <c r="G58" s="58"/>
      <c r="H58" s="58">
        <v>0</v>
      </c>
      <c r="I58" s="58"/>
      <c r="J58" s="58"/>
    </row>
    <row r="59" spans="1:10" x14ac:dyDescent="0.2">
      <c r="A59" s="58">
        <v>55</v>
      </c>
      <c r="B59" s="55" t="s">
        <v>111</v>
      </c>
      <c r="C59" s="47" t="s">
        <v>112</v>
      </c>
      <c r="D59" s="58">
        <f t="shared" si="0"/>
        <v>11162191</v>
      </c>
      <c r="E59" s="58">
        <v>11162191</v>
      </c>
      <c r="F59" s="58"/>
      <c r="G59" s="58"/>
      <c r="H59" s="58">
        <v>0</v>
      </c>
      <c r="I59" s="58"/>
      <c r="J59" s="58"/>
    </row>
    <row r="60" spans="1:10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  <c r="J60" s="58"/>
    </row>
    <row r="61" spans="1:10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  <c r="J61" s="58"/>
    </row>
    <row r="62" spans="1:10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23990857</v>
      </c>
      <c r="E62" s="58">
        <v>22046656</v>
      </c>
      <c r="F62" s="58">
        <v>1944201</v>
      </c>
      <c r="G62" s="58"/>
      <c r="H62" s="58">
        <v>0</v>
      </c>
      <c r="I62" s="58"/>
      <c r="J62" s="58"/>
    </row>
    <row r="63" spans="1:10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20378177</v>
      </c>
      <c r="E63" s="58">
        <v>19406076</v>
      </c>
      <c r="F63" s="58">
        <v>972101</v>
      </c>
      <c r="G63" s="58"/>
      <c r="H63" s="58">
        <v>0</v>
      </c>
      <c r="I63" s="58"/>
      <c r="J63" s="58"/>
    </row>
    <row r="64" spans="1:10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  <c r="J64" s="58"/>
    </row>
    <row r="65" spans="1:10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  <c r="J65" s="58"/>
    </row>
    <row r="66" spans="1:10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15928784</v>
      </c>
      <c r="E66" s="58">
        <v>13336515</v>
      </c>
      <c r="F66" s="58">
        <v>2592269</v>
      </c>
      <c r="G66" s="58"/>
      <c r="H66" s="58">
        <v>0</v>
      </c>
      <c r="I66" s="58"/>
      <c r="J66" s="58"/>
    </row>
    <row r="67" spans="1:10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  <c r="J67" s="58"/>
    </row>
    <row r="68" spans="1:10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  <c r="J68" s="58"/>
    </row>
    <row r="69" spans="1:10" x14ac:dyDescent="0.2">
      <c r="A69" s="58">
        <v>65</v>
      </c>
      <c r="B69" s="61" t="s">
        <v>131</v>
      </c>
      <c r="C69" s="47" t="s">
        <v>132</v>
      </c>
      <c r="D69" s="58">
        <f t="shared" si="0"/>
        <v>32977546</v>
      </c>
      <c r="E69" s="58">
        <v>32977546</v>
      </c>
      <c r="F69" s="58"/>
      <c r="G69" s="58"/>
      <c r="H69" s="58">
        <v>0</v>
      </c>
      <c r="I69" s="58"/>
      <c r="J69" s="58"/>
    </row>
    <row r="70" spans="1:10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18647367</v>
      </c>
      <c r="E70" s="58">
        <v>18647367</v>
      </c>
      <c r="F70" s="58"/>
      <c r="G70" s="58"/>
      <c r="H70" s="58">
        <v>0</v>
      </c>
      <c r="I70" s="58"/>
      <c r="J70" s="58"/>
    </row>
    <row r="71" spans="1:10" x14ac:dyDescent="0.2">
      <c r="A71" s="58">
        <v>67</v>
      </c>
      <c r="B71" s="61" t="s">
        <v>135</v>
      </c>
      <c r="C71" s="47" t="s">
        <v>136</v>
      </c>
      <c r="D71" s="58">
        <f t="shared" si="1"/>
        <v>49985461</v>
      </c>
      <c r="E71" s="58">
        <v>18773445</v>
      </c>
      <c r="F71" s="58"/>
      <c r="G71" s="58"/>
      <c r="H71" s="58">
        <v>31212016</v>
      </c>
      <c r="I71" s="58"/>
      <c r="J71" s="58"/>
    </row>
    <row r="72" spans="1:10" x14ac:dyDescent="0.2">
      <c r="A72" s="58">
        <v>68</v>
      </c>
      <c r="B72" s="61" t="s">
        <v>137</v>
      </c>
      <c r="C72" s="47" t="s">
        <v>138</v>
      </c>
      <c r="D72" s="58">
        <f t="shared" si="1"/>
        <v>13155881</v>
      </c>
      <c r="E72" s="58">
        <v>13155881</v>
      </c>
      <c r="F72" s="58"/>
      <c r="G72" s="58"/>
      <c r="H72" s="58">
        <v>0</v>
      </c>
      <c r="I72" s="58"/>
      <c r="J72" s="58"/>
    </row>
    <row r="73" spans="1:10" x14ac:dyDescent="0.2">
      <c r="A73" s="58">
        <v>69</v>
      </c>
      <c r="B73" s="61" t="s">
        <v>139</v>
      </c>
      <c r="C73" s="47" t="s">
        <v>140</v>
      </c>
      <c r="D73" s="58">
        <f t="shared" si="1"/>
        <v>35729712</v>
      </c>
      <c r="E73" s="58">
        <v>35576530</v>
      </c>
      <c r="F73" s="58"/>
      <c r="G73" s="58"/>
      <c r="H73" s="58">
        <v>153182</v>
      </c>
      <c r="I73" s="58"/>
      <c r="J73" s="58"/>
    </row>
    <row r="74" spans="1:10" x14ac:dyDescent="0.2">
      <c r="A74" s="58">
        <v>70</v>
      </c>
      <c r="B74" s="55" t="s">
        <v>141</v>
      </c>
      <c r="C74" s="47" t="s">
        <v>142</v>
      </c>
      <c r="D74" s="58">
        <f t="shared" si="1"/>
        <v>20984768</v>
      </c>
      <c r="E74" s="58">
        <v>20984768</v>
      </c>
      <c r="F74" s="58"/>
      <c r="G74" s="58"/>
      <c r="H74" s="58">
        <v>0</v>
      </c>
      <c r="I74" s="58"/>
      <c r="J74" s="58"/>
    </row>
    <row r="75" spans="1:10" x14ac:dyDescent="0.2">
      <c r="A75" s="58">
        <v>71</v>
      </c>
      <c r="B75" s="61" t="s">
        <v>143</v>
      </c>
      <c r="C75" s="45" t="s">
        <v>144</v>
      </c>
      <c r="D75" s="58">
        <f t="shared" si="1"/>
        <v>20457831</v>
      </c>
      <c r="E75" s="58">
        <v>20457831</v>
      </c>
      <c r="F75" s="58"/>
      <c r="G75" s="58"/>
      <c r="H75" s="58">
        <v>0</v>
      </c>
      <c r="I75" s="58"/>
      <c r="J75" s="58"/>
    </row>
    <row r="76" spans="1:10" x14ac:dyDescent="0.2">
      <c r="A76" s="58">
        <v>72</v>
      </c>
      <c r="B76" s="55" t="s">
        <v>145</v>
      </c>
      <c r="C76" s="47" t="s">
        <v>146</v>
      </c>
      <c r="D76" s="58">
        <f t="shared" si="1"/>
        <v>11364388</v>
      </c>
      <c r="E76" s="58">
        <v>11364388</v>
      </c>
      <c r="F76" s="58"/>
      <c r="G76" s="58"/>
      <c r="H76" s="58">
        <v>0</v>
      </c>
      <c r="I76" s="58"/>
      <c r="J76" s="58"/>
    </row>
    <row r="77" spans="1:10" x14ac:dyDescent="0.2">
      <c r="A77" s="58">
        <v>73</v>
      </c>
      <c r="B77" s="61" t="s">
        <v>147</v>
      </c>
      <c r="C77" s="47" t="s">
        <v>148</v>
      </c>
      <c r="D77" s="58">
        <f t="shared" si="1"/>
        <v>36915555</v>
      </c>
      <c r="E77" s="58">
        <v>36915555</v>
      </c>
      <c r="F77" s="58"/>
      <c r="G77" s="58"/>
      <c r="H77" s="58">
        <v>0</v>
      </c>
      <c r="I77" s="58"/>
      <c r="J77" s="58"/>
    </row>
    <row r="78" spans="1:10" x14ac:dyDescent="0.2">
      <c r="A78" s="58">
        <v>74</v>
      </c>
      <c r="B78" s="55" t="s">
        <v>149</v>
      </c>
      <c r="C78" s="47" t="s">
        <v>150</v>
      </c>
      <c r="D78" s="58">
        <f t="shared" si="1"/>
        <v>19804579</v>
      </c>
      <c r="E78" s="58">
        <v>19804579</v>
      </c>
      <c r="F78" s="58"/>
      <c r="G78" s="58"/>
      <c r="H78" s="58">
        <v>0</v>
      </c>
      <c r="I78" s="58"/>
      <c r="J78" s="58"/>
    </row>
    <row r="79" spans="1:10" x14ac:dyDescent="0.2">
      <c r="A79" s="58">
        <v>75</v>
      </c>
      <c r="B79" s="55" t="s">
        <v>151</v>
      </c>
      <c r="C79" s="47" t="s">
        <v>152</v>
      </c>
      <c r="D79" s="58">
        <f t="shared" si="1"/>
        <v>15878588</v>
      </c>
      <c r="E79" s="58">
        <v>15878588</v>
      </c>
      <c r="F79" s="58"/>
      <c r="G79" s="58"/>
      <c r="H79" s="58">
        <v>0</v>
      </c>
      <c r="I79" s="58"/>
      <c r="J79" s="58"/>
    </row>
    <row r="80" spans="1:10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  <c r="J80" s="58"/>
    </row>
    <row r="81" spans="1:10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  <c r="J81" s="58"/>
    </row>
    <row r="82" spans="1:10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  <c r="J82" s="58"/>
    </row>
    <row r="83" spans="1:10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  <c r="J83" s="58"/>
    </row>
    <row r="84" spans="1:10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  <c r="J84" s="58"/>
    </row>
    <row r="85" spans="1:10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  <c r="J85" s="58"/>
    </row>
    <row r="86" spans="1:10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  <c r="J86" s="58"/>
    </row>
    <row r="87" spans="1:10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37351292</v>
      </c>
      <c r="E87" s="58">
        <v>37351292</v>
      </c>
      <c r="F87" s="58"/>
      <c r="G87" s="58"/>
      <c r="H87" s="58">
        <v>0</v>
      </c>
      <c r="I87" s="58"/>
      <c r="J87" s="58"/>
    </row>
    <row r="88" spans="1:10" x14ac:dyDescent="0.2">
      <c r="A88" s="58">
        <v>84</v>
      </c>
      <c r="B88" s="61" t="s">
        <v>169</v>
      </c>
      <c r="C88" s="47" t="s">
        <v>170</v>
      </c>
      <c r="D88" s="58">
        <f t="shared" si="1"/>
        <v>30971365</v>
      </c>
      <c r="E88" s="58">
        <v>24873171</v>
      </c>
      <c r="F88" s="58">
        <v>6098194</v>
      </c>
      <c r="G88" s="58"/>
      <c r="H88" s="58">
        <v>0</v>
      </c>
      <c r="I88" s="58"/>
      <c r="J88" s="58"/>
    </row>
    <row r="89" spans="1:10" x14ac:dyDescent="0.2">
      <c r="A89" s="58">
        <v>85</v>
      </c>
      <c r="B89" s="55" t="s">
        <v>171</v>
      </c>
      <c r="C89" s="47" t="s">
        <v>172</v>
      </c>
      <c r="D89" s="58">
        <f t="shared" si="1"/>
        <v>17024253</v>
      </c>
      <c r="E89" s="58">
        <v>17024253</v>
      </c>
      <c r="F89" s="58"/>
      <c r="G89" s="58"/>
      <c r="H89" s="58">
        <v>0</v>
      </c>
      <c r="I89" s="58"/>
      <c r="J89" s="58"/>
    </row>
    <row r="90" spans="1:10" x14ac:dyDescent="0.2">
      <c r="A90" s="58">
        <v>86</v>
      </c>
      <c r="B90" s="62" t="s">
        <v>173</v>
      </c>
      <c r="C90" s="48" t="s">
        <v>174</v>
      </c>
      <c r="D90" s="58">
        <f t="shared" si="1"/>
        <v>10761803</v>
      </c>
      <c r="E90" s="58">
        <v>10761803</v>
      </c>
      <c r="F90" s="58"/>
      <c r="G90" s="58"/>
      <c r="H90" s="58">
        <v>0</v>
      </c>
      <c r="I90" s="58"/>
      <c r="J90" s="58"/>
    </row>
    <row r="91" spans="1:10" x14ac:dyDescent="0.2">
      <c r="A91" s="58">
        <v>87</v>
      </c>
      <c r="B91" s="61" t="s">
        <v>175</v>
      </c>
      <c r="C91" s="47" t="s">
        <v>176</v>
      </c>
      <c r="D91" s="58">
        <f t="shared" si="1"/>
        <v>22064919</v>
      </c>
      <c r="E91" s="58">
        <v>13220570</v>
      </c>
      <c r="F91" s="58">
        <v>8844349</v>
      </c>
      <c r="G91" s="58"/>
      <c r="H91" s="58">
        <v>0</v>
      </c>
      <c r="I91" s="58"/>
      <c r="J91" s="58"/>
    </row>
    <row r="92" spans="1:10" x14ac:dyDescent="0.2">
      <c r="A92" s="58">
        <v>88</v>
      </c>
      <c r="B92" s="61" t="s">
        <v>177</v>
      </c>
      <c r="C92" s="47" t="s">
        <v>178</v>
      </c>
      <c r="D92" s="58">
        <f t="shared" si="1"/>
        <v>114579230</v>
      </c>
      <c r="E92" s="58">
        <v>86933968</v>
      </c>
      <c r="F92" s="58">
        <v>6907925</v>
      </c>
      <c r="G92" s="58"/>
      <c r="H92" s="58">
        <v>20737337</v>
      </c>
      <c r="I92" s="58"/>
      <c r="J92" s="58"/>
    </row>
    <row r="93" spans="1:10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  <c r="J93" s="58"/>
    </row>
    <row r="94" spans="1:10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22461317</v>
      </c>
      <c r="E94" s="58">
        <v>20302766</v>
      </c>
      <c r="F94" s="58">
        <v>0</v>
      </c>
      <c r="G94" s="58"/>
      <c r="H94" s="58">
        <v>2158551</v>
      </c>
      <c r="I94" s="58"/>
      <c r="J94" s="58"/>
    </row>
    <row r="95" spans="1:10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  <c r="J95" s="58"/>
    </row>
    <row r="96" spans="1:10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  <c r="J96" s="58"/>
    </row>
    <row r="97" spans="1:10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  <c r="J97" s="58"/>
    </row>
    <row r="98" spans="1:10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  <c r="J98" s="58"/>
    </row>
    <row r="99" spans="1:10" x14ac:dyDescent="0.2">
      <c r="A99" s="58">
        <v>95</v>
      </c>
      <c r="B99" s="61" t="s">
        <v>191</v>
      </c>
      <c r="C99" s="48" t="s">
        <v>192</v>
      </c>
      <c r="D99" s="58">
        <f t="shared" si="1"/>
        <v>1669068</v>
      </c>
      <c r="E99" s="58">
        <v>1669068</v>
      </c>
      <c r="F99" s="58"/>
      <c r="G99" s="58"/>
      <c r="H99" s="58">
        <v>0</v>
      </c>
      <c r="I99" s="58"/>
      <c r="J99" s="58"/>
    </row>
    <row r="100" spans="1:10" x14ac:dyDescent="0.2">
      <c r="A100" s="58">
        <v>96</v>
      </c>
      <c r="B100" s="55" t="s">
        <v>193</v>
      </c>
      <c r="C100" s="47" t="s">
        <v>194</v>
      </c>
      <c r="D100" s="58">
        <f t="shared" si="1"/>
        <v>14840620</v>
      </c>
      <c r="E100" s="58">
        <v>11410931</v>
      </c>
      <c r="F100" s="58">
        <v>3429689</v>
      </c>
      <c r="G100" s="58"/>
      <c r="H100" s="58">
        <v>0</v>
      </c>
      <c r="I100" s="58"/>
      <c r="J100" s="58"/>
    </row>
    <row r="101" spans="1:10" x14ac:dyDescent="0.2">
      <c r="A101" s="58">
        <v>97</v>
      </c>
      <c r="B101" s="61" t="s">
        <v>195</v>
      </c>
      <c r="C101" s="51" t="s">
        <v>196</v>
      </c>
      <c r="D101" s="58">
        <f t="shared" si="1"/>
        <v>8278410</v>
      </c>
      <c r="E101" s="58">
        <v>8278410</v>
      </c>
      <c r="F101" s="58"/>
      <c r="G101" s="58"/>
      <c r="H101" s="58">
        <v>0</v>
      </c>
      <c r="I101" s="58"/>
      <c r="J101" s="58"/>
    </row>
    <row r="102" spans="1:10" x14ac:dyDescent="0.2">
      <c r="A102" s="58">
        <v>98</v>
      </c>
      <c r="B102" s="55" t="s">
        <v>197</v>
      </c>
      <c r="C102" s="47" t="s">
        <v>198</v>
      </c>
      <c r="D102" s="58">
        <f t="shared" si="1"/>
        <v>9407696</v>
      </c>
      <c r="E102" s="58">
        <v>9407696</v>
      </c>
      <c r="F102" s="58"/>
      <c r="G102" s="58"/>
      <c r="H102" s="58">
        <v>0</v>
      </c>
      <c r="I102" s="58"/>
      <c r="J102" s="58"/>
    </row>
    <row r="103" spans="1:10" x14ac:dyDescent="0.2">
      <c r="A103" s="58">
        <v>99</v>
      </c>
      <c r="B103" s="55" t="s">
        <v>199</v>
      </c>
      <c r="C103" s="47" t="s">
        <v>200</v>
      </c>
      <c r="D103" s="58">
        <f t="shared" si="1"/>
        <v>22762829</v>
      </c>
      <c r="E103" s="58">
        <v>22762829</v>
      </c>
      <c r="F103" s="58"/>
      <c r="G103" s="58"/>
      <c r="H103" s="58">
        <v>0</v>
      </c>
      <c r="I103" s="58"/>
      <c r="J103" s="58"/>
    </row>
    <row r="104" spans="1:10" x14ac:dyDescent="0.2">
      <c r="A104" s="58">
        <v>100</v>
      </c>
      <c r="B104" s="61" t="s">
        <v>201</v>
      </c>
      <c r="C104" s="48" t="s">
        <v>202</v>
      </c>
      <c r="D104" s="58">
        <f t="shared" si="1"/>
        <v>11807548</v>
      </c>
      <c r="E104" s="58">
        <v>11807548</v>
      </c>
      <c r="F104" s="58"/>
      <c r="G104" s="58"/>
      <c r="H104" s="58">
        <v>0</v>
      </c>
      <c r="I104" s="58"/>
      <c r="J104" s="58"/>
    </row>
    <row r="105" spans="1:10" x14ac:dyDescent="0.2">
      <c r="A105" s="58">
        <v>101</v>
      </c>
      <c r="B105" s="61" t="s">
        <v>203</v>
      </c>
      <c r="C105" s="45" t="s">
        <v>204</v>
      </c>
      <c r="D105" s="58">
        <f t="shared" si="1"/>
        <v>13302580</v>
      </c>
      <c r="E105" s="58">
        <v>13302580</v>
      </c>
      <c r="F105" s="58"/>
      <c r="G105" s="58"/>
      <c r="H105" s="58">
        <v>0</v>
      </c>
      <c r="I105" s="58"/>
      <c r="J105" s="58"/>
    </row>
    <row r="106" spans="1:10" x14ac:dyDescent="0.2">
      <c r="A106" s="58">
        <v>102</v>
      </c>
      <c r="B106" s="61" t="s">
        <v>205</v>
      </c>
      <c r="C106" s="45" t="s">
        <v>206</v>
      </c>
      <c r="D106" s="58">
        <f t="shared" si="1"/>
        <v>25518764</v>
      </c>
      <c r="E106" s="58">
        <v>25518764</v>
      </c>
      <c r="F106" s="58"/>
      <c r="G106" s="58"/>
      <c r="H106" s="58">
        <v>0</v>
      </c>
      <c r="I106" s="58"/>
      <c r="J106" s="58"/>
    </row>
    <row r="107" spans="1:10" x14ac:dyDescent="0.2">
      <c r="A107" s="58">
        <v>103</v>
      </c>
      <c r="B107" s="61" t="s">
        <v>207</v>
      </c>
      <c r="C107" s="45" t="s">
        <v>208</v>
      </c>
      <c r="D107" s="58">
        <f t="shared" si="1"/>
        <v>23931353</v>
      </c>
      <c r="E107" s="58">
        <v>23931353</v>
      </c>
      <c r="F107" s="58"/>
      <c r="G107" s="58"/>
      <c r="H107" s="58">
        <v>0</v>
      </c>
      <c r="I107" s="58"/>
      <c r="J107" s="58"/>
    </row>
    <row r="108" spans="1:10" x14ac:dyDescent="0.2">
      <c r="A108" s="58">
        <v>104</v>
      </c>
      <c r="B108" s="55" t="s">
        <v>209</v>
      </c>
      <c r="C108" s="47" t="s">
        <v>210</v>
      </c>
      <c r="D108" s="58">
        <f t="shared" si="1"/>
        <v>8082104</v>
      </c>
      <c r="E108" s="58">
        <v>8082104</v>
      </c>
      <c r="F108" s="58"/>
      <c r="G108" s="58"/>
      <c r="H108" s="58">
        <v>0</v>
      </c>
      <c r="I108" s="58"/>
      <c r="J108" s="58"/>
    </row>
    <row r="109" spans="1:10" x14ac:dyDescent="0.2">
      <c r="A109" s="58">
        <v>105</v>
      </c>
      <c r="B109" s="62" t="s">
        <v>211</v>
      </c>
      <c r="C109" s="48" t="s">
        <v>212</v>
      </c>
      <c r="D109" s="58">
        <f t="shared" si="1"/>
        <v>13075992</v>
      </c>
      <c r="E109" s="58">
        <v>13075992</v>
      </c>
      <c r="F109" s="58"/>
      <c r="G109" s="58"/>
      <c r="H109" s="58">
        <v>0</v>
      </c>
      <c r="I109" s="58"/>
      <c r="J109" s="58"/>
    </row>
    <row r="110" spans="1:10" x14ac:dyDescent="0.2">
      <c r="A110" s="58">
        <v>106</v>
      </c>
      <c r="B110" s="61" t="s">
        <v>213</v>
      </c>
      <c r="C110" s="45" t="s">
        <v>214</v>
      </c>
      <c r="D110" s="58">
        <f t="shared" si="1"/>
        <v>12932475</v>
      </c>
      <c r="E110" s="58">
        <v>12932475</v>
      </c>
      <c r="F110" s="58"/>
      <c r="G110" s="58"/>
      <c r="H110" s="58">
        <v>0</v>
      </c>
      <c r="I110" s="58"/>
      <c r="J110" s="58"/>
    </row>
    <row r="111" spans="1:10" x14ac:dyDescent="0.2">
      <c r="A111" s="58">
        <v>107</v>
      </c>
      <c r="B111" s="61" t="s">
        <v>215</v>
      </c>
      <c r="C111" s="45" t="s">
        <v>216</v>
      </c>
      <c r="D111" s="58">
        <f t="shared" si="1"/>
        <v>18416755</v>
      </c>
      <c r="E111" s="58">
        <v>16490010</v>
      </c>
      <c r="F111" s="58">
        <v>560873</v>
      </c>
      <c r="G111" s="58"/>
      <c r="H111" s="58">
        <v>1365872</v>
      </c>
      <c r="I111" s="58"/>
      <c r="J111" s="58"/>
    </row>
    <row r="112" spans="1:10" x14ac:dyDescent="0.2">
      <c r="A112" s="58">
        <v>108</v>
      </c>
      <c r="B112" s="55" t="s">
        <v>217</v>
      </c>
      <c r="C112" s="47" t="s">
        <v>218</v>
      </c>
      <c r="D112" s="58">
        <f t="shared" si="1"/>
        <v>10053289</v>
      </c>
      <c r="E112" s="58">
        <v>10053289</v>
      </c>
      <c r="F112" s="58"/>
      <c r="G112" s="58"/>
      <c r="H112" s="58">
        <v>0</v>
      </c>
      <c r="I112" s="58"/>
      <c r="J112" s="58"/>
    </row>
    <row r="113" spans="1:10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15060963</v>
      </c>
      <c r="E113" s="58">
        <v>15060963</v>
      </c>
      <c r="F113" s="58"/>
      <c r="G113" s="58"/>
      <c r="H113" s="58">
        <v>0</v>
      </c>
      <c r="I113" s="58"/>
      <c r="J113" s="58"/>
    </row>
    <row r="114" spans="1:10" x14ac:dyDescent="0.2">
      <c r="A114" s="58">
        <v>110</v>
      </c>
      <c r="B114" s="61" t="s">
        <v>221</v>
      </c>
      <c r="C114" s="45" t="s">
        <v>222</v>
      </c>
      <c r="D114" s="58">
        <f t="shared" si="1"/>
        <v>24315598</v>
      </c>
      <c r="E114" s="58">
        <v>24315598</v>
      </c>
      <c r="F114" s="58"/>
      <c r="G114" s="58"/>
      <c r="H114" s="58">
        <v>0</v>
      </c>
      <c r="I114" s="58"/>
      <c r="J114" s="58"/>
    </row>
    <row r="115" spans="1:10" x14ac:dyDescent="0.2">
      <c r="A115" s="58">
        <v>111</v>
      </c>
      <c r="B115" s="61" t="s">
        <v>223</v>
      </c>
      <c r="C115" s="45" t="s">
        <v>224</v>
      </c>
      <c r="D115" s="58">
        <f t="shared" si="1"/>
        <v>11294632</v>
      </c>
      <c r="E115" s="58">
        <v>11294632</v>
      </c>
      <c r="F115" s="58"/>
      <c r="G115" s="58"/>
      <c r="H115" s="58">
        <v>0</v>
      </c>
      <c r="I115" s="58"/>
      <c r="J115" s="58"/>
    </row>
    <row r="116" spans="1:10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/>
      <c r="F116" s="58"/>
      <c r="G116" s="58"/>
      <c r="H116" s="58">
        <v>0</v>
      </c>
      <c r="I116" s="58"/>
      <c r="J116" s="58"/>
    </row>
    <row r="117" spans="1:10" x14ac:dyDescent="0.2">
      <c r="A117" s="58">
        <v>113</v>
      </c>
      <c r="B117" s="61" t="s">
        <v>227</v>
      </c>
      <c r="C117" s="45" t="s">
        <v>228</v>
      </c>
      <c r="D117" s="58">
        <f t="shared" si="1"/>
        <v>83046567</v>
      </c>
      <c r="E117" s="58">
        <v>0</v>
      </c>
      <c r="F117" s="58"/>
      <c r="G117" s="58">
        <v>83046567</v>
      </c>
      <c r="H117" s="58">
        <v>0</v>
      </c>
      <c r="I117" s="58"/>
      <c r="J117" s="58"/>
    </row>
    <row r="118" spans="1:10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  <c r="J118" s="58"/>
    </row>
    <row r="119" spans="1:10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186761</v>
      </c>
      <c r="E119" s="58">
        <v>186761</v>
      </c>
      <c r="F119" s="58"/>
      <c r="G119" s="58"/>
      <c r="H119" s="58">
        <v>0</v>
      </c>
      <c r="I119" s="58"/>
      <c r="J119" s="58"/>
    </row>
    <row r="120" spans="1:10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  <c r="J120" s="58"/>
    </row>
    <row r="121" spans="1:10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  <c r="J121" s="58"/>
    </row>
    <row r="122" spans="1:10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  <c r="J122" s="58"/>
    </row>
    <row r="123" spans="1:10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11840537</v>
      </c>
      <c r="E123" s="58">
        <v>11840537</v>
      </c>
      <c r="F123" s="58"/>
      <c r="G123" s="58"/>
      <c r="H123" s="58">
        <v>0</v>
      </c>
      <c r="I123" s="58"/>
      <c r="J123" s="58"/>
    </row>
    <row r="124" spans="1:10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  <c r="J124" s="58"/>
    </row>
    <row r="125" spans="1:10" x14ac:dyDescent="0.2">
      <c r="A125" s="58">
        <v>121</v>
      </c>
      <c r="B125" s="61" t="s">
        <v>243</v>
      </c>
      <c r="C125" s="45" t="s">
        <v>244</v>
      </c>
      <c r="D125" s="58">
        <f t="shared" si="1"/>
        <v>47238352</v>
      </c>
      <c r="E125" s="58">
        <v>0</v>
      </c>
      <c r="F125" s="58"/>
      <c r="G125" s="58">
        <v>34440793</v>
      </c>
      <c r="H125" s="58">
        <v>12797559</v>
      </c>
      <c r="I125" s="58"/>
      <c r="J125" s="58"/>
    </row>
    <row r="126" spans="1:10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  <c r="J126" s="58"/>
    </row>
    <row r="127" spans="1:10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19460720</v>
      </c>
      <c r="E127" s="58">
        <v>0</v>
      </c>
      <c r="F127" s="58"/>
      <c r="G127" s="58">
        <v>19460720</v>
      </c>
      <c r="H127" s="58">
        <v>0</v>
      </c>
      <c r="I127" s="58"/>
      <c r="J127" s="58"/>
    </row>
    <row r="128" spans="1:10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  <c r="J128" s="58"/>
    </row>
    <row r="129" spans="1:10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  <c r="J129" s="58"/>
    </row>
    <row r="130" spans="1:10" x14ac:dyDescent="0.2">
      <c r="A130" s="58">
        <v>126</v>
      </c>
      <c r="B130" s="61" t="s">
        <v>253</v>
      </c>
      <c r="C130" s="47" t="s">
        <v>254</v>
      </c>
      <c r="D130" s="58">
        <f t="shared" si="1"/>
        <v>124547</v>
      </c>
      <c r="E130" s="58">
        <v>124547</v>
      </c>
      <c r="F130" s="58"/>
      <c r="G130" s="58"/>
      <c r="H130" s="58">
        <v>0</v>
      </c>
      <c r="I130" s="58"/>
      <c r="J130" s="58"/>
    </row>
    <row r="131" spans="1:10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  <c r="J131" s="58"/>
    </row>
    <row r="132" spans="1:10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  <c r="J132" s="58"/>
    </row>
    <row r="133" spans="1:10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  <c r="J133" s="58"/>
    </row>
    <row r="134" spans="1:10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34366854</v>
      </c>
      <c r="E134" s="58">
        <v>0</v>
      </c>
      <c r="F134" s="58"/>
      <c r="G134" s="58">
        <v>34366854</v>
      </c>
      <c r="H134" s="58">
        <v>0</v>
      </c>
      <c r="I134" s="58"/>
      <c r="J134" s="58"/>
    </row>
    <row r="135" spans="1:10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  <c r="J135" s="58"/>
    </row>
    <row r="136" spans="1:10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  <c r="J136" s="58"/>
    </row>
    <row r="137" spans="1:10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45981308</v>
      </c>
      <c r="E137" s="58">
        <v>45981308</v>
      </c>
      <c r="F137" s="58"/>
      <c r="G137" s="58"/>
      <c r="H137" s="58">
        <v>0</v>
      </c>
      <c r="I137" s="58"/>
      <c r="J137" s="58"/>
    </row>
    <row r="138" spans="1:10" x14ac:dyDescent="0.2">
      <c r="A138" s="58">
        <v>134</v>
      </c>
      <c r="B138" s="55" t="s">
        <v>269</v>
      </c>
      <c r="C138" s="47" t="s">
        <v>270</v>
      </c>
      <c r="D138" s="58">
        <f t="shared" si="2"/>
        <v>2296305045</v>
      </c>
      <c r="E138" s="58">
        <v>0</v>
      </c>
      <c r="F138" s="58"/>
      <c r="G138" s="58"/>
      <c r="H138" s="58">
        <v>2296305045</v>
      </c>
      <c r="I138" s="58"/>
      <c r="J138" s="58">
        <v>800125943</v>
      </c>
    </row>
    <row r="139" spans="1:10" x14ac:dyDescent="0.2">
      <c r="A139" s="58">
        <v>135</v>
      </c>
      <c r="B139" s="55" t="s">
        <v>271</v>
      </c>
      <c r="C139" s="47" t="s">
        <v>272</v>
      </c>
      <c r="D139" s="58">
        <f t="shared" si="2"/>
        <v>4930377</v>
      </c>
      <c r="E139" s="58">
        <v>4930377</v>
      </c>
      <c r="F139" s="58"/>
      <c r="G139" s="58"/>
      <c r="H139" s="58">
        <v>0</v>
      </c>
      <c r="I139" s="58"/>
      <c r="J139" s="58"/>
    </row>
    <row r="140" spans="1:10" x14ac:dyDescent="0.2">
      <c r="A140" s="58">
        <v>136</v>
      </c>
      <c r="B140" s="61" t="s">
        <v>273</v>
      </c>
      <c r="C140" s="45" t="s">
        <v>274</v>
      </c>
      <c r="D140" s="58">
        <f t="shared" si="2"/>
        <v>66019337</v>
      </c>
      <c r="E140" s="58">
        <v>28880228</v>
      </c>
      <c r="F140" s="58">
        <v>27672468</v>
      </c>
      <c r="G140" s="58"/>
      <c r="H140" s="58">
        <v>9466641</v>
      </c>
      <c r="I140" s="58"/>
      <c r="J140" s="58"/>
    </row>
    <row r="141" spans="1:10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234654751</v>
      </c>
      <c r="E141" s="58">
        <v>234654751</v>
      </c>
      <c r="F141" s="58"/>
      <c r="G141" s="58"/>
      <c r="H141" s="58">
        <v>0</v>
      </c>
      <c r="I141" s="58"/>
      <c r="J141" s="58"/>
    </row>
    <row r="142" spans="1:10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  <c r="J142" s="58"/>
    </row>
    <row r="143" spans="1:10" x14ac:dyDescent="0.2">
      <c r="A143" s="58">
        <v>139</v>
      </c>
      <c r="B143" s="62" t="s">
        <v>279</v>
      </c>
      <c r="C143" s="48" t="s">
        <v>280</v>
      </c>
      <c r="D143" s="58">
        <f t="shared" si="2"/>
        <v>27317445</v>
      </c>
      <c r="E143" s="58">
        <v>27317445</v>
      </c>
      <c r="F143" s="58"/>
      <c r="G143" s="58"/>
      <c r="H143" s="58">
        <v>0</v>
      </c>
      <c r="I143" s="58"/>
      <c r="J143" s="58"/>
    </row>
    <row r="144" spans="1:10" x14ac:dyDescent="0.2">
      <c r="A144" s="58">
        <v>140</v>
      </c>
      <c r="B144" s="55" t="s">
        <v>281</v>
      </c>
      <c r="C144" s="47" t="s">
        <v>282</v>
      </c>
      <c r="D144" s="58">
        <f t="shared" si="2"/>
        <v>59962562</v>
      </c>
      <c r="E144" s="58">
        <v>0</v>
      </c>
      <c r="F144" s="58"/>
      <c r="G144" s="58">
        <v>59962562</v>
      </c>
      <c r="H144" s="58">
        <v>0</v>
      </c>
      <c r="I144" s="58"/>
      <c r="J144" s="58"/>
    </row>
    <row r="145" spans="1:10" x14ac:dyDescent="0.2">
      <c r="A145" s="58">
        <v>141</v>
      </c>
      <c r="B145" s="55" t="s">
        <v>283</v>
      </c>
      <c r="C145" s="47" t="s">
        <v>284</v>
      </c>
      <c r="D145" s="58">
        <f t="shared" si="2"/>
        <v>25532550</v>
      </c>
      <c r="E145" s="58">
        <v>0</v>
      </c>
      <c r="F145" s="58">
        <v>25532550</v>
      </c>
      <c r="G145" s="58"/>
      <c r="H145" s="58">
        <v>0</v>
      </c>
      <c r="I145" s="58"/>
      <c r="J145" s="58"/>
    </row>
    <row r="146" spans="1:10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  <c r="J146" s="58"/>
    </row>
    <row r="147" spans="1:10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  <c r="J147" s="58"/>
    </row>
    <row r="148" spans="1:10" x14ac:dyDescent="0.2">
      <c r="A148" s="58">
        <v>144</v>
      </c>
      <c r="B148" s="61" t="s">
        <v>289</v>
      </c>
      <c r="C148" s="48" t="s">
        <v>290</v>
      </c>
      <c r="D148" s="58">
        <f t="shared" si="2"/>
        <v>84689855</v>
      </c>
      <c r="E148" s="58">
        <v>61752847</v>
      </c>
      <c r="F148" s="58">
        <v>1256779</v>
      </c>
      <c r="G148" s="58"/>
      <c r="H148" s="58">
        <v>21680229</v>
      </c>
      <c r="I148" s="58"/>
      <c r="J148" s="58"/>
    </row>
    <row r="149" spans="1:10" x14ac:dyDescent="0.2">
      <c r="A149" s="58">
        <v>145</v>
      </c>
      <c r="B149" s="55" t="s">
        <v>291</v>
      </c>
      <c r="C149" s="47" t="s">
        <v>292</v>
      </c>
      <c r="D149" s="58">
        <f t="shared" si="2"/>
        <v>42171851</v>
      </c>
      <c r="E149" s="58">
        <v>42171851</v>
      </c>
      <c r="F149" s="58"/>
      <c r="G149" s="58"/>
      <c r="H149" s="58">
        <v>0</v>
      </c>
      <c r="I149" s="58"/>
      <c r="J149" s="58"/>
    </row>
    <row r="150" spans="1:10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  <c r="J150" s="58"/>
    </row>
    <row r="151" spans="1:10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  <c r="J151" s="58"/>
    </row>
    <row r="152" spans="1:10" ht="12.75" x14ac:dyDescent="0.2">
      <c r="A152" s="58">
        <v>148</v>
      </c>
      <c r="B152" s="82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  <c r="J152" s="58">
        <v>231594827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pane xSplit="3" ySplit="5" topLeftCell="D153" activePane="bottomRight" state="frozen"/>
      <selection pane="topRight" activeCell="D1" sqref="D1"/>
      <selection pane="bottomLeft" activeCell="A6" sqref="A6"/>
      <selection pane="bottomRight" activeCell="K1" sqref="K1:L1048576"/>
    </sheetView>
  </sheetViews>
  <sheetFormatPr defaultRowHeight="12.75" x14ac:dyDescent="0.2"/>
  <cols>
    <col min="1" max="1" width="4.28515625" style="127" customWidth="1"/>
    <col min="2" max="2" width="8.42578125" style="127" customWidth="1"/>
    <col min="3" max="3" width="34.5703125" style="140" customWidth="1"/>
    <col min="4" max="4" width="15.7109375" style="128" customWidth="1"/>
    <col min="5" max="5" width="15.5703125" style="146" customWidth="1"/>
    <col min="6" max="6" width="14" style="128" customWidth="1"/>
    <col min="7" max="7" width="14.5703125" style="128" customWidth="1"/>
    <col min="8" max="8" width="14" style="128" customWidth="1"/>
    <col min="9" max="9" width="14.140625" style="128" customWidth="1"/>
    <col min="10" max="16384" width="9.140625" style="126"/>
  </cols>
  <sheetData>
    <row r="1" spans="1:12" x14ac:dyDescent="0.2">
      <c r="C1" s="151"/>
      <c r="E1" s="128"/>
    </row>
    <row r="2" spans="1:12" ht="25.5" customHeight="1" x14ac:dyDescent="0.2">
      <c r="A2" s="268" t="s">
        <v>322</v>
      </c>
      <c r="B2" s="268"/>
      <c r="C2" s="268"/>
      <c r="D2" s="268"/>
      <c r="E2" s="268"/>
      <c r="F2" s="268"/>
      <c r="G2" s="268"/>
      <c r="H2" s="268"/>
      <c r="I2" s="268"/>
    </row>
    <row r="3" spans="1:12" s="144" customFormat="1" x14ac:dyDescent="0.2">
      <c r="A3" s="142"/>
      <c r="B3" s="142"/>
      <c r="C3" s="143"/>
      <c r="D3" s="141"/>
      <c r="E3" s="141"/>
      <c r="F3" s="141"/>
      <c r="G3" s="141"/>
      <c r="H3" s="141"/>
      <c r="I3" s="141"/>
    </row>
    <row r="4" spans="1:12" s="148" customFormat="1" ht="18.75" customHeight="1" x14ac:dyDescent="0.2">
      <c r="A4" s="270" t="s">
        <v>0</v>
      </c>
      <c r="B4" s="270" t="s">
        <v>1</v>
      </c>
      <c r="C4" s="270" t="s">
        <v>2</v>
      </c>
      <c r="D4" s="269" t="s">
        <v>316</v>
      </c>
      <c r="E4" s="269"/>
      <c r="F4" s="269"/>
      <c r="G4" s="269"/>
      <c r="H4" s="269"/>
      <c r="I4" s="269"/>
    </row>
    <row r="5" spans="1:12" s="150" customFormat="1" ht="94.5" customHeight="1" x14ac:dyDescent="0.2">
      <c r="A5" s="270"/>
      <c r="B5" s="270"/>
      <c r="C5" s="270"/>
      <c r="D5" s="190" t="s">
        <v>299</v>
      </c>
      <c r="E5" s="149" t="s">
        <v>372</v>
      </c>
      <c r="F5" s="190" t="s">
        <v>313</v>
      </c>
      <c r="G5" s="190" t="s">
        <v>314</v>
      </c>
      <c r="H5" s="190" t="s">
        <v>373</v>
      </c>
      <c r="I5" s="190" t="s">
        <v>312</v>
      </c>
    </row>
    <row r="6" spans="1:12" ht="12" customHeight="1" x14ac:dyDescent="0.2">
      <c r="A6" s="130">
        <v>1</v>
      </c>
      <c r="B6" s="131" t="s">
        <v>3</v>
      </c>
      <c r="C6" s="132" t="s">
        <v>4</v>
      </c>
      <c r="D6" s="129">
        <f>SUM(E6:I6)</f>
        <v>51084981</v>
      </c>
      <c r="E6" s="145">
        <v>51084981</v>
      </c>
      <c r="F6" s="129"/>
      <c r="G6" s="129"/>
      <c r="H6" s="129"/>
      <c r="I6" s="129"/>
      <c r="L6" s="192"/>
    </row>
    <row r="7" spans="1:12" x14ac:dyDescent="0.2">
      <c r="A7" s="130">
        <v>2</v>
      </c>
      <c r="B7" s="133" t="s">
        <v>5</v>
      </c>
      <c r="C7" s="132" t="s">
        <v>6</v>
      </c>
      <c r="D7" s="129">
        <f t="shared" ref="D7:D70" si="0">SUM(E7:I7)</f>
        <v>37254069</v>
      </c>
      <c r="E7" s="145">
        <v>37181792</v>
      </c>
      <c r="F7" s="129">
        <v>72277</v>
      </c>
      <c r="G7" s="129"/>
      <c r="H7" s="129"/>
      <c r="I7" s="129"/>
      <c r="L7" s="192"/>
    </row>
    <row r="8" spans="1:12" x14ac:dyDescent="0.2">
      <c r="A8" s="130">
        <v>3</v>
      </c>
      <c r="B8" s="134" t="s">
        <v>7</v>
      </c>
      <c r="C8" s="132" t="s">
        <v>8</v>
      </c>
      <c r="D8" s="129">
        <f t="shared" si="0"/>
        <v>267485359</v>
      </c>
      <c r="E8" s="145">
        <v>179662609</v>
      </c>
      <c r="F8" s="129">
        <v>221649</v>
      </c>
      <c r="G8" s="129"/>
      <c r="H8" s="129">
        <v>87601101</v>
      </c>
      <c r="I8" s="129"/>
      <c r="L8" s="192"/>
    </row>
    <row r="9" spans="1:12" ht="14.25" customHeight="1" x14ac:dyDescent="0.2">
      <c r="A9" s="130">
        <v>4</v>
      </c>
      <c r="B9" s="131" t="s">
        <v>9</v>
      </c>
      <c r="C9" s="132" t="s">
        <v>10</v>
      </c>
      <c r="D9" s="129">
        <f t="shared" si="0"/>
        <v>42881630</v>
      </c>
      <c r="E9" s="145">
        <v>42748213</v>
      </c>
      <c r="F9" s="129">
        <v>133417</v>
      </c>
      <c r="G9" s="129"/>
      <c r="H9" s="129"/>
      <c r="I9" s="129"/>
      <c r="L9" s="192"/>
    </row>
    <row r="10" spans="1:12" x14ac:dyDescent="0.2">
      <c r="A10" s="130">
        <v>5</v>
      </c>
      <c r="B10" s="131" t="s">
        <v>11</v>
      </c>
      <c r="C10" s="132" t="s">
        <v>12</v>
      </c>
      <c r="D10" s="129">
        <f t="shared" si="0"/>
        <v>46925196</v>
      </c>
      <c r="E10" s="145">
        <v>46925196</v>
      </c>
      <c r="F10" s="129"/>
      <c r="G10" s="129"/>
      <c r="H10" s="129"/>
      <c r="I10" s="129"/>
      <c r="L10" s="192"/>
    </row>
    <row r="11" spans="1:12" x14ac:dyDescent="0.2">
      <c r="A11" s="130">
        <v>6</v>
      </c>
      <c r="B11" s="134" t="s">
        <v>13</v>
      </c>
      <c r="C11" s="132" t="s">
        <v>14</v>
      </c>
      <c r="D11" s="129">
        <f t="shared" si="0"/>
        <v>708313099.99999988</v>
      </c>
      <c r="E11" s="145">
        <v>433740273.99999988</v>
      </c>
      <c r="F11" s="129">
        <v>9288204</v>
      </c>
      <c r="G11" s="129">
        <v>17833028</v>
      </c>
      <c r="H11" s="129">
        <v>221507545</v>
      </c>
      <c r="I11" s="129">
        <v>25944049</v>
      </c>
      <c r="L11" s="192"/>
    </row>
    <row r="12" spans="1:12" x14ac:dyDescent="0.2">
      <c r="A12" s="130">
        <v>7</v>
      </c>
      <c r="B12" s="131" t="s">
        <v>15</v>
      </c>
      <c r="C12" s="132" t="s">
        <v>16</v>
      </c>
      <c r="D12" s="129">
        <f t="shared" si="0"/>
        <v>183527910</v>
      </c>
      <c r="E12" s="145">
        <v>161476783</v>
      </c>
      <c r="F12" s="129"/>
      <c r="G12" s="129"/>
      <c r="H12" s="129">
        <v>22051127</v>
      </c>
      <c r="I12" s="129"/>
      <c r="L12" s="192"/>
    </row>
    <row r="13" spans="1:12" x14ac:dyDescent="0.2">
      <c r="A13" s="130">
        <v>8</v>
      </c>
      <c r="B13" s="134" t="s">
        <v>17</v>
      </c>
      <c r="C13" s="132" t="s">
        <v>18</v>
      </c>
      <c r="D13" s="129">
        <f t="shared" si="0"/>
        <v>39690774</v>
      </c>
      <c r="E13" s="145">
        <v>39690774</v>
      </c>
      <c r="F13" s="129"/>
      <c r="G13" s="129"/>
      <c r="H13" s="129"/>
      <c r="I13" s="129"/>
      <c r="L13" s="192"/>
    </row>
    <row r="14" spans="1:12" x14ac:dyDescent="0.2">
      <c r="A14" s="130">
        <v>9</v>
      </c>
      <c r="B14" s="134" t="s">
        <v>19</v>
      </c>
      <c r="C14" s="132" t="s">
        <v>20</v>
      </c>
      <c r="D14" s="129">
        <f t="shared" si="0"/>
        <v>59551030</v>
      </c>
      <c r="E14" s="145">
        <v>59551030</v>
      </c>
      <c r="F14" s="129"/>
      <c r="G14" s="129"/>
      <c r="H14" s="129"/>
      <c r="I14" s="129"/>
      <c r="L14" s="192"/>
    </row>
    <row r="15" spans="1:12" x14ac:dyDescent="0.2">
      <c r="A15" s="130">
        <v>10</v>
      </c>
      <c r="B15" s="134" t="s">
        <v>21</v>
      </c>
      <c r="C15" s="132" t="s">
        <v>22</v>
      </c>
      <c r="D15" s="129">
        <f t="shared" si="0"/>
        <v>39806654</v>
      </c>
      <c r="E15" s="145">
        <v>39806654</v>
      </c>
      <c r="F15" s="129"/>
      <c r="G15" s="129"/>
      <c r="H15" s="129"/>
      <c r="I15" s="129"/>
      <c r="L15" s="192"/>
    </row>
    <row r="16" spans="1:12" x14ac:dyDescent="0.2">
      <c r="A16" s="130">
        <v>11</v>
      </c>
      <c r="B16" s="134" t="s">
        <v>23</v>
      </c>
      <c r="C16" s="132" t="s">
        <v>24</v>
      </c>
      <c r="D16" s="129">
        <f t="shared" si="0"/>
        <v>48493313</v>
      </c>
      <c r="E16" s="145">
        <v>48493313</v>
      </c>
      <c r="F16" s="129"/>
      <c r="G16" s="129"/>
      <c r="H16" s="129"/>
      <c r="I16" s="129"/>
      <c r="L16" s="192"/>
    </row>
    <row r="17" spans="1:12" x14ac:dyDescent="0.2">
      <c r="A17" s="130">
        <v>12</v>
      </c>
      <c r="B17" s="134" t="s">
        <v>25</v>
      </c>
      <c r="C17" s="132" t="s">
        <v>26</v>
      </c>
      <c r="D17" s="129">
        <f t="shared" si="0"/>
        <v>121226637</v>
      </c>
      <c r="E17" s="145">
        <v>121155252</v>
      </c>
      <c r="F17" s="129">
        <v>71385</v>
      </c>
      <c r="G17" s="129"/>
      <c r="H17" s="129"/>
      <c r="I17" s="129"/>
      <c r="L17" s="192"/>
    </row>
    <row r="18" spans="1:12" x14ac:dyDescent="0.2">
      <c r="A18" s="130">
        <v>13</v>
      </c>
      <c r="B18" s="131" t="s">
        <v>27</v>
      </c>
      <c r="C18" s="132" t="s">
        <v>28</v>
      </c>
      <c r="D18" s="129">
        <f t="shared" si="0"/>
        <v>0</v>
      </c>
      <c r="E18" s="145"/>
      <c r="F18" s="129"/>
      <c r="G18" s="129"/>
      <c r="H18" s="129"/>
      <c r="I18" s="129"/>
      <c r="L18" s="192"/>
    </row>
    <row r="19" spans="1:12" x14ac:dyDescent="0.2">
      <c r="A19" s="130">
        <v>14</v>
      </c>
      <c r="B19" s="131" t="s">
        <v>29</v>
      </c>
      <c r="C19" s="132" t="s">
        <v>30</v>
      </c>
      <c r="D19" s="129">
        <f t="shared" si="0"/>
        <v>0</v>
      </c>
      <c r="E19" s="145"/>
      <c r="F19" s="129"/>
      <c r="G19" s="129"/>
      <c r="H19" s="129"/>
      <c r="I19" s="129"/>
      <c r="L19" s="192"/>
    </row>
    <row r="20" spans="1:12" x14ac:dyDescent="0.2">
      <c r="A20" s="130">
        <v>15</v>
      </c>
      <c r="B20" s="134" t="s">
        <v>31</v>
      </c>
      <c r="C20" s="132" t="s">
        <v>32</v>
      </c>
      <c r="D20" s="129">
        <f t="shared" si="0"/>
        <v>52472187</v>
      </c>
      <c r="E20" s="145">
        <v>52472187</v>
      </c>
      <c r="F20" s="129"/>
      <c r="G20" s="129"/>
      <c r="H20" s="129"/>
      <c r="I20" s="129"/>
      <c r="L20" s="192"/>
    </row>
    <row r="21" spans="1:12" x14ac:dyDescent="0.2">
      <c r="A21" s="130">
        <v>16</v>
      </c>
      <c r="B21" s="134" t="s">
        <v>33</v>
      </c>
      <c r="C21" s="132" t="s">
        <v>34</v>
      </c>
      <c r="D21" s="129">
        <f t="shared" si="0"/>
        <v>72541177</v>
      </c>
      <c r="E21" s="145">
        <v>72541177</v>
      </c>
      <c r="F21" s="129"/>
      <c r="G21" s="129"/>
      <c r="H21" s="129"/>
      <c r="I21" s="129"/>
      <c r="L21" s="192"/>
    </row>
    <row r="22" spans="1:12" x14ac:dyDescent="0.2">
      <c r="A22" s="130">
        <v>17</v>
      </c>
      <c r="B22" s="134" t="s">
        <v>35</v>
      </c>
      <c r="C22" s="132" t="s">
        <v>36</v>
      </c>
      <c r="D22" s="129">
        <f t="shared" si="0"/>
        <v>159442492</v>
      </c>
      <c r="E22" s="145">
        <v>106099181</v>
      </c>
      <c r="F22" s="129"/>
      <c r="G22" s="129"/>
      <c r="H22" s="129">
        <v>53343311</v>
      </c>
      <c r="I22" s="129"/>
      <c r="L22" s="192"/>
    </row>
    <row r="23" spans="1:12" x14ac:dyDescent="0.2">
      <c r="A23" s="130">
        <v>18</v>
      </c>
      <c r="B23" s="134" t="s">
        <v>37</v>
      </c>
      <c r="C23" s="132" t="s">
        <v>38</v>
      </c>
      <c r="D23" s="129">
        <f t="shared" si="0"/>
        <v>637903908</v>
      </c>
      <c r="E23" s="145">
        <v>389141935</v>
      </c>
      <c r="F23" s="129">
        <v>6788663</v>
      </c>
      <c r="G23" s="129">
        <v>9288283</v>
      </c>
      <c r="H23" s="129">
        <v>198316198</v>
      </c>
      <c r="I23" s="129">
        <v>34368829</v>
      </c>
      <c r="L23" s="192"/>
    </row>
    <row r="24" spans="1:12" x14ac:dyDescent="0.2">
      <c r="A24" s="130">
        <v>19</v>
      </c>
      <c r="B24" s="131" t="s">
        <v>39</v>
      </c>
      <c r="C24" s="132" t="s">
        <v>40</v>
      </c>
      <c r="D24" s="129">
        <f t="shared" si="0"/>
        <v>28135440</v>
      </c>
      <c r="E24" s="145">
        <v>28135440</v>
      </c>
      <c r="F24" s="129"/>
      <c r="G24" s="129"/>
      <c r="H24" s="129"/>
      <c r="I24" s="129"/>
      <c r="L24" s="192"/>
    </row>
    <row r="25" spans="1:12" x14ac:dyDescent="0.2">
      <c r="A25" s="130">
        <v>20</v>
      </c>
      <c r="B25" s="131" t="s">
        <v>41</v>
      </c>
      <c r="C25" s="132" t="s">
        <v>42</v>
      </c>
      <c r="D25" s="129">
        <f t="shared" si="0"/>
        <v>25658957</v>
      </c>
      <c r="E25" s="145">
        <v>25658957</v>
      </c>
      <c r="F25" s="129"/>
      <c r="G25" s="129"/>
      <c r="H25" s="129"/>
      <c r="I25" s="129"/>
      <c r="L25" s="192"/>
    </row>
    <row r="26" spans="1:12" x14ac:dyDescent="0.2">
      <c r="A26" s="130">
        <v>21</v>
      </c>
      <c r="B26" s="131" t="s">
        <v>43</v>
      </c>
      <c r="C26" s="132" t="s">
        <v>44</v>
      </c>
      <c r="D26" s="129">
        <f t="shared" si="0"/>
        <v>254942485</v>
      </c>
      <c r="E26" s="145">
        <v>156288334</v>
      </c>
      <c r="F26" s="129">
        <v>147766</v>
      </c>
      <c r="G26" s="129">
        <v>5985761</v>
      </c>
      <c r="H26" s="129">
        <v>92520624</v>
      </c>
      <c r="I26" s="129"/>
      <c r="L26" s="192"/>
    </row>
    <row r="27" spans="1:12" x14ac:dyDescent="0.2">
      <c r="A27" s="130">
        <v>22</v>
      </c>
      <c r="B27" s="131" t="s">
        <v>45</v>
      </c>
      <c r="C27" s="132" t="s">
        <v>46</v>
      </c>
      <c r="D27" s="129">
        <f t="shared" si="0"/>
        <v>325223417</v>
      </c>
      <c r="E27" s="145">
        <v>192511465</v>
      </c>
      <c r="F27" s="129">
        <v>52304</v>
      </c>
      <c r="G27" s="129">
        <v>4039210</v>
      </c>
      <c r="H27" s="129">
        <v>128620438</v>
      </c>
      <c r="I27" s="129"/>
      <c r="L27" s="192"/>
    </row>
    <row r="28" spans="1:12" x14ac:dyDescent="0.2">
      <c r="A28" s="130">
        <v>23</v>
      </c>
      <c r="B28" s="134" t="s">
        <v>47</v>
      </c>
      <c r="C28" s="132" t="s">
        <v>48</v>
      </c>
      <c r="D28" s="129">
        <f t="shared" si="0"/>
        <v>0</v>
      </c>
      <c r="E28" s="145"/>
      <c r="F28" s="129"/>
      <c r="G28" s="129"/>
      <c r="H28" s="129"/>
      <c r="I28" s="129"/>
      <c r="L28" s="192"/>
    </row>
    <row r="29" spans="1:12" ht="12" customHeight="1" x14ac:dyDescent="0.2">
      <c r="A29" s="130">
        <v>24</v>
      </c>
      <c r="B29" s="134" t="s">
        <v>49</v>
      </c>
      <c r="C29" s="132" t="s">
        <v>50</v>
      </c>
      <c r="D29" s="129">
        <f t="shared" si="0"/>
        <v>0</v>
      </c>
      <c r="E29" s="145"/>
      <c r="F29" s="129"/>
      <c r="G29" s="129"/>
      <c r="H29" s="129"/>
      <c r="I29" s="129"/>
      <c r="L29" s="192"/>
    </row>
    <row r="30" spans="1:12" ht="25.5" x14ac:dyDescent="0.2">
      <c r="A30" s="130">
        <v>25</v>
      </c>
      <c r="B30" s="134" t="s">
        <v>51</v>
      </c>
      <c r="C30" s="132" t="s">
        <v>52</v>
      </c>
      <c r="D30" s="129">
        <f t="shared" si="0"/>
        <v>0</v>
      </c>
      <c r="E30" s="145"/>
      <c r="F30" s="129"/>
      <c r="G30" s="129"/>
      <c r="H30" s="129"/>
      <c r="I30" s="129"/>
      <c r="L30" s="192"/>
    </row>
    <row r="31" spans="1:12" x14ac:dyDescent="0.2">
      <c r="A31" s="130">
        <v>26</v>
      </c>
      <c r="B31" s="131" t="s">
        <v>53</v>
      </c>
      <c r="C31" s="132" t="s">
        <v>54</v>
      </c>
      <c r="D31" s="129">
        <f t="shared" si="0"/>
        <v>903128283</v>
      </c>
      <c r="E31" s="145">
        <v>688766415</v>
      </c>
      <c r="F31" s="129">
        <v>33656940</v>
      </c>
      <c r="G31" s="129">
        <v>17375140</v>
      </c>
      <c r="H31" s="129"/>
      <c r="I31" s="129">
        <v>163329788</v>
      </c>
      <c r="L31" s="192"/>
    </row>
    <row r="32" spans="1:12" x14ac:dyDescent="0.2">
      <c r="A32" s="130">
        <v>27</v>
      </c>
      <c r="B32" s="134" t="s">
        <v>55</v>
      </c>
      <c r="C32" s="132" t="s">
        <v>56</v>
      </c>
      <c r="D32" s="129">
        <f t="shared" si="0"/>
        <v>462118382</v>
      </c>
      <c r="E32" s="145">
        <v>304918919</v>
      </c>
      <c r="F32" s="129">
        <v>512823</v>
      </c>
      <c r="G32" s="129"/>
      <c r="H32" s="129">
        <v>156686640</v>
      </c>
      <c r="I32" s="129"/>
      <c r="L32" s="192"/>
    </row>
    <row r="33" spans="1:12" ht="12.75" customHeight="1" x14ac:dyDescent="0.2">
      <c r="A33" s="130">
        <v>28</v>
      </c>
      <c r="B33" s="134" t="s">
        <v>57</v>
      </c>
      <c r="C33" s="132" t="s">
        <v>58</v>
      </c>
      <c r="D33" s="129">
        <f t="shared" si="0"/>
        <v>95984791</v>
      </c>
      <c r="E33" s="145">
        <v>95984791</v>
      </c>
      <c r="F33" s="129"/>
      <c r="G33" s="129"/>
      <c r="H33" s="129"/>
      <c r="I33" s="129"/>
      <c r="L33" s="192"/>
    </row>
    <row r="34" spans="1:12" ht="12" customHeight="1" x14ac:dyDescent="0.2">
      <c r="A34" s="130">
        <v>29</v>
      </c>
      <c r="B34" s="131" t="s">
        <v>59</v>
      </c>
      <c r="C34" s="132" t="s">
        <v>60</v>
      </c>
      <c r="D34" s="129">
        <f t="shared" si="0"/>
        <v>19180551</v>
      </c>
      <c r="E34" s="145">
        <v>19180551</v>
      </c>
      <c r="F34" s="129"/>
      <c r="G34" s="129"/>
      <c r="H34" s="129"/>
      <c r="I34" s="129"/>
      <c r="L34" s="192"/>
    </row>
    <row r="35" spans="1:12" x14ac:dyDescent="0.2">
      <c r="A35" s="130">
        <v>30</v>
      </c>
      <c r="B35" s="133" t="s">
        <v>61</v>
      </c>
      <c r="C35" s="132" t="s">
        <v>62</v>
      </c>
      <c r="D35" s="129">
        <f t="shared" si="0"/>
        <v>0</v>
      </c>
      <c r="E35" s="145"/>
      <c r="F35" s="129"/>
      <c r="G35" s="129"/>
      <c r="H35" s="129"/>
      <c r="I35" s="129"/>
      <c r="L35" s="192"/>
    </row>
    <row r="36" spans="1:12" ht="25.5" x14ac:dyDescent="0.2">
      <c r="A36" s="130">
        <v>31</v>
      </c>
      <c r="B36" s="131" t="s">
        <v>63</v>
      </c>
      <c r="C36" s="132" t="s">
        <v>64</v>
      </c>
      <c r="D36" s="129">
        <f t="shared" si="0"/>
        <v>0</v>
      </c>
      <c r="E36" s="145"/>
      <c r="F36" s="129"/>
      <c r="G36" s="129"/>
      <c r="H36" s="129"/>
      <c r="I36" s="129"/>
      <c r="L36" s="192"/>
    </row>
    <row r="37" spans="1:12" ht="13.5" customHeight="1" x14ac:dyDescent="0.2">
      <c r="A37" s="130">
        <v>32</v>
      </c>
      <c r="B37" s="134" t="s">
        <v>65</v>
      </c>
      <c r="C37" s="132" t="s">
        <v>66</v>
      </c>
      <c r="D37" s="129">
        <f t="shared" si="0"/>
        <v>0</v>
      </c>
      <c r="E37" s="145"/>
      <c r="F37" s="129"/>
      <c r="G37" s="129"/>
      <c r="H37" s="129"/>
      <c r="I37" s="129"/>
      <c r="L37" s="192"/>
    </row>
    <row r="38" spans="1:12" x14ac:dyDescent="0.2">
      <c r="A38" s="130">
        <v>33</v>
      </c>
      <c r="B38" s="133" t="s">
        <v>67</v>
      </c>
      <c r="C38" s="132" t="s">
        <v>68</v>
      </c>
      <c r="D38" s="145">
        <f t="shared" si="0"/>
        <v>431046743</v>
      </c>
      <c r="E38" s="145">
        <v>218160507</v>
      </c>
      <c r="F38" s="145">
        <v>10536947</v>
      </c>
      <c r="G38" s="145">
        <v>7683859</v>
      </c>
      <c r="H38" s="129">
        <v>179990647</v>
      </c>
      <c r="I38" s="129">
        <v>14674783</v>
      </c>
      <c r="L38" s="192"/>
    </row>
    <row r="39" spans="1:12" x14ac:dyDescent="0.2">
      <c r="A39" s="130">
        <v>34</v>
      </c>
      <c r="B39" s="131" t="s">
        <v>69</v>
      </c>
      <c r="C39" s="132" t="s">
        <v>70</v>
      </c>
      <c r="D39" s="145">
        <f t="shared" si="0"/>
        <v>566056570</v>
      </c>
      <c r="E39" s="145">
        <v>381239556</v>
      </c>
      <c r="F39" s="145">
        <v>6055636</v>
      </c>
      <c r="G39" s="145"/>
      <c r="H39" s="129">
        <v>130124391</v>
      </c>
      <c r="I39" s="129">
        <v>48636987</v>
      </c>
      <c r="L39" s="192"/>
    </row>
    <row r="40" spans="1:12" x14ac:dyDescent="0.2">
      <c r="A40" s="130">
        <v>35</v>
      </c>
      <c r="B40" s="131" t="s">
        <v>71</v>
      </c>
      <c r="C40" s="132" t="s">
        <v>72</v>
      </c>
      <c r="D40" s="129">
        <f t="shared" si="0"/>
        <v>16912044</v>
      </c>
      <c r="E40" s="145">
        <v>16912044</v>
      </c>
      <c r="F40" s="129"/>
      <c r="G40" s="129"/>
      <c r="H40" s="129"/>
      <c r="I40" s="129"/>
      <c r="L40" s="192"/>
    </row>
    <row r="41" spans="1:12" x14ac:dyDescent="0.2">
      <c r="A41" s="130">
        <v>36</v>
      </c>
      <c r="B41" s="133" t="s">
        <v>73</v>
      </c>
      <c r="C41" s="132" t="s">
        <v>74</v>
      </c>
      <c r="D41" s="129">
        <f t="shared" si="0"/>
        <v>47280911</v>
      </c>
      <c r="E41" s="145">
        <v>47280911</v>
      </c>
      <c r="F41" s="129"/>
      <c r="G41" s="129"/>
      <c r="H41" s="129"/>
      <c r="I41" s="129"/>
      <c r="L41" s="192"/>
    </row>
    <row r="42" spans="1:12" x14ac:dyDescent="0.2">
      <c r="A42" s="130">
        <v>37</v>
      </c>
      <c r="B42" s="134" t="s">
        <v>75</v>
      </c>
      <c r="C42" s="132" t="s">
        <v>76</v>
      </c>
      <c r="D42" s="129">
        <f t="shared" si="0"/>
        <v>241947112</v>
      </c>
      <c r="E42" s="145">
        <v>234268307</v>
      </c>
      <c r="F42" s="129">
        <v>353186</v>
      </c>
      <c r="G42" s="129"/>
      <c r="H42" s="129">
        <v>7325619</v>
      </c>
      <c r="I42" s="129"/>
      <c r="L42" s="192"/>
    </row>
    <row r="43" spans="1:12" x14ac:dyDescent="0.2">
      <c r="A43" s="130">
        <v>38</v>
      </c>
      <c r="B43" s="133" t="s">
        <v>77</v>
      </c>
      <c r="C43" s="132" t="s">
        <v>78</v>
      </c>
      <c r="D43" s="129">
        <f t="shared" si="0"/>
        <v>56995874</v>
      </c>
      <c r="E43" s="145">
        <v>56995874</v>
      </c>
      <c r="F43" s="129"/>
      <c r="G43" s="129"/>
      <c r="H43" s="129"/>
      <c r="I43" s="129"/>
      <c r="L43" s="192"/>
    </row>
    <row r="44" spans="1:12" x14ac:dyDescent="0.2">
      <c r="A44" s="130">
        <v>39</v>
      </c>
      <c r="B44" s="131" t="s">
        <v>79</v>
      </c>
      <c r="C44" s="132" t="s">
        <v>80</v>
      </c>
      <c r="D44" s="129">
        <f t="shared" si="0"/>
        <v>275341139</v>
      </c>
      <c r="E44" s="145">
        <v>181677971</v>
      </c>
      <c r="F44" s="129">
        <v>16052159</v>
      </c>
      <c r="G44" s="129"/>
      <c r="H44" s="129">
        <v>77611009</v>
      </c>
      <c r="I44" s="129"/>
      <c r="L44" s="192"/>
    </row>
    <row r="45" spans="1:12" x14ac:dyDescent="0.2">
      <c r="A45" s="130">
        <v>40</v>
      </c>
      <c r="B45" s="135" t="s">
        <v>81</v>
      </c>
      <c r="C45" s="136" t="s">
        <v>82</v>
      </c>
      <c r="D45" s="129">
        <f t="shared" si="0"/>
        <v>52716649</v>
      </c>
      <c r="E45" s="145">
        <v>52716649</v>
      </c>
      <c r="F45" s="129"/>
      <c r="G45" s="129"/>
      <c r="H45" s="129"/>
      <c r="I45" s="129"/>
      <c r="L45" s="192"/>
    </row>
    <row r="46" spans="1:12" x14ac:dyDescent="0.2">
      <c r="A46" s="130">
        <v>41</v>
      </c>
      <c r="B46" s="131" t="s">
        <v>83</v>
      </c>
      <c r="C46" s="132" t="s">
        <v>84</v>
      </c>
      <c r="D46" s="129">
        <f t="shared" si="0"/>
        <v>37562667</v>
      </c>
      <c r="E46" s="145">
        <v>37562667</v>
      </c>
      <c r="F46" s="129"/>
      <c r="G46" s="129"/>
      <c r="H46" s="129"/>
      <c r="I46" s="129"/>
      <c r="L46" s="192"/>
    </row>
    <row r="47" spans="1:12" x14ac:dyDescent="0.2">
      <c r="A47" s="130">
        <v>42</v>
      </c>
      <c r="B47" s="131" t="s">
        <v>85</v>
      </c>
      <c r="C47" s="132" t="s">
        <v>86</v>
      </c>
      <c r="D47" s="129">
        <f t="shared" si="0"/>
        <v>46431481</v>
      </c>
      <c r="E47" s="145">
        <v>46431481</v>
      </c>
      <c r="F47" s="129"/>
      <c r="G47" s="129"/>
      <c r="H47" s="129"/>
      <c r="I47" s="129"/>
      <c r="L47" s="192"/>
    </row>
    <row r="48" spans="1:12" x14ac:dyDescent="0.2">
      <c r="A48" s="130">
        <v>43</v>
      </c>
      <c r="B48" s="134" t="s">
        <v>87</v>
      </c>
      <c r="C48" s="132" t="s">
        <v>88</v>
      </c>
      <c r="D48" s="129">
        <f t="shared" si="0"/>
        <v>26125841</v>
      </c>
      <c r="E48" s="145">
        <v>26125841</v>
      </c>
      <c r="F48" s="129"/>
      <c r="G48" s="129"/>
      <c r="H48" s="129"/>
      <c r="I48" s="129"/>
      <c r="L48" s="192"/>
    </row>
    <row r="49" spans="1:12" x14ac:dyDescent="0.2">
      <c r="A49" s="130">
        <v>44</v>
      </c>
      <c r="B49" s="133" t="s">
        <v>89</v>
      </c>
      <c r="C49" s="132" t="s">
        <v>90</v>
      </c>
      <c r="D49" s="145">
        <f t="shared" si="0"/>
        <v>38695685</v>
      </c>
      <c r="E49" s="145">
        <v>31303737</v>
      </c>
      <c r="F49" s="145">
        <v>844657</v>
      </c>
      <c r="G49" s="145"/>
      <c r="H49" s="145"/>
      <c r="I49" s="145">
        <v>6547291</v>
      </c>
      <c r="L49" s="192"/>
    </row>
    <row r="50" spans="1:12" x14ac:dyDescent="0.2">
      <c r="A50" s="130">
        <v>45</v>
      </c>
      <c r="B50" s="134" t="s">
        <v>91</v>
      </c>
      <c r="C50" s="132" t="s">
        <v>92</v>
      </c>
      <c r="D50" s="129">
        <f t="shared" si="0"/>
        <v>483582214</v>
      </c>
      <c r="E50" s="145">
        <v>350586104</v>
      </c>
      <c r="F50" s="129">
        <v>18734633</v>
      </c>
      <c r="G50" s="129">
        <v>16051406</v>
      </c>
      <c r="H50" s="129">
        <v>93940666</v>
      </c>
      <c r="I50" s="129">
        <v>4269405</v>
      </c>
      <c r="L50" s="192"/>
    </row>
    <row r="51" spans="1:12" x14ac:dyDescent="0.2">
      <c r="A51" s="130">
        <v>46</v>
      </c>
      <c r="B51" s="131" t="s">
        <v>93</v>
      </c>
      <c r="C51" s="132" t="s">
        <v>94</v>
      </c>
      <c r="D51" s="129">
        <f t="shared" si="0"/>
        <v>57079406</v>
      </c>
      <c r="E51" s="145">
        <v>57079406</v>
      </c>
      <c r="F51" s="137"/>
      <c r="G51" s="129"/>
      <c r="H51" s="129"/>
      <c r="I51" s="129"/>
      <c r="L51" s="192"/>
    </row>
    <row r="52" spans="1:12" ht="12.75" customHeight="1" x14ac:dyDescent="0.2">
      <c r="A52" s="130">
        <v>47</v>
      </c>
      <c r="B52" s="131" t="s">
        <v>95</v>
      </c>
      <c r="C52" s="132" t="s">
        <v>96</v>
      </c>
      <c r="D52" s="129">
        <f t="shared" si="0"/>
        <v>388535897</v>
      </c>
      <c r="E52" s="145">
        <v>214356899</v>
      </c>
      <c r="F52" s="129">
        <v>1130915</v>
      </c>
      <c r="G52" s="129"/>
      <c r="H52" s="129">
        <v>173048083</v>
      </c>
      <c r="I52" s="129"/>
      <c r="L52" s="192"/>
    </row>
    <row r="53" spans="1:12" x14ac:dyDescent="0.2">
      <c r="A53" s="130">
        <v>48</v>
      </c>
      <c r="B53" s="134" t="s">
        <v>97</v>
      </c>
      <c r="C53" s="132" t="s">
        <v>98</v>
      </c>
      <c r="D53" s="129">
        <f t="shared" si="0"/>
        <v>43089157</v>
      </c>
      <c r="E53" s="145">
        <v>43089157</v>
      </c>
      <c r="F53" s="129"/>
      <c r="G53" s="129"/>
      <c r="H53" s="129"/>
      <c r="I53" s="129"/>
      <c r="L53" s="192"/>
    </row>
    <row r="54" spans="1:12" x14ac:dyDescent="0.2">
      <c r="A54" s="130">
        <v>49</v>
      </c>
      <c r="B54" s="134" t="s">
        <v>99</v>
      </c>
      <c r="C54" s="132" t="s">
        <v>100</v>
      </c>
      <c r="D54" s="129">
        <f t="shared" si="0"/>
        <v>62666828</v>
      </c>
      <c r="E54" s="145">
        <v>62610011</v>
      </c>
      <c r="F54" s="129"/>
      <c r="G54" s="129"/>
      <c r="H54" s="129">
        <v>56817</v>
      </c>
      <c r="I54" s="129"/>
      <c r="L54" s="192"/>
    </row>
    <row r="55" spans="1:12" x14ac:dyDescent="0.2">
      <c r="A55" s="130">
        <v>50</v>
      </c>
      <c r="B55" s="133" t="s">
        <v>101</v>
      </c>
      <c r="C55" s="132" t="s">
        <v>102</v>
      </c>
      <c r="D55" s="129">
        <f t="shared" si="0"/>
        <v>79770062</v>
      </c>
      <c r="E55" s="145">
        <v>79770062</v>
      </c>
      <c r="F55" s="129"/>
      <c r="G55" s="129"/>
      <c r="H55" s="129"/>
      <c r="I55" s="129"/>
      <c r="L55" s="192"/>
    </row>
    <row r="56" spans="1:12" ht="12.75" customHeight="1" x14ac:dyDescent="0.2">
      <c r="A56" s="130">
        <v>51</v>
      </c>
      <c r="B56" s="134" t="s">
        <v>103</v>
      </c>
      <c r="C56" s="132" t="s">
        <v>104</v>
      </c>
      <c r="D56" s="129">
        <f t="shared" si="0"/>
        <v>32475642</v>
      </c>
      <c r="E56" s="145">
        <v>32475642</v>
      </c>
      <c r="F56" s="129"/>
      <c r="G56" s="129"/>
      <c r="H56" s="129"/>
      <c r="I56" s="129"/>
      <c r="L56" s="192"/>
    </row>
    <row r="57" spans="1:12" x14ac:dyDescent="0.2">
      <c r="A57" s="130">
        <v>52</v>
      </c>
      <c r="B57" s="133" t="s">
        <v>105</v>
      </c>
      <c r="C57" s="132" t="s">
        <v>106</v>
      </c>
      <c r="D57" s="129">
        <f t="shared" si="0"/>
        <v>51838481</v>
      </c>
      <c r="E57" s="145">
        <v>51621651</v>
      </c>
      <c r="F57" s="129">
        <v>216830</v>
      </c>
      <c r="G57" s="129"/>
      <c r="H57" s="129"/>
      <c r="I57" s="129"/>
      <c r="L57" s="192"/>
    </row>
    <row r="58" spans="1:12" x14ac:dyDescent="0.2">
      <c r="A58" s="130">
        <v>53</v>
      </c>
      <c r="B58" s="134" t="s">
        <v>107</v>
      </c>
      <c r="C58" s="132" t="s">
        <v>108</v>
      </c>
      <c r="D58" s="129">
        <f t="shared" si="0"/>
        <v>72331965</v>
      </c>
      <c r="E58" s="145">
        <v>72331965</v>
      </c>
      <c r="F58" s="129"/>
      <c r="G58" s="129"/>
      <c r="H58" s="129"/>
      <c r="I58" s="129"/>
      <c r="L58" s="192"/>
    </row>
    <row r="59" spans="1:12" x14ac:dyDescent="0.2">
      <c r="A59" s="130">
        <v>54</v>
      </c>
      <c r="B59" s="134" t="s">
        <v>109</v>
      </c>
      <c r="C59" s="132" t="s">
        <v>110</v>
      </c>
      <c r="D59" s="129">
        <f t="shared" si="0"/>
        <v>419467580</v>
      </c>
      <c r="E59" s="145">
        <v>278552820</v>
      </c>
      <c r="F59" s="129">
        <v>6559086</v>
      </c>
      <c r="G59" s="129"/>
      <c r="H59" s="129">
        <v>134355674</v>
      </c>
      <c r="I59" s="129"/>
      <c r="L59" s="192"/>
    </row>
    <row r="60" spans="1:12" x14ac:dyDescent="0.2">
      <c r="A60" s="130">
        <v>55</v>
      </c>
      <c r="B60" s="134" t="s">
        <v>111</v>
      </c>
      <c r="C60" s="132" t="s">
        <v>112</v>
      </c>
      <c r="D60" s="129">
        <f t="shared" si="0"/>
        <v>51036919</v>
      </c>
      <c r="E60" s="145">
        <v>51036919</v>
      </c>
      <c r="F60" s="129"/>
      <c r="G60" s="129"/>
      <c r="H60" s="129"/>
      <c r="I60" s="129"/>
      <c r="L60" s="192"/>
    </row>
    <row r="61" spans="1:12" x14ac:dyDescent="0.2">
      <c r="A61" s="130">
        <v>56</v>
      </c>
      <c r="B61" s="134" t="s">
        <v>113</v>
      </c>
      <c r="C61" s="132" t="s">
        <v>114</v>
      </c>
      <c r="D61" s="129">
        <f t="shared" si="0"/>
        <v>0</v>
      </c>
      <c r="E61" s="145"/>
      <c r="F61" s="129"/>
      <c r="G61" s="129"/>
      <c r="H61" s="129"/>
      <c r="I61" s="129"/>
      <c r="L61" s="192"/>
    </row>
    <row r="62" spans="1:12" x14ac:dyDescent="0.2">
      <c r="A62" s="130">
        <v>57</v>
      </c>
      <c r="B62" s="134" t="s">
        <v>115</v>
      </c>
      <c r="C62" s="132" t="s">
        <v>116</v>
      </c>
      <c r="D62" s="129">
        <f t="shared" si="0"/>
        <v>148157855</v>
      </c>
      <c r="E62" s="145">
        <v>78707406</v>
      </c>
      <c r="F62" s="129"/>
      <c r="G62" s="129"/>
      <c r="H62" s="129"/>
      <c r="I62" s="129">
        <v>69450449</v>
      </c>
      <c r="L62" s="192"/>
    </row>
    <row r="63" spans="1:12" ht="17.25" customHeight="1" x14ac:dyDescent="0.2">
      <c r="A63" s="130">
        <v>58</v>
      </c>
      <c r="B63" s="134" t="s">
        <v>117</v>
      </c>
      <c r="C63" s="132" t="s">
        <v>118</v>
      </c>
      <c r="D63" s="129">
        <f t="shared" si="0"/>
        <v>0</v>
      </c>
      <c r="E63" s="145"/>
      <c r="F63" s="129"/>
      <c r="G63" s="129"/>
      <c r="H63" s="129"/>
      <c r="I63" s="129"/>
      <c r="L63" s="192"/>
    </row>
    <row r="64" spans="1:12" ht="15" customHeight="1" x14ac:dyDescent="0.2">
      <c r="A64" s="130">
        <v>59</v>
      </c>
      <c r="B64" s="133" t="s">
        <v>119</v>
      </c>
      <c r="C64" s="132" t="s">
        <v>375</v>
      </c>
      <c r="D64" s="129">
        <f t="shared" si="0"/>
        <v>0</v>
      </c>
      <c r="E64" s="145"/>
      <c r="F64" s="129"/>
      <c r="G64" s="129"/>
      <c r="H64" s="129"/>
      <c r="I64" s="129"/>
      <c r="L64" s="192"/>
    </row>
    <row r="65" spans="1:12" ht="16.5" customHeight="1" x14ac:dyDescent="0.2">
      <c r="A65" s="130">
        <v>60</v>
      </c>
      <c r="B65" s="131" t="s">
        <v>121</v>
      </c>
      <c r="C65" s="132" t="s">
        <v>122</v>
      </c>
      <c r="D65" s="129">
        <f t="shared" si="0"/>
        <v>0</v>
      </c>
      <c r="E65" s="145"/>
      <c r="F65" s="129"/>
      <c r="G65" s="129"/>
      <c r="H65" s="129"/>
      <c r="I65" s="129"/>
      <c r="L65" s="192"/>
    </row>
    <row r="66" spans="1:12" ht="17.25" customHeight="1" x14ac:dyDescent="0.2">
      <c r="A66" s="130">
        <v>61</v>
      </c>
      <c r="B66" s="133" t="s">
        <v>123</v>
      </c>
      <c r="C66" s="132" t="s">
        <v>376</v>
      </c>
      <c r="D66" s="129">
        <f t="shared" si="0"/>
        <v>0</v>
      </c>
      <c r="E66" s="145"/>
      <c r="F66" s="129"/>
      <c r="G66" s="129"/>
      <c r="H66" s="129"/>
      <c r="I66" s="129"/>
      <c r="L66" s="192"/>
    </row>
    <row r="67" spans="1:12" ht="12.75" customHeight="1" x14ac:dyDescent="0.2">
      <c r="A67" s="130">
        <v>62</v>
      </c>
      <c r="B67" s="134" t="s">
        <v>125</v>
      </c>
      <c r="C67" s="132" t="s">
        <v>126</v>
      </c>
      <c r="D67" s="129">
        <f t="shared" si="0"/>
        <v>0</v>
      </c>
      <c r="E67" s="145"/>
      <c r="F67" s="129"/>
      <c r="G67" s="129"/>
      <c r="H67" s="129"/>
      <c r="I67" s="129"/>
      <c r="L67" s="192"/>
    </row>
    <row r="68" spans="1:12" ht="27.75" customHeight="1" x14ac:dyDescent="0.2">
      <c r="A68" s="130">
        <v>63</v>
      </c>
      <c r="B68" s="131" t="s">
        <v>127</v>
      </c>
      <c r="C68" s="132" t="s">
        <v>377</v>
      </c>
      <c r="D68" s="129">
        <f t="shared" si="0"/>
        <v>0</v>
      </c>
      <c r="E68" s="145"/>
      <c r="F68" s="129"/>
      <c r="G68" s="129"/>
      <c r="H68" s="129"/>
      <c r="I68" s="129"/>
      <c r="L68" s="192"/>
    </row>
    <row r="69" spans="1:12" ht="25.5" x14ac:dyDescent="0.2">
      <c r="A69" s="130">
        <v>64</v>
      </c>
      <c r="B69" s="131" t="s">
        <v>129</v>
      </c>
      <c r="C69" s="132" t="s">
        <v>378</v>
      </c>
      <c r="D69" s="129">
        <f t="shared" si="0"/>
        <v>0</v>
      </c>
      <c r="E69" s="145"/>
      <c r="F69" s="129"/>
      <c r="G69" s="129"/>
      <c r="H69" s="129"/>
      <c r="I69" s="129"/>
      <c r="L69" s="192"/>
    </row>
    <row r="70" spans="1:12" x14ac:dyDescent="0.2">
      <c r="A70" s="130">
        <v>65</v>
      </c>
      <c r="B70" s="133" t="s">
        <v>131</v>
      </c>
      <c r="C70" s="132" t="s">
        <v>379</v>
      </c>
      <c r="D70" s="129">
        <f t="shared" si="0"/>
        <v>0</v>
      </c>
      <c r="E70" s="145"/>
      <c r="F70" s="129"/>
      <c r="G70" s="129"/>
      <c r="H70" s="129"/>
      <c r="I70" s="129"/>
      <c r="L70" s="192"/>
    </row>
    <row r="71" spans="1:12" x14ac:dyDescent="0.2">
      <c r="A71" s="130">
        <v>66</v>
      </c>
      <c r="B71" s="131" t="s">
        <v>133</v>
      </c>
      <c r="C71" s="132" t="s">
        <v>380</v>
      </c>
      <c r="D71" s="129">
        <f t="shared" ref="D71:D134" si="1">SUM(E71:I71)</f>
        <v>0</v>
      </c>
      <c r="E71" s="145"/>
      <c r="F71" s="129"/>
      <c r="G71" s="129"/>
      <c r="H71" s="129"/>
      <c r="I71" s="129"/>
      <c r="L71" s="192"/>
    </row>
    <row r="72" spans="1:12" x14ac:dyDescent="0.2">
      <c r="A72" s="130">
        <v>67</v>
      </c>
      <c r="B72" s="133" t="s">
        <v>135</v>
      </c>
      <c r="C72" s="132" t="s">
        <v>381</v>
      </c>
      <c r="D72" s="129">
        <f t="shared" si="1"/>
        <v>0</v>
      </c>
      <c r="E72" s="145"/>
      <c r="F72" s="129"/>
      <c r="G72" s="129"/>
      <c r="H72" s="129"/>
      <c r="I72" s="129"/>
      <c r="L72" s="192"/>
    </row>
    <row r="73" spans="1:12" x14ac:dyDescent="0.2">
      <c r="A73" s="130">
        <v>68</v>
      </c>
      <c r="B73" s="133" t="s">
        <v>137</v>
      </c>
      <c r="C73" s="132" t="s">
        <v>382</v>
      </c>
      <c r="D73" s="129">
        <f t="shared" si="1"/>
        <v>0</v>
      </c>
      <c r="E73" s="145"/>
      <c r="F73" s="129"/>
      <c r="G73" s="129"/>
      <c r="H73" s="129"/>
      <c r="I73" s="129"/>
      <c r="L73" s="192"/>
    </row>
    <row r="74" spans="1:12" x14ac:dyDescent="0.2">
      <c r="A74" s="130">
        <v>69</v>
      </c>
      <c r="B74" s="133" t="s">
        <v>139</v>
      </c>
      <c r="C74" s="132" t="s">
        <v>383</v>
      </c>
      <c r="D74" s="129">
        <f t="shared" si="1"/>
        <v>0</v>
      </c>
      <c r="E74" s="145"/>
      <c r="F74" s="129"/>
      <c r="G74" s="129"/>
      <c r="H74" s="129"/>
      <c r="I74" s="129"/>
      <c r="L74" s="192"/>
    </row>
    <row r="75" spans="1:12" x14ac:dyDescent="0.2">
      <c r="A75" s="130">
        <v>70</v>
      </c>
      <c r="B75" s="134" t="s">
        <v>141</v>
      </c>
      <c r="C75" s="132" t="s">
        <v>142</v>
      </c>
      <c r="D75" s="129">
        <f t="shared" si="1"/>
        <v>0</v>
      </c>
      <c r="E75" s="145"/>
      <c r="F75" s="129"/>
      <c r="G75" s="129"/>
      <c r="H75" s="129"/>
      <c r="I75" s="129"/>
      <c r="L75" s="192"/>
    </row>
    <row r="76" spans="1:12" x14ac:dyDescent="0.2">
      <c r="A76" s="130">
        <v>71</v>
      </c>
      <c r="B76" s="133" t="s">
        <v>143</v>
      </c>
      <c r="C76" s="132" t="s">
        <v>144</v>
      </c>
      <c r="D76" s="129">
        <f t="shared" si="1"/>
        <v>0</v>
      </c>
      <c r="E76" s="145"/>
      <c r="F76" s="129"/>
      <c r="G76" s="129"/>
      <c r="H76" s="129"/>
      <c r="I76" s="129"/>
      <c r="L76" s="192"/>
    </row>
    <row r="77" spans="1:12" x14ac:dyDescent="0.2">
      <c r="A77" s="130">
        <v>72</v>
      </c>
      <c r="B77" s="134" t="s">
        <v>145</v>
      </c>
      <c r="C77" s="132" t="s">
        <v>146</v>
      </c>
      <c r="D77" s="129">
        <f t="shared" si="1"/>
        <v>0</v>
      </c>
      <c r="E77" s="145"/>
      <c r="F77" s="129"/>
      <c r="G77" s="129"/>
      <c r="H77" s="129"/>
      <c r="I77" s="129"/>
      <c r="L77" s="192"/>
    </row>
    <row r="78" spans="1:12" x14ac:dyDescent="0.2">
      <c r="A78" s="130">
        <v>73</v>
      </c>
      <c r="B78" s="133" t="s">
        <v>147</v>
      </c>
      <c r="C78" s="132" t="s">
        <v>384</v>
      </c>
      <c r="D78" s="129">
        <f t="shared" si="1"/>
        <v>0</v>
      </c>
      <c r="E78" s="145"/>
      <c r="F78" s="129"/>
      <c r="G78" s="129"/>
      <c r="H78" s="129"/>
      <c r="I78" s="129"/>
      <c r="L78" s="192"/>
    </row>
    <row r="79" spans="1:12" x14ac:dyDescent="0.2">
      <c r="A79" s="130">
        <v>74</v>
      </c>
      <c r="B79" s="134" t="s">
        <v>149</v>
      </c>
      <c r="C79" s="132" t="s">
        <v>150</v>
      </c>
      <c r="D79" s="129">
        <f t="shared" si="1"/>
        <v>0</v>
      </c>
      <c r="E79" s="145"/>
      <c r="F79" s="129"/>
      <c r="G79" s="129"/>
      <c r="H79" s="129"/>
      <c r="I79" s="129"/>
      <c r="L79" s="192"/>
    </row>
    <row r="80" spans="1:12" x14ac:dyDescent="0.2">
      <c r="A80" s="130">
        <v>75</v>
      </c>
      <c r="B80" s="134" t="s">
        <v>151</v>
      </c>
      <c r="C80" s="132" t="s">
        <v>152</v>
      </c>
      <c r="D80" s="129">
        <f t="shared" si="1"/>
        <v>0</v>
      </c>
      <c r="E80" s="145"/>
      <c r="F80" s="129"/>
      <c r="G80" s="129"/>
      <c r="H80" s="129"/>
      <c r="I80" s="129"/>
      <c r="L80" s="192"/>
    </row>
    <row r="81" spans="1:12" ht="25.5" x14ac:dyDescent="0.2">
      <c r="A81" s="130">
        <v>76</v>
      </c>
      <c r="B81" s="133" t="s">
        <v>153</v>
      </c>
      <c r="C81" s="132" t="s">
        <v>385</v>
      </c>
      <c r="D81" s="129">
        <f t="shared" si="1"/>
        <v>0</v>
      </c>
      <c r="E81" s="145"/>
      <c r="F81" s="129"/>
      <c r="G81" s="129"/>
      <c r="H81" s="129"/>
      <c r="I81" s="129"/>
      <c r="L81" s="192"/>
    </row>
    <row r="82" spans="1:12" ht="25.5" x14ac:dyDescent="0.2">
      <c r="A82" s="130">
        <v>77</v>
      </c>
      <c r="B82" s="131" t="s">
        <v>155</v>
      </c>
      <c r="C82" s="132" t="s">
        <v>386</v>
      </c>
      <c r="D82" s="129">
        <f t="shared" si="1"/>
        <v>0</v>
      </c>
      <c r="E82" s="145"/>
      <c r="F82" s="129"/>
      <c r="G82" s="129"/>
      <c r="H82" s="129"/>
      <c r="I82" s="129"/>
      <c r="L82" s="192"/>
    </row>
    <row r="83" spans="1:12" ht="25.5" x14ac:dyDescent="0.2">
      <c r="A83" s="130">
        <v>78</v>
      </c>
      <c r="B83" s="133" t="s">
        <v>157</v>
      </c>
      <c r="C83" s="132" t="s">
        <v>387</v>
      </c>
      <c r="D83" s="129">
        <f t="shared" si="1"/>
        <v>0</v>
      </c>
      <c r="E83" s="145"/>
      <c r="F83" s="129"/>
      <c r="G83" s="129"/>
      <c r="H83" s="129"/>
      <c r="I83" s="129"/>
      <c r="L83" s="192"/>
    </row>
    <row r="84" spans="1:12" ht="25.5" x14ac:dyDescent="0.2">
      <c r="A84" s="130">
        <v>79</v>
      </c>
      <c r="B84" s="133" t="s">
        <v>159</v>
      </c>
      <c r="C84" s="132" t="s">
        <v>388</v>
      </c>
      <c r="D84" s="129">
        <f t="shared" si="1"/>
        <v>0</v>
      </c>
      <c r="E84" s="145"/>
      <c r="F84" s="129"/>
      <c r="G84" s="129"/>
      <c r="H84" s="129"/>
      <c r="I84" s="129"/>
      <c r="L84" s="192"/>
    </row>
    <row r="85" spans="1:12" ht="25.5" x14ac:dyDescent="0.2">
      <c r="A85" s="130">
        <v>80</v>
      </c>
      <c r="B85" s="131" t="s">
        <v>161</v>
      </c>
      <c r="C85" s="132" t="s">
        <v>389</v>
      </c>
      <c r="D85" s="129">
        <f t="shared" si="1"/>
        <v>0</v>
      </c>
      <c r="E85" s="145"/>
      <c r="F85" s="129"/>
      <c r="G85" s="129"/>
      <c r="H85" s="129"/>
      <c r="I85" s="129"/>
      <c r="L85" s="192"/>
    </row>
    <row r="86" spans="1:12" ht="25.5" x14ac:dyDescent="0.2">
      <c r="A86" s="130">
        <v>81</v>
      </c>
      <c r="B86" s="131" t="s">
        <v>163</v>
      </c>
      <c r="C86" s="132" t="s">
        <v>390</v>
      </c>
      <c r="D86" s="129">
        <f t="shared" si="1"/>
        <v>0</v>
      </c>
      <c r="E86" s="145"/>
      <c r="F86" s="129"/>
      <c r="G86" s="129"/>
      <c r="H86" s="129"/>
      <c r="I86" s="129"/>
      <c r="L86" s="192"/>
    </row>
    <row r="87" spans="1:12" ht="25.5" x14ac:dyDescent="0.2">
      <c r="A87" s="130">
        <v>82</v>
      </c>
      <c r="B87" s="131" t="s">
        <v>165</v>
      </c>
      <c r="C87" s="132" t="s">
        <v>391</v>
      </c>
      <c r="D87" s="129">
        <f t="shared" si="1"/>
        <v>0</v>
      </c>
      <c r="E87" s="145"/>
      <c r="F87" s="129"/>
      <c r="G87" s="129"/>
      <c r="H87" s="129"/>
      <c r="I87" s="129"/>
      <c r="L87" s="192"/>
    </row>
    <row r="88" spans="1:12" x14ac:dyDescent="0.2">
      <c r="A88" s="130">
        <v>83</v>
      </c>
      <c r="B88" s="134" t="s">
        <v>167</v>
      </c>
      <c r="C88" s="132" t="s">
        <v>168</v>
      </c>
      <c r="D88" s="129">
        <f t="shared" si="1"/>
        <v>517324914</v>
      </c>
      <c r="E88" s="145">
        <v>106666671</v>
      </c>
      <c r="F88" s="129">
        <v>343011</v>
      </c>
      <c r="G88" s="129"/>
      <c r="H88" s="129">
        <v>410315232</v>
      </c>
      <c r="I88" s="129"/>
      <c r="L88" s="192"/>
    </row>
    <row r="89" spans="1:12" x14ac:dyDescent="0.2">
      <c r="A89" s="130">
        <v>84</v>
      </c>
      <c r="B89" s="131" t="s">
        <v>169</v>
      </c>
      <c r="C89" s="132" t="s">
        <v>392</v>
      </c>
      <c r="D89" s="129">
        <f t="shared" si="1"/>
        <v>223156863</v>
      </c>
      <c r="E89" s="145">
        <v>56716767</v>
      </c>
      <c r="F89" s="129"/>
      <c r="G89" s="129">
        <v>15126795</v>
      </c>
      <c r="H89" s="129">
        <v>151313301</v>
      </c>
      <c r="I89" s="129"/>
      <c r="L89" s="192"/>
    </row>
    <row r="90" spans="1:12" x14ac:dyDescent="0.2">
      <c r="A90" s="130">
        <v>85</v>
      </c>
      <c r="B90" s="134" t="s">
        <v>171</v>
      </c>
      <c r="C90" s="132" t="s">
        <v>172</v>
      </c>
      <c r="D90" s="129">
        <f t="shared" si="1"/>
        <v>738008721</v>
      </c>
      <c r="E90" s="145">
        <v>272045485</v>
      </c>
      <c r="F90" s="129"/>
      <c r="G90" s="129"/>
      <c r="H90" s="129">
        <v>462414566</v>
      </c>
      <c r="I90" s="129">
        <v>3548670</v>
      </c>
      <c r="L90" s="192"/>
    </row>
    <row r="91" spans="1:12" x14ac:dyDescent="0.2">
      <c r="A91" s="130">
        <v>86</v>
      </c>
      <c r="B91" s="131" t="s">
        <v>173</v>
      </c>
      <c r="C91" s="132" t="s">
        <v>174</v>
      </c>
      <c r="D91" s="129">
        <f t="shared" si="1"/>
        <v>17684530</v>
      </c>
      <c r="E91" s="145">
        <v>17684530</v>
      </c>
      <c r="F91" s="129"/>
      <c r="G91" s="129"/>
      <c r="H91" s="129"/>
      <c r="I91" s="129"/>
      <c r="L91" s="192"/>
    </row>
    <row r="92" spans="1:12" x14ac:dyDescent="0.2">
      <c r="A92" s="130">
        <v>87</v>
      </c>
      <c r="B92" s="131" t="s">
        <v>175</v>
      </c>
      <c r="C92" s="132" t="s">
        <v>393</v>
      </c>
      <c r="D92" s="129">
        <f t="shared" si="1"/>
        <v>293620261</v>
      </c>
      <c r="E92" s="145">
        <v>76527323</v>
      </c>
      <c r="F92" s="129"/>
      <c r="G92" s="129">
        <v>43024628</v>
      </c>
      <c r="H92" s="129">
        <v>160953510</v>
      </c>
      <c r="I92" s="129">
        <v>13114800</v>
      </c>
      <c r="L92" s="192"/>
    </row>
    <row r="93" spans="1:12" x14ac:dyDescent="0.2">
      <c r="A93" s="130">
        <v>88</v>
      </c>
      <c r="B93" s="131" t="s">
        <v>177</v>
      </c>
      <c r="C93" s="132" t="s">
        <v>178</v>
      </c>
      <c r="D93" s="129">
        <f t="shared" si="1"/>
        <v>620287272</v>
      </c>
      <c r="E93" s="145">
        <v>351943552</v>
      </c>
      <c r="F93" s="129">
        <v>67887401</v>
      </c>
      <c r="G93" s="129">
        <v>20777845</v>
      </c>
      <c r="H93" s="129">
        <v>129603038</v>
      </c>
      <c r="I93" s="129">
        <v>50075436</v>
      </c>
      <c r="L93" s="192"/>
    </row>
    <row r="94" spans="1:12" ht="13.5" customHeight="1" x14ac:dyDescent="0.2">
      <c r="A94" s="130">
        <v>89</v>
      </c>
      <c r="B94" s="131" t="s">
        <v>179</v>
      </c>
      <c r="C94" s="132" t="s">
        <v>180</v>
      </c>
      <c r="D94" s="129">
        <f t="shared" si="1"/>
        <v>537526673</v>
      </c>
      <c r="E94" s="145">
        <v>331783033</v>
      </c>
      <c r="F94" s="129"/>
      <c r="G94" s="129">
        <v>125458574</v>
      </c>
      <c r="H94" s="129">
        <v>7352740</v>
      </c>
      <c r="I94" s="129">
        <v>72932326</v>
      </c>
      <c r="L94" s="192"/>
    </row>
    <row r="95" spans="1:12" ht="14.25" customHeight="1" x14ac:dyDescent="0.2">
      <c r="A95" s="130">
        <v>90</v>
      </c>
      <c r="B95" s="131" t="s">
        <v>181</v>
      </c>
      <c r="C95" s="132" t="s">
        <v>374</v>
      </c>
      <c r="D95" s="129">
        <f t="shared" si="1"/>
        <v>1526625611</v>
      </c>
      <c r="E95" s="145">
        <v>456645866</v>
      </c>
      <c r="F95" s="129">
        <v>548180</v>
      </c>
      <c r="G95" s="129">
        <v>36498489</v>
      </c>
      <c r="H95" s="129">
        <v>805896126</v>
      </c>
      <c r="I95" s="129">
        <v>227036950</v>
      </c>
      <c r="L95" s="192"/>
    </row>
    <row r="96" spans="1:12" x14ac:dyDescent="0.2">
      <c r="A96" s="130">
        <v>91</v>
      </c>
      <c r="B96" s="131" t="s">
        <v>183</v>
      </c>
      <c r="C96" s="132" t="s">
        <v>184</v>
      </c>
      <c r="D96" s="129">
        <f t="shared" si="1"/>
        <v>273910618</v>
      </c>
      <c r="E96" s="145">
        <v>248029418</v>
      </c>
      <c r="F96" s="129"/>
      <c r="G96" s="129"/>
      <c r="H96" s="129"/>
      <c r="I96" s="129">
        <v>25881200</v>
      </c>
      <c r="L96" s="192"/>
    </row>
    <row r="97" spans="1:12" x14ac:dyDescent="0.2">
      <c r="A97" s="130">
        <v>92</v>
      </c>
      <c r="B97" s="133" t="s">
        <v>185</v>
      </c>
      <c r="C97" s="132" t="s">
        <v>394</v>
      </c>
      <c r="D97" s="129">
        <f t="shared" si="1"/>
        <v>0</v>
      </c>
      <c r="E97" s="145"/>
      <c r="F97" s="129"/>
      <c r="G97" s="129"/>
      <c r="H97" s="129"/>
      <c r="I97" s="129"/>
      <c r="L97" s="192"/>
    </row>
    <row r="98" spans="1:12" x14ac:dyDescent="0.2">
      <c r="A98" s="130">
        <v>93</v>
      </c>
      <c r="B98" s="134" t="s">
        <v>187</v>
      </c>
      <c r="C98" s="132" t="s">
        <v>188</v>
      </c>
      <c r="D98" s="129">
        <f t="shared" si="1"/>
        <v>54963963</v>
      </c>
      <c r="E98" s="145">
        <v>29444213</v>
      </c>
      <c r="F98" s="129">
        <v>252348</v>
      </c>
      <c r="G98" s="129">
        <v>96954</v>
      </c>
      <c r="H98" s="129">
        <v>22492748</v>
      </c>
      <c r="I98" s="129">
        <v>2677700</v>
      </c>
      <c r="L98" s="192"/>
    </row>
    <row r="99" spans="1:12" ht="25.5" x14ac:dyDescent="0.2">
      <c r="A99" s="130">
        <v>94</v>
      </c>
      <c r="B99" s="133" t="s">
        <v>189</v>
      </c>
      <c r="C99" s="132" t="s">
        <v>190</v>
      </c>
      <c r="D99" s="129">
        <f t="shared" si="1"/>
        <v>0</v>
      </c>
      <c r="E99" s="145"/>
      <c r="F99" s="129"/>
      <c r="G99" s="129"/>
      <c r="H99" s="129"/>
      <c r="I99" s="129"/>
      <c r="L99" s="192"/>
    </row>
    <row r="100" spans="1:12" x14ac:dyDescent="0.2">
      <c r="A100" s="130">
        <v>95</v>
      </c>
      <c r="B100" s="133" t="s">
        <v>191</v>
      </c>
      <c r="C100" s="132" t="s">
        <v>192</v>
      </c>
      <c r="D100" s="129">
        <f t="shared" si="1"/>
        <v>0</v>
      </c>
      <c r="E100" s="145"/>
      <c r="F100" s="129"/>
      <c r="G100" s="129"/>
      <c r="H100" s="129"/>
      <c r="I100" s="129"/>
      <c r="L100" s="192"/>
    </row>
    <row r="101" spans="1:12" x14ac:dyDescent="0.2">
      <c r="A101" s="130">
        <v>96</v>
      </c>
      <c r="B101" s="134" t="s">
        <v>193</v>
      </c>
      <c r="C101" s="132" t="s">
        <v>194</v>
      </c>
      <c r="D101" s="129">
        <f t="shared" si="1"/>
        <v>188034420</v>
      </c>
      <c r="E101" s="145">
        <v>172312277</v>
      </c>
      <c r="F101" s="129">
        <v>241270</v>
      </c>
      <c r="G101" s="129">
        <v>15480873</v>
      </c>
      <c r="H101" s="129"/>
      <c r="I101" s="129"/>
      <c r="L101" s="192"/>
    </row>
    <row r="102" spans="1:12" x14ac:dyDescent="0.2">
      <c r="A102" s="130">
        <v>97</v>
      </c>
      <c r="B102" s="133" t="s">
        <v>195</v>
      </c>
      <c r="C102" s="132" t="s">
        <v>196</v>
      </c>
      <c r="D102" s="129">
        <f t="shared" si="1"/>
        <v>34047028</v>
      </c>
      <c r="E102" s="145">
        <v>34047028</v>
      </c>
      <c r="F102" s="129"/>
      <c r="G102" s="129"/>
      <c r="H102" s="129"/>
      <c r="I102" s="129"/>
      <c r="L102" s="192"/>
    </row>
    <row r="103" spans="1:12" x14ac:dyDescent="0.2">
      <c r="A103" s="130">
        <v>98</v>
      </c>
      <c r="B103" s="134" t="s">
        <v>197</v>
      </c>
      <c r="C103" s="132" t="s">
        <v>198</v>
      </c>
      <c r="D103" s="129">
        <f t="shared" si="1"/>
        <v>30893270</v>
      </c>
      <c r="E103" s="145">
        <v>30893270</v>
      </c>
      <c r="F103" s="129"/>
      <c r="G103" s="129"/>
      <c r="H103" s="129"/>
      <c r="I103" s="129"/>
      <c r="L103" s="192"/>
    </row>
    <row r="104" spans="1:12" x14ac:dyDescent="0.2">
      <c r="A104" s="130">
        <v>99</v>
      </c>
      <c r="B104" s="134" t="s">
        <v>199</v>
      </c>
      <c r="C104" s="132" t="s">
        <v>200</v>
      </c>
      <c r="D104" s="129">
        <f t="shared" si="1"/>
        <v>101100594</v>
      </c>
      <c r="E104" s="145">
        <v>91120339</v>
      </c>
      <c r="F104" s="129"/>
      <c r="G104" s="129"/>
      <c r="H104" s="129">
        <v>9980255</v>
      </c>
      <c r="I104" s="129"/>
      <c r="L104" s="192"/>
    </row>
    <row r="105" spans="1:12" x14ac:dyDescent="0.2">
      <c r="A105" s="130">
        <v>100</v>
      </c>
      <c r="B105" s="133" t="s">
        <v>201</v>
      </c>
      <c r="C105" s="132" t="s">
        <v>202</v>
      </c>
      <c r="D105" s="129">
        <f t="shared" si="1"/>
        <v>45520000</v>
      </c>
      <c r="E105" s="145">
        <v>45520000</v>
      </c>
      <c r="F105" s="129"/>
      <c r="G105" s="129"/>
      <c r="H105" s="129"/>
      <c r="I105" s="129"/>
      <c r="L105" s="192"/>
    </row>
    <row r="106" spans="1:12" x14ac:dyDescent="0.2">
      <c r="A106" s="130">
        <v>101</v>
      </c>
      <c r="B106" s="133" t="s">
        <v>203</v>
      </c>
      <c r="C106" s="132" t="s">
        <v>204</v>
      </c>
      <c r="D106" s="129">
        <f t="shared" si="1"/>
        <v>70736958</v>
      </c>
      <c r="E106" s="145">
        <v>70736958</v>
      </c>
      <c r="F106" s="129"/>
      <c r="G106" s="129"/>
      <c r="H106" s="129"/>
      <c r="I106" s="129"/>
      <c r="L106" s="192"/>
    </row>
    <row r="107" spans="1:12" x14ac:dyDescent="0.2">
      <c r="A107" s="130">
        <v>102</v>
      </c>
      <c r="B107" s="131" t="s">
        <v>205</v>
      </c>
      <c r="C107" s="132" t="s">
        <v>206</v>
      </c>
      <c r="D107" s="129">
        <f t="shared" si="1"/>
        <v>83070379</v>
      </c>
      <c r="E107" s="145">
        <v>58931203</v>
      </c>
      <c r="F107" s="129"/>
      <c r="G107" s="129"/>
      <c r="H107" s="129">
        <v>24139176</v>
      </c>
      <c r="I107" s="129"/>
      <c r="L107" s="192"/>
    </row>
    <row r="108" spans="1:12" x14ac:dyDescent="0.2">
      <c r="A108" s="130">
        <v>103</v>
      </c>
      <c r="B108" s="131" t="s">
        <v>207</v>
      </c>
      <c r="C108" s="132" t="s">
        <v>208</v>
      </c>
      <c r="D108" s="129">
        <f t="shared" si="1"/>
        <v>90811743</v>
      </c>
      <c r="E108" s="145">
        <v>90811743</v>
      </c>
      <c r="F108" s="129"/>
      <c r="G108" s="129"/>
      <c r="H108" s="129"/>
      <c r="I108" s="129"/>
      <c r="L108" s="192"/>
    </row>
    <row r="109" spans="1:12" x14ac:dyDescent="0.2">
      <c r="A109" s="130">
        <v>104</v>
      </c>
      <c r="B109" s="134" t="s">
        <v>209</v>
      </c>
      <c r="C109" s="132" t="s">
        <v>210</v>
      </c>
      <c r="D109" s="129">
        <f t="shared" si="1"/>
        <v>39967131</v>
      </c>
      <c r="E109" s="145">
        <v>22765167</v>
      </c>
      <c r="F109" s="129"/>
      <c r="G109" s="129"/>
      <c r="H109" s="129">
        <v>17201964</v>
      </c>
      <c r="I109" s="129"/>
      <c r="L109" s="192"/>
    </row>
    <row r="110" spans="1:12" x14ac:dyDescent="0.2">
      <c r="A110" s="130">
        <v>105</v>
      </c>
      <c r="B110" s="131" t="s">
        <v>211</v>
      </c>
      <c r="C110" s="132" t="s">
        <v>212</v>
      </c>
      <c r="D110" s="129">
        <f t="shared" si="1"/>
        <v>42778944</v>
      </c>
      <c r="E110" s="145">
        <v>42778944</v>
      </c>
      <c r="F110" s="129"/>
      <c r="G110" s="129"/>
      <c r="H110" s="129"/>
      <c r="I110" s="129"/>
      <c r="L110" s="192"/>
    </row>
    <row r="111" spans="1:12" x14ac:dyDescent="0.2">
      <c r="A111" s="130">
        <v>106</v>
      </c>
      <c r="B111" s="131" t="s">
        <v>213</v>
      </c>
      <c r="C111" s="132" t="s">
        <v>214</v>
      </c>
      <c r="D111" s="129">
        <f t="shared" si="1"/>
        <v>73981003</v>
      </c>
      <c r="E111" s="145">
        <v>73264373</v>
      </c>
      <c r="F111" s="129">
        <v>716630</v>
      </c>
      <c r="G111" s="129"/>
      <c r="H111" s="129"/>
      <c r="I111" s="129"/>
      <c r="L111" s="192"/>
    </row>
    <row r="112" spans="1:12" x14ac:dyDescent="0.2">
      <c r="A112" s="130">
        <v>107</v>
      </c>
      <c r="B112" s="133" t="s">
        <v>215</v>
      </c>
      <c r="C112" s="132" t="s">
        <v>216</v>
      </c>
      <c r="D112" s="129">
        <f t="shared" si="1"/>
        <v>222249018</v>
      </c>
      <c r="E112" s="145">
        <v>130213559</v>
      </c>
      <c r="F112" s="129">
        <v>7555404</v>
      </c>
      <c r="G112" s="129">
        <v>10631594</v>
      </c>
      <c r="H112" s="129">
        <v>31531388</v>
      </c>
      <c r="I112" s="129">
        <v>42317073</v>
      </c>
      <c r="L112" s="192"/>
    </row>
    <row r="113" spans="1:12" x14ac:dyDescent="0.2">
      <c r="A113" s="130">
        <v>108</v>
      </c>
      <c r="B113" s="134" t="s">
        <v>217</v>
      </c>
      <c r="C113" s="132" t="s">
        <v>218</v>
      </c>
      <c r="D113" s="129">
        <f t="shared" si="1"/>
        <v>34353488</v>
      </c>
      <c r="E113" s="145">
        <v>34281211</v>
      </c>
      <c r="F113" s="129">
        <v>72277</v>
      </c>
      <c r="G113" s="129"/>
      <c r="H113" s="129"/>
      <c r="I113" s="129"/>
      <c r="L113" s="192"/>
    </row>
    <row r="114" spans="1:12" ht="12" customHeight="1" x14ac:dyDescent="0.2">
      <c r="A114" s="130">
        <v>109</v>
      </c>
      <c r="B114" s="134" t="s">
        <v>219</v>
      </c>
      <c r="C114" s="132" t="s">
        <v>220</v>
      </c>
      <c r="D114" s="129">
        <f t="shared" si="1"/>
        <v>52508995</v>
      </c>
      <c r="E114" s="145">
        <v>52508995</v>
      </c>
      <c r="F114" s="129"/>
      <c r="G114" s="129"/>
      <c r="H114" s="129"/>
      <c r="I114" s="129"/>
      <c r="L114" s="192"/>
    </row>
    <row r="115" spans="1:12" x14ac:dyDescent="0.2">
      <c r="A115" s="130">
        <v>110</v>
      </c>
      <c r="B115" s="131" t="s">
        <v>221</v>
      </c>
      <c r="C115" s="132" t="s">
        <v>222</v>
      </c>
      <c r="D115" s="129">
        <f t="shared" si="1"/>
        <v>127290352</v>
      </c>
      <c r="E115" s="145">
        <v>63193956</v>
      </c>
      <c r="F115" s="129"/>
      <c r="G115" s="129"/>
      <c r="H115" s="129">
        <v>64096396</v>
      </c>
      <c r="I115" s="129"/>
      <c r="L115" s="192"/>
    </row>
    <row r="116" spans="1:12" x14ac:dyDescent="0.2">
      <c r="A116" s="130">
        <v>111</v>
      </c>
      <c r="B116" s="133" t="s">
        <v>223</v>
      </c>
      <c r="C116" s="132" t="s">
        <v>224</v>
      </c>
      <c r="D116" s="129">
        <f t="shared" si="1"/>
        <v>35978585</v>
      </c>
      <c r="E116" s="145">
        <v>35978585</v>
      </c>
      <c r="F116" s="129"/>
      <c r="G116" s="129"/>
      <c r="H116" s="129"/>
      <c r="I116" s="129"/>
      <c r="L116" s="192"/>
    </row>
    <row r="117" spans="1:12" x14ac:dyDescent="0.2">
      <c r="A117" s="130">
        <v>112</v>
      </c>
      <c r="B117" s="131" t="s">
        <v>225</v>
      </c>
      <c r="C117" s="132" t="s">
        <v>226</v>
      </c>
      <c r="D117" s="129">
        <f t="shared" si="1"/>
        <v>0</v>
      </c>
      <c r="E117" s="145"/>
      <c r="F117" s="129"/>
      <c r="G117" s="129"/>
      <c r="H117" s="129"/>
      <c r="I117" s="129"/>
      <c r="L117" s="192"/>
    </row>
    <row r="118" spans="1:12" x14ac:dyDescent="0.2">
      <c r="A118" s="130">
        <v>113</v>
      </c>
      <c r="B118" s="131" t="s">
        <v>227</v>
      </c>
      <c r="C118" s="132" t="s">
        <v>228</v>
      </c>
      <c r="D118" s="129">
        <f t="shared" si="1"/>
        <v>0</v>
      </c>
      <c r="E118" s="145"/>
      <c r="F118" s="129"/>
      <c r="G118" s="129"/>
      <c r="H118" s="129"/>
      <c r="I118" s="129"/>
      <c r="L118" s="192"/>
    </row>
    <row r="119" spans="1:12" x14ac:dyDescent="0.2">
      <c r="A119" s="130">
        <v>114</v>
      </c>
      <c r="B119" s="134" t="s">
        <v>229</v>
      </c>
      <c r="C119" s="132" t="s">
        <v>230</v>
      </c>
      <c r="D119" s="129">
        <f t="shared" si="1"/>
        <v>0</v>
      </c>
      <c r="E119" s="145"/>
      <c r="F119" s="129"/>
      <c r="G119" s="129"/>
      <c r="H119" s="129"/>
      <c r="I119" s="129"/>
      <c r="L119" s="192"/>
    </row>
    <row r="120" spans="1:12" ht="13.5" customHeight="1" x14ac:dyDescent="0.2">
      <c r="A120" s="130">
        <v>115</v>
      </c>
      <c r="B120" s="134" t="s">
        <v>231</v>
      </c>
      <c r="C120" s="132" t="s">
        <v>232</v>
      </c>
      <c r="D120" s="129">
        <f t="shared" si="1"/>
        <v>0</v>
      </c>
      <c r="E120" s="145"/>
      <c r="F120" s="129"/>
      <c r="G120" s="129"/>
      <c r="H120" s="129"/>
      <c r="I120" s="129"/>
      <c r="L120" s="192"/>
    </row>
    <row r="121" spans="1:12" x14ac:dyDescent="0.2">
      <c r="A121" s="130">
        <v>116</v>
      </c>
      <c r="B121" s="134" t="s">
        <v>233</v>
      </c>
      <c r="C121" s="132" t="s">
        <v>234</v>
      </c>
      <c r="D121" s="129">
        <f t="shared" si="1"/>
        <v>0</v>
      </c>
      <c r="E121" s="145"/>
      <c r="F121" s="129"/>
      <c r="G121" s="129"/>
      <c r="H121" s="129"/>
      <c r="I121" s="129"/>
      <c r="L121" s="192"/>
    </row>
    <row r="122" spans="1:12" ht="14.25" customHeight="1" x14ac:dyDescent="0.2">
      <c r="A122" s="130">
        <v>117</v>
      </c>
      <c r="B122" s="134" t="s">
        <v>235</v>
      </c>
      <c r="C122" s="132" t="s">
        <v>236</v>
      </c>
      <c r="D122" s="129">
        <f t="shared" si="1"/>
        <v>0</v>
      </c>
      <c r="E122" s="145"/>
      <c r="F122" s="129"/>
      <c r="G122" s="129"/>
      <c r="H122" s="129"/>
      <c r="I122" s="129"/>
      <c r="L122" s="192"/>
    </row>
    <row r="123" spans="1:12" x14ac:dyDescent="0.2">
      <c r="A123" s="130">
        <v>118</v>
      </c>
      <c r="B123" s="134" t="s">
        <v>237</v>
      </c>
      <c r="C123" s="132" t="s">
        <v>238</v>
      </c>
      <c r="D123" s="129">
        <f t="shared" si="1"/>
        <v>0</v>
      </c>
      <c r="E123" s="145"/>
      <c r="F123" s="129"/>
      <c r="G123" s="129"/>
      <c r="H123" s="129"/>
      <c r="I123" s="129"/>
      <c r="L123" s="192"/>
    </row>
    <row r="124" spans="1:12" ht="12.75" customHeight="1" x14ac:dyDescent="0.2">
      <c r="A124" s="130">
        <v>119</v>
      </c>
      <c r="B124" s="134" t="s">
        <v>239</v>
      </c>
      <c r="C124" s="132" t="s">
        <v>240</v>
      </c>
      <c r="D124" s="129">
        <f t="shared" si="1"/>
        <v>0</v>
      </c>
      <c r="E124" s="145"/>
      <c r="F124" s="129"/>
      <c r="G124" s="129"/>
      <c r="H124" s="129"/>
      <c r="I124" s="129"/>
      <c r="L124" s="192"/>
    </row>
    <row r="125" spans="1:12" x14ac:dyDescent="0.2">
      <c r="A125" s="130">
        <v>120</v>
      </c>
      <c r="B125" s="138" t="s">
        <v>241</v>
      </c>
      <c r="C125" s="136" t="s">
        <v>242</v>
      </c>
      <c r="D125" s="129">
        <f t="shared" si="1"/>
        <v>0</v>
      </c>
      <c r="E125" s="145"/>
      <c r="F125" s="129"/>
      <c r="G125" s="129"/>
      <c r="H125" s="129"/>
      <c r="I125" s="129"/>
      <c r="L125" s="192"/>
    </row>
    <row r="126" spans="1:12" x14ac:dyDescent="0.2">
      <c r="A126" s="130">
        <v>121</v>
      </c>
      <c r="B126" s="133" t="s">
        <v>243</v>
      </c>
      <c r="C126" s="132" t="s">
        <v>244</v>
      </c>
      <c r="D126" s="129">
        <f t="shared" si="1"/>
        <v>241964261</v>
      </c>
      <c r="E126" s="145">
        <v>7836495</v>
      </c>
      <c r="F126" s="129">
        <v>194925801</v>
      </c>
      <c r="G126" s="129"/>
      <c r="H126" s="129"/>
      <c r="I126" s="129">
        <v>39201965</v>
      </c>
      <c r="L126" s="192"/>
    </row>
    <row r="127" spans="1:12" x14ac:dyDescent="0.2">
      <c r="A127" s="130">
        <v>122</v>
      </c>
      <c r="B127" s="134" t="s">
        <v>245</v>
      </c>
      <c r="C127" s="132" t="s">
        <v>246</v>
      </c>
      <c r="D127" s="129">
        <f t="shared" si="1"/>
        <v>72374</v>
      </c>
      <c r="E127" s="145">
        <v>72374</v>
      </c>
      <c r="F127" s="129"/>
      <c r="G127" s="129"/>
      <c r="H127" s="129"/>
      <c r="I127" s="129"/>
      <c r="L127" s="192"/>
    </row>
    <row r="128" spans="1:12" x14ac:dyDescent="0.2">
      <c r="A128" s="130">
        <v>123</v>
      </c>
      <c r="B128" s="131" t="s">
        <v>247</v>
      </c>
      <c r="C128" s="139" t="s">
        <v>248</v>
      </c>
      <c r="D128" s="129">
        <f t="shared" si="1"/>
        <v>0</v>
      </c>
      <c r="E128" s="145"/>
      <c r="F128" s="129"/>
      <c r="G128" s="129"/>
      <c r="H128" s="129"/>
      <c r="I128" s="129"/>
      <c r="L128" s="192"/>
    </row>
    <row r="129" spans="1:12" ht="25.5" x14ac:dyDescent="0.2">
      <c r="A129" s="130">
        <v>124</v>
      </c>
      <c r="B129" s="134" t="s">
        <v>249</v>
      </c>
      <c r="C129" s="132" t="s">
        <v>250</v>
      </c>
      <c r="D129" s="129">
        <f t="shared" si="1"/>
        <v>0</v>
      </c>
      <c r="E129" s="145"/>
      <c r="F129" s="129"/>
      <c r="G129" s="129"/>
      <c r="H129" s="129"/>
      <c r="I129" s="129"/>
      <c r="L129" s="192"/>
    </row>
    <row r="130" spans="1:12" ht="26.25" customHeight="1" x14ac:dyDescent="0.2">
      <c r="A130" s="130">
        <v>125</v>
      </c>
      <c r="B130" s="134" t="s">
        <v>251</v>
      </c>
      <c r="C130" s="132" t="s">
        <v>252</v>
      </c>
      <c r="D130" s="129">
        <f t="shared" si="1"/>
        <v>0</v>
      </c>
      <c r="E130" s="145"/>
      <c r="F130" s="129"/>
      <c r="G130" s="129"/>
      <c r="H130" s="129"/>
      <c r="I130" s="129"/>
      <c r="L130" s="192"/>
    </row>
    <row r="131" spans="1:12" x14ac:dyDescent="0.2">
      <c r="A131" s="130">
        <v>126</v>
      </c>
      <c r="B131" s="133" t="s">
        <v>253</v>
      </c>
      <c r="C131" s="132" t="s">
        <v>395</v>
      </c>
      <c r="D131" s="129">
        <f t="shared" si="1"/>
        <v>0</v>
      </c>
      <c r="E131" s="145"/>
      <c r="F131" s="129"/>
      <c r="G131" s="129"/>
      <c r="H131" s="129"/>
      <c r="I131" s="129"/>
      <c r="L131" s="192"/>
    </row>
    <row r="132" spans="1:12" x14ac:dyDescent="0.2">
      <c r="A132" s="130">
        <v>127</v>
      </c>
      <c r="B132" s="131" t="s">
        <v>255</v>
      </c>
      <c r="C132" s="132" t="s">
        <v>256</v>
      </c>
      <c r="D132" s="129">
        <f t="shared" si="1"/>
        <v>0</v>
      </c>
      <c r="E132" s="145"/>
      <c r="F132" s="129"/>
      <c r="G132" s="129"/>
      <c r="H132" s="129"/>
      <c r="I132" s="129"/>
      <c r="L132" s="192"/>
    </row>
    <row r="133" spans="1:12" x14ac:dyDescent="0.2">
      <c r="A133" s="130">
        <v>128</v>
      </c>
      <c r="B133" s="134" t="s">
        <v>257</v>
      </c>
      <c r="C133" s="132" t="s">
        <v>258</v>
      </c>
      <c r="D133" s="129">
        <f t="shared" si="1"/>
        <v>0</v>
      </c>
      <c r="E133" s="145"/>
      <c r="F133" s="129"/>
      <c r="G133" s="129"/>
      <c r="H133" s="129"/>
      <c r="I133" s="129"/>
      <c r="L133" s="192"/>
    </row>
    <row r="134" spans="1:12" ht="9.75" customHeight="1" x14ac:dyDescent="0.2">
      <c r="A134" s="130">
        <v>129</v>
      </c>
      <c r="B134" s="131" t="s">
        <v>259</v>
      </c>
      <c r="C134" s="132" t="s">
        <v>260</v>
      </c>
      <c r="D134" s="129">
        <f t="shared" si="1"/>
        <v>0</v>
      </c>
      <c r="E134" s="145"/>
      <c r="F134" s="129"/>
      <c r="G134" s="129"/>
      <c r="H134" s="129"/>
      <c r="I134" s="129"/>
      <c r="L134" s="192"/>
    </row>
    <row r="135" spans="1:12" x14ac:dyDescent="0.2">
      <c r="A135" s="130">
        <v>130</v>
      </c>
      <c r="B135" s="133" t="s">
        <v>261</v>
      </c>
      <c r="C135" s="132" t="s">
        <v>262</v>
      </c>
      <c r="D135" s="129">
        <f t="shared" ref="D135:D153" si="2">SUM(E135:I135)</f>
        <v>0</v>
      </c>
      <c r="E135" s="145"/>
      <c r="F135" s="129"/>
      <c r="G135" s="129"/>
      <c r="H135" s="129"/>
      <c r="I135" s="129"/>
      <c r="L135" s="192"/>
    </row>
    <row r="136" spans="1:12" x14ac:dyDescent="0.2">
      <c r="A136" s="130">
        <v>131</v>
      </c>
      <c r="B136" s="134" t="s">
        <v>263</v>
      </c>
      <c r="C136" s="132" t="s">
        <v>264</v>
      </c>
      <c r="D136" s="129">
        <f t="shared" si="2"/>
        <v>0</v>
      </c>
      <c r="E136" s="145"/>
      <c r="F136" s="129"/>
      <c r="G136" s="129"/>
      <c r="H136" s="129"/>
      <c r="I136" s="129"/>
      <c r="L136" s="192"/>
    </row>
    <row r="137" spans="1:12" x14ac:dyDescent="0.2">
      <c r="A137" s="130">
        <v>132</v>
      </c>
      <c r="B137" s="134" t="s">
        <v>265</v>
      </c>
      <c r="C137" s="132" t="s">
        <v>266</v>
      </c>
      <c r="D137" s="129">
        <f t="shared" si="2"/>
        <v>0</v>
      </c>
      <c r="E137" s="145"/>
      <c r="F137" s="129"/>
      <c r="G137" s="129"/>
      <c r="H137" s="129"/>
      <c r="I137" s="129"/>
      <c r="L137" s="192"/>
    </row>
    <row r="138" spans="1:12" ht="13.5" customHeight="1" x14ac:dyDescent="0.2">
      <c r="A138" s="130">
        <v>133</v>
      </c>
      <c r="B138" s="134" t="s">
        <v>267</v>
      </c>
      <c r="C138" s="132" t="s">
        <v>268</v>
      </c>
      <c r="D138" s="129">
        <f t="shared" si="2"/>
        <v>1789540771</v>
      </c>
      <c r="E138" s="145">
        <v>1061616429</v>
      </c>
      <c r="F138" s="129">
        <v>196450212</v>
      </c>
      <c r="G138" s="129">
        <v>34483384</v>
      </c>
      <c r="H138" s="129">
        <v>52721209</v>
      </c>
      <c r="I138" s="129">
        <v>444269537</v>
      </c>
      <c r="L138" s="192"/>
    </row>
    <row r="139" spans="1:12" x14ac:dyDescent="0.2">
      <c r="A139" s="130">
        <v>134</v>
      </c>
      <c r="B139" s="134" t="s">
        <v>269</v>
      </c>
      <c r="C139" s="132" t="s">
        <v>270</v>
      </c>
      <c r="D139" s="129">
        <f t="shared" si="2"/>
        <v>3260567096.7719998</v>
      </c>
      <c r="E139" s="145">
        <v>74510353</v>
      </c>
      <c r="F139" s="129">
        <v>2971325118.7719998</v>
      </c>
      <c r="G139" s="129"/>
      <c r="H139" s="129"/>
      <c r="I139" s="129">
        <v>214731625</v>
      </c>
      <c r="L139" s="192"/>
    </row>
    <row r="140" spans="1:12" x14ac:dyDescent="0.2">
      <c r="A140" s="130">
        <v>135</v>
      </c>
      <c r="B140" s="134" t="s">
        <v>271</v>
      </c>
      <c r="C140" s="132" t="s">
        <v>272</v>
      </c>
      <c r="D140" s="129">
        <f t="shared" si="2"/>
        <v>1055298588</v>
      </c>
      <c r="E140" s="145">
        <v>357623640</v>
      </c>
      <c r="F140" s="129"/>
      <c r="G140" s="129">
        <v>21721567</v>
      </c>
      <c r="H140" s="129"/>
      <c r="I140" s="129">
        <v>675953381</v>
      </c>
      <c r="L140" s="192"/>
    </row>
    <row r="141" spans="1:12" x14ac:dyDescent="0.2">
      <c r="A141" s="130">
        <v>136</v>
      </c>
      <c r="B141" s="131" t="s">
        <v>273</v>
      </c>
      <c r="C141" s="132" t="s">
        <v>274</v>
      </c>
      <c r="D141" s="129">
        <f t="shared" si="2"/>
        <v>910376394</v>
      </c>
      <c r="E141" s="145">
        <v>552702251</v>
      </c>
      <c r="F141" s="129">
        <v>130273697</v>
      </c>
      <c r="G141" s="129">
        <v>14322143</v>
      </c>
      <c r="H141" s="129"/>
      <c r="I141" s="129">
        <v>213078303</v>
      </c>
      <c r="L141" s="192"/>
    </row>
    <row r="142" spans="1:12" ht="15" customHeight="1" x14ac:dyDescent="0.2">
      <c r="A142" s="130">
        <v>137</v>
      </c>
      <c r="B142" s="134" t="s">
        <v>275</v>
      </c>
      <c r="C142" s="132" t="s">
        <v>276</v>
      </c>
      <c r="D142" s="129">
        <f t="shared" si="2"/>
        <v>600895632</v>
      </c>
      <c r="E142" s="145">
        <v>442924572</v>
      </c>
      <c r="F142" s="129"/>
      <c r="G142" s="129"/>
      <c r="H142" s="129"/>
      <c r="I142" s="129">
        <v>157971060</v>
      </c>
      <c r="L142" s="192"/>
    </row>
    <row r="143" spans="1:12" x14ac:dyDescent="0.2">
      <c r="A143" s="130">
        <v>138</v>
      </c>
      <c r="B143" s="131" t="s">
        <v>277</v>
      </c>
      <c r="C143" s="132" t="s">
        <v>278</v>
      </c>
      <c r="D143" s="129">
        <f t="shared" si="2"/>
        <v>181726246</v>
      </c>
      <c r="E143" s="145">
        <v>176034482</v>
      </c>
      <c r="F143" s="129"/>
      <c r="G143" s="129"/>
      <c r="H143" s="129"/>
      <c r="I143" s="129">
        <v>5691764</v>
      </c>
      <c r="L143" s="192"/>
    </row>
    <row r="144" spans="1:12" x14ac:dyDescent="0.2">
      <c r="A144" s="130">
        <v>139</v>
      </c>
      <c r="B144" s="131" t="s">
        <v>279</v>
      </c>
      <c r="C144" s="132" t="s">
        <v>280</v>
      </c>
      <c r="D144" s="129">
        <f t="shared" si="2"/>
        <v>920729671</v>
      </c>
      <c r="E144" s="145">
        <v>713271128</v>
      </c>
      <c r="F144" s="129"/>
      <c r="G144" s="129"/>
      <c r="H144" s="129"/>
      <c r="I144" s="129">
        <v>207458543</v>
      </c>
      <c r="L144" s="192"/>
    </row>
    <row r="145" spans="1:12" x14ac:dyDescent="0.2">
      <c r="A145" s="130">
        <v>140</v>
      </c>
      <c r="B145" s="134" t="s">
        <v>281</v>
      </c>
      <c r="C145" s="132" t="s">
        <v>282</v>
      </c>
      <c r="D145" s="129">
        <f t="shared" si="2"/>
        <v>0</v>
      </c>
      <c r="E145" s="145"/>
      <c r="F145" s="129"/>
      <c r="G145" s="129"/>
      <c r="H145" s="129"/>
      <c r="I145" s="129"/>
      <c r="L145" s="192"/>
    </row>
    <row r="146" spans="1:12" x14ac:dyDescent="0.2">
      <c r="A146" s="130">
        <v>141</v>
      </c>
      <c r="B146" s="134" t="s">
        <v>283</v>
      </c>
      <c r="C146" s="132" t="s">
        <v>284</v>
      </c>
      <c r="D146" s="129">
        <f t="shared" si="2"/>
        <v>0</v>
      </c>
      <c r="E146" s="145"/>
      <c r="F146" s="129"/>
      <c r="G146" s="129"/>
      <c r="H146" s="129"/>
      <c r="I146" s="129"/>
      <c r="L146" s="192"/>
    </row>
    <row r="147" spans="1:12" x14ac:dyDescent="0.2">
      <c r="A147" s="130">
        <v>142</v>
      </c>
      <c r="B147" s="134" t="s">
        <v>285</v>
      </c>
      <c r="C147" s="132" t="s">
        <v>286</v>
      </c>
      <c r="D147" s="129">
        <f t="shared" si="2"/>
        <v>349498266</v>
      </c>
      <c r="E147" s="145">
        <v>108914869</v>
      </c>
      <c r="F147" s="129"/>
      <c r="G147" s="129">
        <v>73989077</v>
      </c>
      <c r="H147" s="129">
        <v>135019490</v>
      </c>
      <c r="I147" s="129">
        <v>31574830</v>
      </c>
      <c r="L147" s="192"/>
    </row>
    <row r="148" spans="1:12" x14ac:dyDescent="0.2">
      <c r="A148" s="130">
        <v>143</v>
      </c>
      <c r="B148" s="131" t="s">
        <v>287</v>
      </c>
      <c r="C148" s="132" t="s">
        <v>288</v>
      </c>
      <c r="D148" s="129">
        <f t="shared" si="2"/>
        <v>1009363706</v>
      </c>
      <c r="E148" s="145">
        <v>699654273</v>
      </c>
      <c r="F148" s="129">
        <v>2589721</v>
      </c>
      <c r="G148" s="129">
        <v>47552534</v>
      </c>
      <c r="H148" s="129">
        <v>87272189</v>
      </c>
      <c r="I148" s="129">
        <v>172294989</v>
      </c>
      <c r="L148" s="192"/>
    </row>
    <row r="149" spans="1:12" x14ac:dyDescent="0.2">
      <c r="A149" s="130">
        <v>144</v>
      </c>
      <c r="B149" s="133" t="s">
        <v>289</v>
      </c>
      <c r="C149" s="132" t="s">
        <v>290</v>
      </c>
      <c r="D149" s="129">
        <f t="shared" si="2"/>
        <v>973446984</v>
      </c>
      <c r="E149" s="145">
        <v>692438880</v>
      </c>
      <c r="F149" s="129">
        <v>59468267</v>
      </c>
      <c r="G149" s="129">
        <v>36529816</v>
      </c>
      <c r="H149" s="129"/>
      <c r="I149" s="129">
        <v>185010021</v>
      </c>
      <c r="L149" s="192"/>
    </row>
    <row r="150" spans="1:12" x14ac:dyDescent="0.2">
      <c r="A150" s="130">
        <v>145</v>
      </c>
      <c r="B150" s="134" t="s">
        <v>291</v>
      </c>
      <c r="C150" s="132" t="s">
        <v>292</v>
      </c>
      <c r="D150" s="129">
        <f t="shared" si="2"/>
        <v>1385830309</v>
      </c>
      <c r="E150" s="145">
        <v>179653971</v>
      </c>
      <c r="F150" s="129"/>
      <c r="G150" s="129"/>
      <c r="H150" s="129">
        <v>1206176338</v>
      </c>
      <c r="I150" s="129"/>
      <c r="L150" s="192"/>
    </row>
    <row r="151" spans="1:12" x14ac:dyDescent="0.2">
      <c r="A151" s="130">
        <v>146</v>
      </c>
      <c r="B151" s="131" t="s">
        <v>293</v>
      </c>
      <c r="C151" s="132" t="s">
        <v>294</v>
      </c>
      <c r="D151" s="129">
        <f t="shared" si="2"/>
        <v>0</v>
      </c>
      <c r="E151" s="145"/>
      <c r="F151" s="129"/>
      <c r="G151" s="129"/>
      <c r="H151" s="129"/>
      <c r="I151" s="129"/>
      <c r="L151" s="192"/>
    </row>
    <row r="152" spans="1:12" x14ac:dyDescent="0.2">
      <c r="A152" s="130">
        <v>147</v>
      </c>
      <c r="B152" s="131" t="s">
        <v>295</v>
      </c>
      <c r="C152" s="132" t="s">
        <v>296</v>
      </c>
      <c r="D152" s="129">
        <f t="shared" si="2"/>
        <v>0</v>
      </c>
      <c r="E152" s="145"/>
      <c r="F152" s="129"/>
      <c r="G152" s="129"/>
      <c r="H152" s="129"/>
      <c r="I152" s="129"/>
      <c r="L152" s="192"/>
    </row>
    <row r="153" spans="1:12" x14ac:dyDescent="0.2">
      <c r="A153" s="130">
        <v>148</v>
      </c>
      <c r="B153" s="134" t="s">
        <v>297</v>
      </c>
      <c r="C153" s="132" t="s">
        <v>298</v>
      </c>
      <c r="D153" s="129">
        <f t="shared" si="2"/>
        <v>0</v>
      </c>
      <c r="E153" s="145"/>
      <c r="F153" s="129"/>
      <c r="G153" s="129"/>
      <c r="H153" s="129"/>
      <c r="I153" s="129"/>
      <c r="L153" s="192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157"/>
  <sheetViews>
    <sheetView zoomScale="98" zoomScaleNormal="98" workbookViewId="0">
      <pane xSplit="3" ySplit="6" topLeftCell="D76" activePane="bottomRight" state="frozen"/>
      <selection pane="topRight" activeCell="D1" sqref="D1"/>
      <selection pane="bottomLeft" activeCell="A10" sqref="A10"/>
      <selection pane="bottomRight" activeCell="F83" sqref="F8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18.28515625" style="65" customWidth="1"/>
    <col min="9" max="9" width="7.5703125" style="3" customWidth="1"/>
    <col min="10" max="10" width="9.140625" style="3"/>
    <col min="11" max="11" width="14.28515625" style="3" customWidth="1"/>
    <col min="12" max="16384" width="9.140625" style="3"/>
  </cols>
  <sheetData>
    <row r="2" spans="1:11" ht="26.25" customHeight="1" x14ac:dyDescent="0.2">
      <c r="A2" s="261" t="s">
        <v>355</v>
      </c>
      <c r="B2" s="261"/>
      <c r="C2" s="261"/>
      <c r="D2" s="261"/>
      <c r="E2" s="261"/>
      <c r="F2" s="261"/>
      <c r="G2" s="261"/>
    </row>
    <row r="3" spans="1:11" x14ac:dyDescent="0.2">
      <c r="C3" s="4"/>
      <c r="H3" s="65" t="s">
        <v>326</v>
      </c>
    </row>
    <row r="4" spans="1:11" s="5" customFormat="1" ht="24.75" customHeight="1" x14ac:dyDescent="0.2">
      <c r="A4" s="266" t="s">
        <v>0</v>
      </c>
      <c r="B4" s="266" t="s">
        <v>1</v>
      </c>
      <c r="C4" s="266" t="s">
        <v>2</v>
      </c>
      <c r="D4" s="273" t="s">
        <v>321</v>
      </c>
      <c r="E4" s="273"/>
      <c r="F4" s="273"/>
      <c r="G4" s="273"/>
      <c r="H4" s="273"/>
    </row>
    <row r="5" spans="1:11" ht="30.75" customHeight="1" x14ac:dyDescent="0.2">
      <c r="A5" s="266"/>
      <c r="B5" s="266"/>
      <c r="C5" s="266"/>
      <c r="D5" s="272" t="s">
        <v>319</v>
      </c>
      <c r="E5" s="272" t="s">
        <v>317</v>
      </c>
      <c r="F5" s="272" t="s">
        <v>318</v>
      </c>
      <c r="G5" s="272"/>
      <c r="H5" s="274" t="s">
        <v>370</v>
      </c>
    </row>
    <row r="6" spans="1:11" ht="46.5" customHeight="1" x14ac:dyDescent="0.2">
      <c r="A6" s="266"/>
      <c r="B6" s="266"/>
      <c r="C6" s="266"/>
      <c r="D6" s="273"/>
      <c r="E6" s="273"/>
      <c r="F6" s="86" t="s">
        <v>319</v>
      </c>
      <c r="G6" s="86" t="s">
        <v>320</v>
      </c>
      <c r="H6" s="275"/>
    </row>
    <row r="7" spans="1:11" ht="12" customHeight="1" x14ac:dyDescent="0.2">
      <c r="A7" s="7">
        <v>1</v>
      </c>
      <c r="B7" s="8" t="s">
        <v>3</v>
      </c>
      <c r="C7" s="29" t="s">
        <v>4</v>
      </c>
      <c r="D7" s="42">
        <f>E7+F7+H7</f>
        <v>28852704</v>
      </c>
      <c r="E7" s="42">
        <v>24030690</v>
      </c>
      <c r="F7" s="80">
        <v>3427816</v>
      </c>
      <c r="G7" s="80">
        <v>1540346</v>
      </c>
      <c r="H7" s="80">
        <v>1394198</v>
      </c>
      <c r="K7" s="65"/>
    </row>
    <row r="8" spans="1:11" x14ac:dyDescent="0.2">
      <c r="A8" s="7">
        <v>2</v>
      </c>
      <c r="B8" s="11" t="s">
        <v>5</v>
      </c>
      <c r="C8" s="29" t="s">
        <v>6</v>
      </c>
      <c r="D8" s="42">
        <f t="shared" ref="D8:D71" si="0">E8+F8+H8</f>
        <v>28966261</v>
      </c>
      <c r="E8" s="42">
        <v>24620153</v>
      </c>
      <c r="F8" s="10">
        <v>4346108</v>
      </c>
      <c r="G8" s="10">
        <v>3072753</v>
      </c>
      <c r="H8" s="80">
        <v>0</v>
      </c>
      <c r="K8" s="65"/>
    </row>
    <row r="9" spans="1:11" x14ac:dyDescent="0.2">
      <c r="A9" s="7">
        <v>3</v>
      </c>
      <c r="B9" s="12" t="s">
        <v>7</v>
      </c>
      <c r="C9" s="28" t="s">
        <v>8</v>
      </c>
      <c r="D9" s="42">
        <f t="shared" si="0"/>
        <v>92883751</v>
      </c>
      <c r="E9" s="42">
        <v>76103867</v>
      </c>
      <c r="F9" s="10">
        <v>16779884</v>
      </c>
      <c r="G9" s="10">
        <v>4192197</v>
      </c>
      <c r="H9" s="80">
        <v>0</v>
      </c>
      <c r="K9" s="65"/>
    </row>
    <row r="10" spans="1:11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29028699</v>
      </c>
      <c r="E10" s="42">
        <v>25984556</v>
      </c>
      <c r="F10" s="10">
        <v>3044143</v>
      </c>
      <c r="G10" s="10">
        <v>1432568</v>
      </c>
      <c r="H10" s="80">
        <v>0</v>
      </c>
      <c r="K10" s="65"/>
    </row>
    <row r="11" spans="1:11" x14ac:dyDescent="0.2">
      <c r="A11" s="7">
        <v>5</v>
      </c>
      <c r="B11" s="8" t="s">
        <v>11</v>
      </c>
      <c r="C11" s="29" t="s">
        <v>12</v>
      </c>
      <c r="D11" s="42">
        <f t="shared" si="0"/>
        <v>33714777</v>
      </c>
      <c r="E11" s="42">
        <v>29070787</v>
      </c>
      <c r="F11" s="10">
        <v>4643990</v>
      </c>
      <c r="G11" s="10">
        <v>3303642</v>
      </c>
      <c r="H11" s="80">
        <v>0</v>
      </c>
      <c r="K11" s="65"/>
    </row>
    <row r="12" spans="1:11" x14ac:dyDescent="0.2">
      <c r="A12" s="7">
        <v>6</v>
      </c>
      <c r="B12" s="12" t="s">
        <v>13</v>
      </c>
      <c r="C12" s="28" t="s">
        <v>14</v>
      </c>
      <c r="D12" s="42">
        <f t="shared" si="0"/>
        <v>250570332</v>
      </c>
      <c r="E12" s="42">
        <v>207785144</v>
      </c>
      <c r="F12" s="10">
        <v>42785188</v>
      </c>
      <c r="G12" s="10">
        <v>13518082</v>
      </c>
      <c r="H12" s="80">
        <v>0</v>
      </c>
      <c r="K12" s="65"/>
    </row>
    <row r="13" spans="1:11" x14ac:dyDescent="0.2">
      <c r="A13" s="7">
        <v>7</v>
      </c>
      <c r="B13" s="14" t="s">
        <v>15</v>
      </c>
      <c r="C13" s="30" t="s">
        <v>16</v>
      </c>
      <c r="D13" s="42">
        <f t="shared" si="0"/>
        <v>90906553</v>
      </c>
      <c r="E13" s="42">
        <v>73220670</v>
      </c>
      <c r="F13" s="10">
        <v>17685883</v>
      </c>
      <c r="G13" s="10">
        <v>5406866</v>
      </c>
      <c r="H13" s="80">
        <v>0</v>
      </c>
      <c r="K13" s="65"/>
    </row>
    <row r="14" spans="1:11" x14ac:dyDescent="0.2">
      <c r="A14" s="7">
        <v>8</v>
      </c>
      <c r="B14" s="12" t="s">
        <v>17</v>
      </c>
      <c r="C14" s="28" t="s">
        <v>18</v>
      </c>
      <c r="D14" s="42">
        <f t="shared" si="0"/>
        <v>36487153</v>
      </c>
      <c r="E14" s="42">
        <v>30889764</v>
      </c>
      <c r="F14" s="10">
        <v>5597389</v>
      </c>
      <c r="G14" s="10">
        <v>4636000</v>
      </c>
      <c r="H14" s="80">
        <v>0</v>
      </c>
      <c r="K14" s="65"/>
    </row>
    <row r="15" spans="1:11" x14ac:dyDescent="0.2">
      <c r="A15" s="7">
        <v>9</v>
      </c>
      <c r="B15" s="12" t="s">
        <v>19</v>
      </c>
      <c r="C15" s="28" t="s">
        <v>20</v>
      </c>
      <c r="D15" s="42">
        <f t="shared" si="0"/>
        <v>31726902</v>
      </c>
      <c r="E15" s="42">
        <v>27850185</v>
      </c>
      <c r="F15" s="10">
        <v>3876717</v>
      </c>
      <c r="G15" s="10">
        <v>1473608</v>
      </c>
      <c r="H15" s="80">
        <v>0</v>
      </c>
      <c r="K15" s="65"/>
    </row>
    <row r="16" spans="1:11" x14ac:dyDescent="0.2">
      <c r="A16" s="7">
        <v>10</v>
      </c>
      <c r="B16" s="12" t="s">
        <v>21</v>
      </c>
      <c r="C16" s="28" t="s">
        <v>22</v>
      </c>
      <c r="D16" s="42">
        <f t="shared" si="0"/>
        <v>39271108</v>
      </c>
      <c r="E16" s="42">
        <v>33820555</v>
      </c>
      <c r="F16" s="10">
        <v>5450553</v>
      </c>
      <c r="G16" s="10">
        <v>2948677</v>
      </c>
      <c r="H16" s="80">
        <v>0</v>
      </c>
      <c r="K16" s="65"/>
    </row>
    <row r="17" spans="1:11" x14ac:dyDescent="0.2">
      <c r="A17" s="7">
        <v>11</v>
      </c>
      <c r="B17" s="12" t="s">
        <v>23</v>
      </c>
      <c r="C17" s="28" t="s">
        <v>24</v>
      </c>
      <c r="D17" s="42">
        <f t="shared" si="0"/>
        <v>32190732</v>
      </c>
      <c r="E17" s="42">
        <v>29449552</v>
      </c>
      <c r="F17" s="10">
        <v>2741180</v>
      </c>
      <c r="G17" s="10">
        <v>1965191</v>
      </c>
      <c r="H17" s="80">
        <v>0</v>
      </c>
      <c r="K17" s="65"/>
    </row>
    <row r="18" spans="1:11" x14ac:dyDescent="0.2">
      <c r="A18" s="7">
        <v>12</v>
      </c>
      <c r="B18" s="12" t="s">
        <v>25</v>
      </c>
      <c r="C18" s="28" t="s">
        <v>26</v>
      </c>
      <c r="D18" s="42">
        <f t="shared" si="0"/>
        <v>61604984</v>
      </c>
      <c r="E18" s="42">
        <v>56413003</v>
      </c>
      <c r="F18" s="10">
        <v>5191981</v>
      </c>
      <c r="G18" s="10">
        <v>889303</v>
      </c>
      <c r="H18" s="80">
        <v>0</v>
      </c>
      <c r="K18" s="65"/>
    </row>
    <row r="19" spans="1:11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80">
        <v>0</v>
      </c>
      <c r="K19" s="65"/>
    </row>
    <row r="20" spans="1:11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80">
        <v>0</v>
      </c>
      <c r="K20" s="65"/>
    </row>
    <row r="21" spans="1:11" x14ac:dyDescent="0.2">
      <c r="A21" s="7">
        <v>15</v>
      </c>
      <c r="B21" s="12" t="s">
        <v>31</v>
      </c>
      <c r="C21" s="28" t="s">
        <v>32</v>
      </c>
      <c r="D21" s="42">
        <f t="shared" si="0"/>
        <v>39931050</v>
      </c>
      <c r="E21" s="42">
        <v>38279553</v>
      </c>
      <c r="F21" s="10">
        <v>1651497</v>
      </c>
      <c r="G21" s="10">
        <v>55855</v>
      </c>
      <c r="H21" s="80">
        <v>0</v>
      </c>
      <c r="K21" s="65"/>
    </row>
    <row r="22" spans="1:11" x14ac:dyDescent="0.2">
      <c r="A22" s="7">
        <v>16</v>
      </c>
      <c r="B22" s="12" t="s">
        <v>33</v>
      </c>
      <c r="C22" s="28" t="s">
        <v>34</v>
      </c>
      <c r="D22" s="42">
        <f t="shared" si="0"/>
        <v>64027060</v>
      </c>
      <c r="E22" s="42">
        <v>57111298</v>
      </c>
      <c r="F22" s="10">
        <v>6915762</v>
      </c>
      <c r="G22" s="10">
        <v>3523323</v>
      </c>
      <c r="H22" s="80">
        <v>0</v>
      </c>
      <c r="K22" s="65"/>
    </row>
    <row r="23" spans="1:11" x14ac:dyDescent="0.2">
      <c r="A23" s="7">
        <v>17</v>
      </c>
      <c r="B23" s="12" t="s">
        <v>35</v>
      </c>
      <c r="C23" s="28" t="s">
        <v>36</v>
      </c>
      <c r="D23" s="42">
        <f t="shared" si="0"/>
        <v>84067128</v>
      </c>
      <c r="E23" s="42">
        <v>73880601</v>
      </c>
      <c r="F23" s="10">
        <v>10186527</v>
      </c>
      <c r="G23" s="10">
        <v>7092536</v>
      </c>
      <c r="H23" s="80">
        <v>0</v>
      </c>
      <c r="K23" s="65"/>
    </row>
    <row r="24" spans="1:11" x14ac:dyDescent="0.2">
      <c r="A24" s="7">
        <v>18</v>
      </c>
      <c r="B24" s="12" t="s">
        <v>37</v>
      </c>
      <c r="C24" s="28" t="s">
        <v>38</v>
      </c>
      <c r="D24" s="42">
        <f t="shared" si="0"/>
        <v>167055550</v>
      </c>
      <c r="E24" s="42">
        <v>130812029</v>
      </c>
      <c r="F24" s="10">
        <v>26185902</v>
      </c>
      <c r="G24" s="10">
        <v>4982781</v>
      </c>
      <c r="H24" s="80">
        <v>10057619</v>
      </c>
      <c r="K24" s="65"/>
    </row>
    <row r="25" spans="1:11" x14ac:dyDescent="0.2">
      <c r="A25" s="7">
        <v>19</v>
      </c>
      <c r="B25" s="8" t="s">
        <v>39</v>
      </c>
      <c r="C25" s="29" t="s">
        <v>40</v>
      </c>
      <c r="D25" s="42">
        <f t="shared" si="0"/>
        <v>27043161</v>
      </c>
      <c r="E25" s="42">
        <v>24640064</v>
      </c>
      <c r="F25" s="10">
        <v>2403097</v>
      </c>
      <c r="G25" s="10">
        <v>379049</v>
      </c>
      <c r="H25" s="80">
        <v>0</v>
      </c>
      <c r="K25" s="65"/>
    </row>
    <row r="26" spans="1:11" x14ac:dyDescent="0.2">
      <c r="A26" s="7">
        <v>20</v>
      </c>
      <c r="B26" s="8" t="s">
        <v>41</v>
      </c>
      <c r="C26" s="29" t="s">
        <v>42</v>
      </c>
      <c r="D26" s="42">
        <f t="shared" si="0"/>
        <v>19783156</v>
      </c>
      <c r="E26" s="42">
        <v>18457287</v>
      </c>
      <c r="F26" s="10">
        <v>1325869</v>
      </c>
      <c r="G26" s="10">
        <v>20139</v>
      </c>
      <c r="H26" s="80">
        <v>0</v>
      </c>
      <c r="K26" s="65"/>
    </row>
    <row r="27" spans="1:11" x14ac:dyDescent="0.2">
      <c r="A27" s="7">
        <v>21</v>
      </c>
      <c r="B27" s="8" t="s">
        <v>43</v>
      </c>
      <c r="C27" s="29" t="s">
        <v>44</v>
      </c>
      <c r="D27" s="42">
        <f t="shared" si="0"/>
        <v>107178306</v>
      </c>
      <c r="E27" s="42">
        <v>92846884</v>
      </c>
      <c r="F27" s="10">
        <v>14331422</v>
      </c>
      <c r="G27" s="10">
        <v>6738538</v>
      </c>
      <c r="H27" s="80">
        <v>0</v>
      </c>
      <c r="K27" s="65"/>
    </row>
    <row r="28" spans="1:11" x14ac:dyDescent="0.2">
      <c r="A28" s="7">
        <v>22</v>
      </c>
      <c r="B28" s="8" t="s">
        <v>45</v>
      </c>
      <c r="C28" s="29" t="s">
        <v>46</v>
      </c>
      <c r="D28" s="42">
        <f t="shared" si="0"/>
        <v>102229931</v>
      </c>
      <c r="E28" s="42">
        <v>82105473</v>
      </c>
      <c r="F28" s="10">
        <v>20124458</v>
      </c>
      <c r="G28" s="10">
        <v>6317215</v>
      </c>
      <c r="H28" s="80">
        <v>0</v>
      </c>
      <c r="K28" s="65"/>
    </row>
    <row r="29" spans="1:11" x14ac:dyDescent="0.2">
      <c r="A29" s="7">
        <v>23</v>
      </c>
      <c r="B29" s="12" t="s">
        <v>47</v>
      </c>
      <c r="C29" s="28" t="s">
        <v>48</v>
      </c>
      <c r="D29" s="42">
        <f t="shared" si="0"/>
        <v>42840298</v>
      </c>
      <c r="E29" s="42">
        <v>33886408</v>
      </c>
      <c r="F29" s="10">
        <v>8953890</v>
      </c>
      <c r="G29" s="10">
        <v>6707687</v>
      </c>
      <c r="H29" s="80">
        <v>0</v>
      </c>
      <c r="K29" s="65"/>
    </row>
    <row r="30" spans="1:11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80">
        <v>0</v>
      </c>
      <c r="K30" s="65"/>
    </row>
    <row r="31" spans="1:11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80">
        <v>0</v>
      </c>
      <c r="K31" s="65"/>
    </row>
    <row r="32" spans="1:11" x14ac:dyDescent="0.2">
      <c r="A32" s="7">
        <v>26</v>
      </c>
      <c r="B32" s="8" t="s">
        <v>53</v>
      </c>
      <c r="C32" s="30" t="s">
        <v>54</v>
      </c>
      <c r="D32" s="42">
        <f t="shared" si="0"/>
        <v>176118761</v>
      </c>
      <c r="E32" s="42">
        <v>106642605</v>
      </c>
      <c r="F32" s="10">
        <v>37769614</v>
      </c>
      <c r="G32" s="10">
        <v>1620201</v>
      </c>
      <c r="H32" s="80">
        <v>31706542</v>
      </c>
      <c r="K32" s="65"/>
    </row>
    <row r="33" spans="1:11" x14ac:dyDescent="0.2">
      <c r="A33" s="7">
        <v>27</v>
      </c>
      <c r="B33" s="12" t="s">
        <v>55</v>
      </c>
      <c r="C33" s="28" t="s">
        <v>56</v>
      </c>
      <c r="D33" s="42">
        <f t="shared" si="0"/>
        <v>186594522</v>
      </c>
      <c r="E33" s="42">
        <v>173126732</v>
      </c>
      <c r="F33" s="10">
        <v>13467790</v>
      </c>
      <c r="G33" s="10">
        <v>3376115</v>
      </c>
      <c r="H33" s="80">
        <v>0</v>
      </c>
      <c r="K33" s="65"/>
    </row>
    <row r="34" spans="1:11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80">
        <v>0</v>
      </c>
      <c r="K34" s="65"/>
    </row>
    <row r="35" spans="1:11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80">
        <v>0</v>
      </c>
      <c r="K35" s="65"/>
    </row>
    <row r="36" spans="1:11" x14ac:dyDescent="0.2">
      <c r="A36" s="7">
        <v>30</v>
      </c>
      <c r="B36" s="11" t="s">
        <v>61</v>
      </c>
      <c r="C36" s="30" t="s">
        <v>62</v>
      </c>
      <c r="D36" s="42">
        <f t="shared" si="0"/>
        <v>8268786</v>
      </c>
      <c r="E36" s="42">
        <v>0</v>
      </c>
      <c r="F36" s="10">
        <v>8268786</v>
      </c>
      <c r="G36" s="10">
        <v>8268786</v>
      </c>
      <c r="H36" s="80">
        <v>0</v>
      </c>
      <c r="K36" s="65"/>
    </row>
    <row r="37" spans="1:11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80">
        <v>0</v>
      </c>
      <c r="K37" s="65"/>
    </row>
    <row r="38" spans="1:11" x14ac:dyDescent="0.2">
      <c r="A38" s="7">
        <v>32</v>
      </c>
      <c r="B38" s="12" t="s">
        <v>65</v>
      </c>
      <c r="C38" s="28" t="s">
        <v>66</v>
      </c>
      <c r="D38" s="42">
        <f t="shared" si="0"/>
        <v>7539891</v>
      </c>
      <c r="E38" s="42">
        <v>7225940</v>
      </c>
      <c r="F38" s="10">
        <v>313951</v>
      </c>
      <c r="G38" s="10">
        <v>105775</v>
      </c>
      <c r="H38" s="80">
        <v>0</v>
      </c>
      <c r="K38" s="65"/>
    </row>
    <row r="39" spans="1:11" x14ac:dyDescent="0.2">
      <c r="A39" s="7">
        <v>33</v>
      </c>
      <c r="B39" s="11" t="s">
        <v>67</v>
      </c>
      <c r="C39" s="29" t="s">
        <v>68</v>
      </c>
      <c r="D39" s="42">
        <f t="shared" si="0"/>
        <v>127210912</v>
      </c>
      <c r="E39" s="42">
        <v>107673225</v>
      </c>
      <c r="F39" s="10">
        <v>19537687</v>
      </c>
      <c r="G39" s="10">
        <v>4317023</v>
      </c>
      <c r="H39" s="80">
        <v>0</v>
      </c>
      <c r="K39" s="65"/>
    </row>
    <row r="40" spans="1:11" x14ac:dyDescent="0.2">
      <c r="A40" s="7">
        <v>34</v>
      </c>
      <c r="B40" s="14" t="s">
        <v>69</v>
      </c>
      <c r="C40" s="30" t="s">
        <v>70</v>
      </c>
      <c r="D40" s="42">
        <f t="shared" si="0"/>
        <v>198911679</v>
      </c>
      <c r="E40" s="42">
        <v>161515341</v>
      </c>
      <c r="F40" s="10">
        <v>37396338</v>
      </c>
      <c r="G40" s="10">
        <v>12227553</v>
      </c>
      <c r="H40" s="80">
        <v>0</v>
      </c>
      <c r="K40" s="65"/>
    </row>
    <row r="41" spans="1:11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80">
        <v>0</v>
      </c>
      <c r="K41" s="65"/>
    </row>
    <row r="42" spans="1:11" x14ac:dyDescent="0.2">
      <c r="A42" s="7">
        <v>36</v>
      </c>
      <c r="B42" s="11" t="s">
        <v>73</v>
      </c>
      <c r="C42" s="29" t="s">
        <v>74</v>
      </c>
      <c r="D42" s="42">
        <f t="shared" si="0"/>
        <v>38179150</v>
      </c>
      <c r="E42" s="42">
        <v>32537083</v>
      </c>
      <c r="F42" s="10">
        <v>5642067</v>
      </c>
      <c r="G42" s="10">
        <v>4945717</v>
      </c>
      <c r="H42" s="80">
        <v>0</v>
      </c>
      <c r="K42" s="65"/>
    </row>
    <row r="43" spans="1:11" x14ac:dyDescent="0.2">
      <c r="A43" s="7">
        <v>37</v>
      </c>
      <c r="B43" s="12" t="s">
        <v>75</v>
      </c>
      <c r="C43" s="28" t="s">
        <v>76</v>
      </c>
      <c r="D43" s="42">
        <f t="shared" si="0"/>
        <v>127116167</v>
      </c>
      <c r="E43" s="42">
        <v>107845400</v>
      </c>
      <c r="F43" s="10">
        <v>19270767</v>
      </c>
      <c r="G43" s="10">
        <v>8734503</v>
      </c>
      <c r="H43" s="80">
        <v>0</v>
      </c>
      <c r="K43" s="65"/>
    </row>
    <row r="44" spans="1:11" x14ac:dyDescent="0.2">
      <c r="A44" s="7">
        <v>38</v>
      </c>
      <c r="B44" s="11" t="s">
        <v>77</v>
      </c>
      <c r="C44" s="29" t="s">
        <v>78</v>
      </c>
      <c r="D44" s="42">
        <f t="shared" si="0"/>
        <v>45616061</v>
      </c>
      <c r="E44" s="42">
        <v>42146943</v>
      </c>
      <c r="F44" s="10">
        <v>3469118</v>
      </c>
      <c r="G44" s="10">
        <v>1679850</v>
      </c>
      <c r="H44" s="80">
        <v>0</v>
      </c>
      <c r="K44" s="65"/>
    </row>
    <row r="45" spans="1:11" x14ac:dyDescent="0.2">
      <c r="A45" s="7">
        <v>39</v>
      </c>
      <c r="B45" s="8" t="s">
        <v>79</v>
      </c>
      <c r="C45" s="29" t="s">
        <v>80</v>
      </c>
      <c r="D45" s="42">
        <f t="shared" si="0"/>
        <v>116283348</v>
      </c>
      <c r="E45" s="42">
        <v>106479925</v>
      </c>
      <c r="F45" s="10">
        <v>9803423</v>
      </c>
      <c r="G45" s="10">
        <v>5236844</v>
      </c>
      <c r="H45" s="80">
        <v>0</v>
      </c>
      <c r="K45" s="65"/>
    </row>
    <row r="46" spans="1:11" x14ac:dyDescent="0.2">
      <c r="A46" s="7">
        <v>40</v>
      </c>
      <c r="B46" s="16" t="s">
        <v>81</v>
      </c>
      <c r="C46" s="31" t="s">
        <v>82</v>
      </c>
      <c r="D46" s="42">
        <f t="shared" si="0"/>
        <v>42478744</v>
      </c>
      <c r="E46" s="42">
        <v>38818007</v>
      </c>
      <c r="F46" s="10">
        <v>3660737</v>
      </c>
      <c r="G46" s="10">
        <v>2678025</v>
      </c>
      <c r="H46" s="80">
        <v>0</v>
      </c>
      <c r="K46" s="65"/>
    </row>
    <row r="47" spans="1:11" x14ac:dyDescent="0.2">
      <c r="A47" s="7">
        <v>41</v>
      </c>
      <c r="B47" s="8" t="s">
        <v>83</v>
      </c>
      <c r="C47" s="29" t="s">
        <v>84</v>
      </c>
      <c r="D47" s="42">
        <f t="shared" si="0"/>
        <v>26507781</v>
      </c>
      <c r="E47" s="42">
        <v>23546154</v>
      </c>
      <c r="F47" s="10">
        <v>2961627</v>
      </c>
      <c r="G47" s="10">
        <v>2771344</v>
      </c>
      <c r="H47" s="80">
        <v>0</v>
      </c>
      <c r="K47" s="65"/>
    </row>
    <row r="48" spans="1:11" x14ac:dyDescent="0.2">
      <c r="A48" s="7">
        <v>42</v>
      </c>
      <c r="B48" s="14" t="s">
        <v>85</v>
      </c>
      <c r="C48" s="30" t="s">
        <v>86</v>
      </c>
      <c r="D48" s="42">
        <f t="shared" si="0"/>
        <v>42385613</v>
      </c>
      <c r="E48" s="42">
        <v>39818449</v>
      </c>
      <c r="F48" s="10">
        <v>2567164</v>
      </c>
      <c r="G48" s="10">
        <v>1418993</v>
      </c>
      <c r="H48" s="80">
        <v>0</v>
      </c>
      <c r="K48" s="65"/>
    </row>
    <row r="49" spans="1:11" x14ac:dyDescent="0.2">
      <c r="A49" s="7">
        <v>43</v>
      </c>
      <c r="B49" s="12" t="s">
        <v>87</v>
      </c>
      <c r="C49" s="28" t="s">
        <v>88</v>
      </c>
      <c r="D49" s="42">
        <f t="shared" si="0"/>
        <v>20709801</v>
      </c>
      <c r="E49" s="42">
        <v>18908586</v>
      </c>
      <c r="F49" s="10">
        <v>1801215</v>
      </c>
      <c r="G49" s="10">
        <v>838502</v>
      </c>
      <c r="H49" s="80">
        <v>0</v>
      </c>
      <c r="K49" s="65"/>
    </row>
    <row r="50" spans="1:11" x14ac:dyDescent="0.2">
      <c r="A50" s="7">
        <v>44</v>
      </c>
      <c r="B50" s="11" t="s">
        <v>89</v>
      </c>
      <c r="C50" s="29" t="s">
        <v>90</v>
      </c>
      <c r="D50" s="42">
        <f t="shared" si="0"/>
        <v>17164196</v>
      </c>
      <c r="E50" s="42">
        <v>15741377</v>
      </c>
      <c r="F50" s="10">
        <v>1422819</v>
      </c>
      <c r="G50" s="10">
        <v>712811</v>
      </c>
      <c r="H50" s="80">
        <v>0</v>
      </c>
      <c r="K50" s="65"/>
    </row>
    <row r="51" spans="1:11" x14ac:dyDescent="0.2">
      <c r="A51" s="7">
        <v>45</v>
      </c>
      <c r="B51" s="12" t="s">
        <v>91</v>
      </c>
      <c r="C51" s="28" t="s">
        <v>92</v>
      </c>
      <c r="D51" s="42">
        <f t="shared" si="0"/>
        <v>195335324</v>
      </c>
      <c r="E51" s="42">
        <v>141510005</v>
      </c>
      <c r="F51" s="10">
        <v>39582450</v>
      </c>
      <c r="G51" s="10">
        <v>7130761</v>
      </c>
      <c r="H51" s="80">
        <v>14242869</v>
      </c>
      <c r="K51" s="65"/>
    </row>
    <row r="52" spans="1:11" x14ac:dyDescent="0.2">
      <c r="A52" s="7">
        <v>46</v>
      </c>
      <c r="B52" s="8" t="s">
        <v>93</v>
      </c>
      <c r="C52" s="29" t="s">
        <v>94</v>
      </c>
      <c r="D52" s="42">
        <f t="shared" si="0"/>
        <v>36231479</v>
      </c>
      <c r="E52" s="42">
        <v>33469220</v>
      </c>
      <c r="F52" s="10">
        <v>2762259</v>
      </c>
      <c r="G52" s="10">
        <v>1111132</v>
      </c>
      <c r="H52" s="80">
        <v>0</v>
      </c>
      <c r="K52" s="65"/>
    </row>
    <row r="53" spans="1:11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121912578</v>
      </c>
      <c r="E53" s="42">
        <v>113438511</v>
      </c>
      <c r="F53" s="10">
        <v>8474067</v>
      </c>
      <c r="G53" s="10">
        <v>1557304</v>
      </c>
      <c r="H53" s="80">
        <v>0</v>
      </c>
      <c r="K53" s="65"/>
    </row>
    <row r="54" spans="1:11" x14ac:dyDescent="0.2">
      <c r="A54" s="7">
        <v>48</v>
      </c>
      <c r="B54" s="18" t="s">
        <v>97</v>
      </c>
      <c r="C54" s="32" t="s">
        <v>98</v>
      </c>
      <c r="D54" s="42">
        <f t="shared" si="0"/>
        <v>28598004</v>
      </c>
      <c r="E54" s="42">
        <v>26135472</v>
      </c>
      <c r="F54" s="10">
        <v>2462532</v>
      </c>
      <c r="G54" s="10">
        <v>782986</v>
      </c>
      <c r="H54" s="80">
        <v>0</v>
      </c>
      <c r="K54" s="65"/>
    </row>
    <row r="55" spans="1:11" x14ac:dyDescent="0.2">
      <c r="A55" s="7">
        <v>49</v>
      </c>
      <c r="B55" s="12" t="s">
        <v>99</v>
      </c>
      <c r="C55" s="28" t="s">
        <v>100</v>
      </c>
      <c r="D55" s="42">
        <f t="shared" si="0"/>
        <v>44558212</v>
      </c>
      <c r="E55" s="42">
        <v>39769438</v>
      </c>
      <c r="F55" s="10">
        <v>4788774</v>
      </c>
      <c r="G55" s="10">
        <v>2594995</v>
      </c>
      <c r="H55" s="80">
        <v>0</v>
      </c>
      <c r="K55" s="65"/>
    </row>
    <row r="56" spans="1:11" x14ac:dyDescent="0.2">
      <c r="A56" s="7">
        <v>50</v>
      </c>
      <c r="B56" s="11" t="s">
        <v>101</v>
      </c>
      <c r="C56" s="29" t="s">
        <v>102</v>
      </c>
      <c r="D56" s="42">
        <f t="shared" si="0"/>
        <v>52471297</v>
      </c>
      <c r="E56" s="42">
        <v>47783646</v>
      </c>
      <c r="F56" s="10">
        <v>4687651</v>
      </c>
      <c r="G56" s="10">
        <v>2105682</v>
      </c>
      <c r="H56" s="80">
        <v>0</v>
      </c>
      <c r="K56" s="65"/>
    </row>
    <row r="57" spans="1:11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16905823</v>
      </c>
      <c r="E57" s="42">
        <v>15645417</v>
      </c>
      <c r="F57" s="10">
        <v>1260406</v>
      </c>
      <c r="G57" s="10">
        <v>510025</v>
      </c>
      <c r="H57" s="80">
        <v>0</v>
      </c>
      <c r="K57" s="65"/>
    </row>
    <row r="58" spans="1:11" x14ac:dyDescent="0.2">
      <c r="A58" s="7">
        <v>52</v>
      </c>
      <c r="B58" s="11" t="s">
        <v>105</v>
      </c>
      <c r="C58" s="29" t="s">
        <v>106</v>
      </c>
      <c r="D58" s="42">
        <f t="shared" si="0"/>
        <v>34383527</v>
      </c>
      <c r="E58" s="42">
        <v>31492184</v>
      </c>
      <c r="F58" s="10">
        <v>2891343</v>
      </c>
      <c r="G58" s="10">
        <v>474340</v>
      </c>
      <c r="H58" s="80">
        <v>0</v>
      </c>
      <c r="K58" s="65"/>
    </row>
    <row r="59" spans="1:11" x14ac:dyDescent="0.2">
      <c r="A59" s="7">
        <v>53</v>
      </c>
      <c r="B59" s="12" t="s">
        <v>107</v>
      </c>
      <c r="C59" s="28" t="s">
        <v>108</v>
      </c>
      <c r="D59" s="42">
        <f t="shared" si="0"/>
        <v>51932310</v>
      </c>
      <c r="E59" s="42">
        <v>48665821</v>
      </c>
      <c r="F59" s="10">
        <v>3266489</v>
      </c>
      <c r="G59" s="10">
        <v>1138621</v>
      </c>
      <c r="H59" s="80">
        <v>0</v>
      </c>
      <c r="K59" s="65"/>
    </row>
    <row r="60" spans="1:11" x14ac:dyDescent="0.2">
      <c r="A60" s="7">
        <v>54</v>
      </c>
      <c r="B60" s="12" t="s">
        <v>109</v>
      </c>
      <c r="C60" s="28" t="s">
        <v>110</v>
      </c>
      <c r="D60" s="42">
        <f t="shared" si="0"/>
        <v>188144861</v>
      </c>
      <c r="E60" s="42">
        <v>168258685</v>
      </c>
      <c r="F60" s="10">
        <v>19886176</v>
      </c>
      <c r="G60" s="10">
        <v>7109455</v>
      </c>
      <c r="H60" s="80">
        <v>0</v>
      </c>
      <c r="K60" s="65"/>
    </row>
    <row r="61" spans="1:11" x14ac:dyDescent="0.2">
      <c r="A61" s="7">
        <v>55</v>
      </c>
      <c r="B61" s="12" t="s">
        <v>111</v>
      </c>
      <c r="C61" s="28" t="s">
        <v>112</v>
      </c>
      <c r="D61" s="42">
        <f t="shared" si="0"/>
        <v>30542488</v>
      </c>
      <c r="E61" s="42">
        <v>26523669</v>
      </c>
      <c r="F61" s="10">
        <v>4018819</v>
      </c>
      <c r="G61" s="10">
        <v>2894399</v>
      </c>
      <c r="H61" s="80">
        <v>0</v>
      </c>
      <c r="K61" s="65"/>
    </row>
    <row r="62" spans="1:11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80">
        <v>0</v>
      </c>
      <c r="K62" s="65"/>
    </row>
    <row r="63" spans="1:11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80">
        <v>0</v>
      </c>
      <c r="K63" s="65"/>
    </row>
    <row r="64" spans="1:11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80">
        <v>0</v>
      </c>
      <c r="K64" s="65"/>
    </row>
    <row r="65" spans="1:11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80">
        <v>0</v>
      </c>
      <c r="K65" s="65"/>
    </row>
    <row r="66" spans="1:11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129980288</v>
      </c>
      <c r="E66" s="42">
        <v>124356337</v>
      </c>
      <c r="F66" s="10">
        <v>5623951</v>
      </c>
      <c r="G66" s="10">
        <v>4757898</v>
      </c>
      <c r="H66" s="80">
        <v>0</v>
      </c>
      <c r="K66" s="65"/>
    </row>
    <row r="67" spans="1:11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165007587</v>
      </c>
      <c r="E67" s="42">
        <v>147777924</v>
      </c>
      <c r="F67" s="10">
        <v>17229663</v>
      </c>
      <c r="G67" s="10">
        <v>0</v>
      </c>
      <c r="H67" s="80">
        <v>0</v>
      </c>
      <c r="K67" s="65"/>
    </row>
    <row r="68" spans="1:11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61215317</v>
      </c>
      <c r="E68" s="42">
        <v>58248666</v>
      </c>
      <c r="F68" s="10">
        <v>2966651</v>
      </c>
      <c r="G68" s="10">
        <v>2416630</v>
      </c>
      <c r="H68" s="80">
        <v>0</v>
      </c>
      <c r="K68" s="65"/>
    </row>
    <row r="69" spans="1:11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</v>
      </c>
      <c r="E69" s="42">
        <v>0</v>
      </c>
      <c r="F69" s="10">
        <v>20445473</v>
      </c>
      <c r="G69" s="10">
        <v>20445473</v>
      </c>
      <c r="H69" s="80">
        <v>0</v>
      </c>
      <c r="K69" s="65"/>
    </row>
    <row r="70" spans="1:11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</v>
      </c>
      <c r="E70" s="42">
        <v>0</v>
      </c>
      <c r="F70" s="10">
        <v>23050758</v>
      </c>
      <c r="G70" s="10">
        <v>23050758</v>
      </c>
      <c r="H70" s="80">
        <v>0</v>
      </c>
      <c r="K70" s="65"/>
    </row>
    <row r="71" spans="1:11" x14ac:dyDescent="0.2">
      <c r="A71" s="7">
        <v>65</v>
      </c>
      <c r="B71" s="11" t="s">
        <v>131</v>
      </c>
      <c r="C71" s="28" t="s">
        <v>132</v>
      </c>
      <c r="D71" s="42">
        <f t="shared" si="0"/>
        <v>81676083</v>
      </c>
      <c r="E71" s="42">
        <v>79822336</v>
      </c>
      <c r="F71" s="10">
        <v>1853747</v>
      </c>
      <c r="G71" s="10">
        <v>0</v>
      </c>
      <c r="H71" s="80">
        <v>0</v>
      </c>
      <c r="K71" s="65"/>
    </row>
    <row r="72" spans="1:11" x14ac:dyDescent="0.2">
      <c r="A72" s="7">
        <v>66</v>
      </c>
      <c r="B72" s="8" t="s">
        <v>133</v>
      </c>
      <c r="C72" s="28" t="s">
        <v>134</v>
      </c>
      <c r="D72" s="42">
        <f t="shared" ref="D72:D135" si="1">E72+F72+H72</f>
        <v>53518661</v>
      </c>
      <c r="E72" s="42">
        <v>39246347</v>
      </c>
      <c r="F72" s="10">
        <v>14272314</v>
      </c>
      <c r="G72" s="10">
        <v>445507</v>
      </c>
      <c r="H72" s="80">
        <v>0</v>
      </c>
      <c r="K72" s="65"/>
    </row>
    <row r="73" spans="1:11" x14ac:dyDescent="0.2">
      <c r="A73" s="7">
        <v>67</v>
      </c>
      <c r="B73" s="11" t="s">
        <v>135</v>
      </c>
      <c r="C73" s="28" t="s">
        <v>136</v>
      </c>
      <c r="D73" s="42">
        <f t="shared" si="1"/>
        <v>42174690</v>
      </c>
      <c r="E73" s="42">
        <v>37350494</v>
      </c>
      <c r="F73" s="10">
        <v>4824196</v>
      </c>
      <c r="G73" s="10">
        <v>2219349</v>
      </c>
      <c r="H73" s="80">
        <v>0</v>
      </c>
      <c r="K73" s="65"/>
    </row>
    <row r="74" spans="1:11" x14ac:dyDescent="0.2">
      <c r="A74" s="7">
        <v>68</v>
      </c>
      <c r="B74" s="11" t="s">
        <v>137</v>
      </c>
      <c r="C74" s="28" t="s">
        <v>138</v>
      </c>
      <c r="D74" s="42">
        <f t="shared" si="1"/>
        <v>48972175</v>
      </c>
      <c r="E74" s="42">
        <v>29074461</v>
      </c>
      <c r="F74" s="10">
        <v>19897714</v>
      </c>
      <c r="G74" s="10">
        <v>0</v>
      </c>
      <c r="H74" s="80">
        <v>0</v>
      </c>
      <c r="K74" s="65"/>
    </row>
    <row r="75" spans="1:11" x14ac:dyDescent="0.2">
      <c r="A75" s="7">
        <v>69</v>
      </c>
      <c r="B75" s="11" t="s">
        <v>139</v>
      </c>
      <c r="C75" s="28" t="s">
        <v>140</v>
      </c>
      <c r="D75" s="42">
        <f t="shared" si="1"/>
        <v>85379185</v>
      </c>
      <c r="E75" s="42">
        <v>75151732</v>
      </c>
      <c r="F75" s="10">
        <v>10227453</v>
      </c>
      <c r="G75" s="10">
        <v>0</v>
      </c>
      <c r="H75" s="80">
        <v>0</v>
      </c>
      <c r="K75" s="65"/>
    </row>
    <row r="76" spans="1:11" x14ac:dyDescent="0.2">
      <c r="A76" s="7">
        <v>70</v>
      </c>
      <c r="B76" s="12" t="s">
        <v>141</v>
      </c>
      <c r="C76" s="28" t="s">
        <v>142</v>
      </c>
      <c r="D76" s="42">
        <f t="shared" si="1"/>
        <v>42857923</v>
      </c>
      <c r="E76" s="42">
        <v>37464665</v>
      </c>
      <c r="F76" s="10">
        <v>5393258</v>
      </c>
      <c r="G76" s="10">
        <v>0</v>
      </c>
      <c r="H76" s="80">
        <v>0</v>
      </c>
      <c r="K76" s="65"/>
    </row>
    <row r="77" spans="1:11" x14ac:dyDescent="0.2">
      <c r="A77" s="7">
        <v>71</v>
      </c>
      <c r="B77" s="11" t="s">
        <v>143</v>
      </c>
      <c r="C77" s="29" t="s">
        <v>144</v>
      </c>
      <c r="D77" s="42">
        <f t="shared" si="1"/>
        <v>61615809</v>
      </c>
      <c r="E77" s="42">
        <v>44933364</v>
      </c>
      <c r="F77" s="10">
        <v>16682445</v>
      </c>
      <c r="G77" s="10">
        <v>0</v>
      </c>
      <c r="H77" s="80">
        <v>0</v>
      </c>
      <c r="K77" s="65"/>
    </row>
    <row r="78" spans="1:11" x14ac:dyDescent="0.2">
      <c r="A78" s="7">
        <v>72</v>
      </c>
      <c r="B78" s="12" t="s">
        <v>145</v>
      </c>
      <c r="C78" s="28" t="s">
        <v>146</v>
      </c>
      <c r="D78" s="42">
        <f t="shared" si="1"/>
        <v>26865431</v>
      </c>
      <c r="E78" s="42">
        <v>25890483</v>
      </c>
      <c r="F78" s="10">
        <v>974948</v>
      </c>
      <c r="G78" s="10">
        <v>0</v>
      </c>
      <c r="H78" s="80">
        <v>0</v>
      </c>
      <c r="K78" s="65"/>
    </row>
    <row r="79" spans="1:11" x14ac:dyDescent="0.2">
      <c r="A79" s="7">
        <v>73</v>
      </c>
      <c r="B79" s="11" t="s">
        <v>147</v>
      </c>
      <c r="C79" s="28" t="s">
        <v>148</v>
      </c>
      <c r="D79" s="42">
        <f t="shared" si="1"/>
        <v>81518438</v>
      </c>
      <c r="E79" s="42">
        <v>72800194</v>
      </c>
      <c r="F79" s="10">
        <v>8718244</v>
      </c>
      <c r="G79" s="10">
        <v>915425</v>
      </c>
      <c r="H79" s="80">
        <v>0</v>
      </c>
      <c r="K79" s="65"/>
    </row>
    <row r="80" spans="1:11" x14ac:dyDescent="0.2">
      <c r="A80" s="7">
        <v>74</v>
      </c>
      <c r="B80" s="12" t="s">
        <v>149</v>
      </c>
      <c r="C80" s="28" t="s">
        <v>150</v>
      </c>
      <c r="D80" s="42">
        <f t="shared" si="1"/>
        <v>33032344</v>
      </c>
      <c r="E80" s="42">
        <v>31381000</v>
      </c>
      <c r="F80" s="10">
        <v>1651344</v>
      </c>
      <c r="G80" s="10">
        <v>0</v>
      </c>
      <c r="H80" s="80">
        <v>0</v>
      </c>
      <c r="K80" s="65"/>
    </row>
    <row r="81" spans="1:11" x14ac:dyDescent="0.2">
      <c r="A81" s="7">
        <v>75</v>
      </c>
      <c r="B81" s="12" t="s">
        <v>151</v>
      </c>
      <c r="C81" s="28" t="s">
        <v>152</v>
      </c>
      <c r="D81" s="42">
        <f t="shared" si="1"/>
        <v>35100346</v>
      </c>
      <c r="E81" s="42">
        <v>32229207</v>
      </c>
      <c r="F81" s="10">
        <v>2871139</v>
      </c>
      <c r="G81" s="10">
        <v>0</v>
      </c>
      <c r="H81" s="80">
        <v>0</v>
      </c>
      <c r="K81" s="65"/>
    </row>
    <row r="82" spans="1:11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1929412</v>
      </c>
      <c r="E82" s="42">
        <v>0</v>
      </c>
      <c r="F82" s="10">
        <v>1929412</v>
      </c>
      <c r="G82" s="10">
        <v>1929412</v>
      </c>
      <c r="H82" s="80">
        <v>0</v>
      </c>
      <c r="K82" s="65"/>
    </row>
    <row r="83" spans="1:11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2288339</v>
      </c>
      <c r="E83" s="42">
        <v>0</v>
      </c>
      <c r="F83" s="10">
        <v>2288339</v>
      </c>
      <c r="G83" s="10">
        <v>2288339</v>
      </c>
      <c r="H83" s="80">
        <v>0</v>
      </c>
      <c r="K83" s="65"/>
    </row>
    <row r="84" spans="1:11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2571193</v>
      </c>
      <c r="E84" s="42">
        <v>0</v>
      </c>
      <c r="F84" s="10">
        <v>2571193</v>
      </c>
      <c r="G84" s="10">
        <v>2571193</v>
      </c>
      <c r="H84" s="80">
        <v>0</v>
      </c>
      <c r="K84" s="65"/>
    </row>
    <row r="85" spans="1:11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</v>
      </c>
      <c r="E85" s="42">
        <v>0</v>
      </c>
      <c r="F85" s="10">
        <v>2209774</v>
      </c>
      <c r="G85" s="10">
        <v>2209774</v>
      </c>
      <c r="H85" s="80">
        <v>0</v>
      </c>
      <c r="K85" s="65"/>
    </row>
    <row r="86" spans="1:11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</v>
      </c>
      <c r="E86" s="42">
        <v>0</v>
      </c>
      <c r="F86" s="10">
        <v>10289282</v>
      </c>
      <c r="G86" s="10">
        <v>10289282</v>
      </c>
      <c r="H86" s="80">
        <v>0</v>
      </c>
      <c r="K86" s="65"/>
    </row>
    <row r="87" spans="1:11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1904447</v>
      </c>
      <c r="E87" s="42">
        <v>0</v>
      </c>
      <c r="F87" s="10">
        <v>1904447</v>
      </c>
      <c r="G87" s="10">
        <v>1904447</v>
      </c>
      <c r="H87" s="80">
        <v>0</v>
      </c>
      <c r="K87" s="65"/>
    </row>
    <row r="88" spans="1:11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</v>
      </c>
      <c r="E88" s="42">
        <v>0</v>
      </c>
      <c r="F88" s="10">
        <v>1712328</v>
      </c>
      <c r="G88" s="10">
        <v>1712328</v>
      </c>
      <c r="H88" s="80">
        <v>0</v>
      </c>
      <c r="K88" s="65"/>
    </row>
    <row r="89" spans="1:11" x14ac:dyDescent="0.2">
      <c r="A89" s="7">
        <v>83</v>
      </c>
      <c r="B89" s="12" t="s">
        <v>167</v>
      </c>
      <c r="C89" s="28" t="s">
        <v>168</v>
      </c>
      <c r="D89" s="42">
        <f t="shared" si="1"/>
        <v>116481680</v>
      </c>
      <c r="E89" s="42">
        <v>101459131</v>
      </c>
      <c r="F89" s="10">
        <v>15022549</v>
      </c>
      <c r="G89" s="10">
        <v>255089</v>
      </c>
      <c r="H89" s="80">
        <v>0</v>
      </c>
      <c r="K89" s="65"/>
    </row>
    <row r="90" spans="1:11" x14ac:dyDescent="0.2">
      <c r="A90" s="7">
        <v>84</v>
      </c>
      <c r="B90" s="8" t="s">
        <v>169</v>
      </c>
      <c r="C90" s="28" t="s">
        <v>170</v>
      </c>
      <c r="D90" s="42">
        <f t="shared" si="1"/>
        <v>49386655</v>
      </c>
      <c r="E90" s="42">
        <v>42569537</v>
      </c>
      <c r="F90" s="10">
        <v>6817118</v>
      </c>
      <c r="G90" s="10">
        <v>0</v>
      </c>
      <c r="H90" s="80">
        <v>0</v>
      </c>
      <c r="K90" s="65"/>
    </row>
    <row r="91" spans="1:11" x14ac:dyDescent="0.2">
      <c r="A91" s="7">
        <v>85</v>
      </c>
      <c r="B91" s="12" t="s">
        <v>171</v>
      </c>
      <c r="C91" s="28" t="s">
        <v>172</v>
      </c>
      <c r="D91" s="42">
        <f t="shared" si="1"/>
        <v>41619922</v>
      </c>
      <c r="E91" s="42">
        <v>35799086</v>
      </c>
      <c r="F91" s="10">
        <v>5820836</v>
      </c>
      <c r="G91" s="10">
        <v>3324530</v>
      </c>
      <c r="H91" s="80">
        <v>0</v>
      </c>
      <c r="K91" s="65"/>
    </row>
    <row r="92" spans="1:11" x14ac:dyDescent="0.2">
      <c r="A92" s="7">
        <v>86</v>
      </c>
      <c r="B92" s="14" t="s">
        <v>173</v>
      </c>
      <c r="C92" s="30" t="s">
        <v>174</v>
      </c>
      <c r="D92" s="42">
        <f t="shared" si="1"/>
        <v>26435642</v>
      </c>
      <c r="E92" s="42">
        <v>21859875</v>
      </c>
      <c r="F92" s="10">
        <v>4575767</v>
      </c>
      <c r="G92" s="10">
        <v>3537691</v>
      </c>
      <c r="H92" s="80">
        <v>0</v>
      </c>
      <c r="K92" s="65"/>
    </row>
    <row r="93" spans="1:11" x14ac:dyDescent="0.2">
      <c r="A93" s="7">
        <v>87</v>
      </c>
      <c r="B93" s="8" t="s">
        <v>175</v>
      </c>
      <c r="C93" s="28" t="s">
        <v>176</v>
      </c>
      <c r="D93" s="42">
        <f t="shared" si="1"/>
        <v>17511159</v>
      </c>
      <c r="E93" s="42">
        <v>9437769</v>
      </c>
      <c r="F93" s="10">
        <v>8073390</v>
      </c>
      <c r="G93" s="10">
        <v>0</v>
      </c>
      <c r="H93" s="80">
        <v>0</v>
      </c>
      <c r="K93" s="65"/>
    </row>
    <row r="94" spans="1:11" x14ac:dyDescent="0.2">
      <c r="A94" s="7">
        <v>88</v>
      </c>
      <c r="B94" s="8" t="s">
        <v>177</v>
      </c>
      <c r="C94" s="28" t="s">
        <v>178</v>
      </c>
      <c r="D94" s="42">
        <f t="shared" si="1"/>
        <v>156867200</v>
      </c>
      <c r="E94" s="42">
        <v>129599068</v>
      </c>
      <c r="F94" s="10">
        <v>27268132</v>
      </c>
      <c r="G94" s="10">
        <v>2677717</v>
      </c>
      <c r="H94" s="80">
        <v>0</v>
      </c>
      <c r="K94" s="65"/>
    </row>
    <row r="95" spans="1:11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80">
        <v>0</v>
      </c>
      <c r="K95" s="65"/>
    </row>
    <row r="96" spans="1:11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96855704</v>
      </c>
      <c r="E96" s="42">
        <v>37205944</v>
      </c>
      <c r="F96" s="10">
        <v>19381423</v>
      </c>
      <c r="G96" s="10">
        <v>1269233</v>
      </c>
      <c r="H96" s="80">
        <v>40268337</v>
      </c>
      <c r="K96" s="65"/>
    </row>
    <row r="97" spans="1:11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80">
        <v>0</v>
      </c>
      <c r="K97" s="65"/>
    </row>
    <row r="98" spans="1:11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80">
        <v>0</v>
      </c>
      <c r="K98" s="65"/>
    </row>
    <row r="99" spans="1:11" x14ac:dyDescent="0.2">
      <c r="A99" s="7">
        <v>93</v>
      </c>
      <c r="B99" s="12" t="s">
        <v>187</v>
      </c>
      <c r="C99" s="28" t="s">
        <v>188</v>
      </c>
      <c r="D99" s="42">
        <f t="shared" si="1"/>
        <v>13217913</v>
      </c>
      <c r="E99" s="42">
        <v>5956820</v>
      </c>
      <c r="F99" s="10">
        <v>7261093</v>
      </c>
      <c r="G99" s="10">
        <v>2197019</v>
      </c>
      <c r="H99" s="80">
        <v>0</v>
      </c>
      <c r="K99" s="65"/>
    </row>
    <row r="100" spans="1:11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80">
        <v>0</v>
      </c>
      <c r="K100" s="65"/>
    </row>
    <row r="101" spans="1:11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80">
        <v>0</v>
      </c>
      <c r="K101" s="65"/>
    </row>
    <row r="102" spans="1:11" x14ac:dyDescent="0.2">
      <c r="A102" s="7">
        <v>96</v>
      </c>
      <c r="B102" s="12" t="s">
        <v>193</v>
      </c>
      <c r="C102" s="28" t="s">
        <v>194</v>
      </c>
      <c r="D102" s="42">
        <f t="shared" si="1"/>
        <v>22363329</v>
      </c>
      <c r="E102" s="42">
        <v>19428842</v>
      </c>
      <c r="F102" s="10">
        <v>2934487</v>
      </c>
      <c r="G102" s="10">
        <v>1275491</v>
      </c>
      <c r="H102" s="80">
        <v>0</v>
      </c>
      <c r="K102" s="65"/>
    </row>
    <row r="103" spans="1:11" x14ac:dyDescent="0.2">
      <c r="A103" s="7">
        <v>97</v>
      </c>
      <c r="B103" s="11" t="s">
        <v>195</v>
      </c>
      <c r="C103" s="33" t="s">
        <v>196</v>
      </c>
      <c r="D103" s="42">
        <f t="shared" si="1"/>
        <v>25517043</v>
      </c>
      <c r="E103" s="42">
        <v>22710551</v>
      </c>
      <c r="F103" s="10">
        <v>2806492</v>
      </c>
      <c r="G103" s="10">
        <v>1662476</v>
      </c>
      <c r="H103" s="80">
        <v>0</v>
      </c>
      <c r="K103" s="65"/>
    </row>
    <row r="104" spans="1:11" x14ac:dyDescent="0.2">
      <c r="A104" s="7">
        <v>98</v>
      </c>
      <c r="B104" s="12" t="s">
        <v>197</v>
      </c>
      <c r="C104" s="28" t="s">
        <v>198</v>
      </c>
      <c r="D104" s="42">
        <f t="shared" si="1"/>
        <v>25084989</v>
      </c>
      <c r="E104" s="42">
        <v>23980219</v>
      </c>
      <c r="F104" s="10">
        <v>1104770</v>
      </c>
      <c r="G104" s="10">
        <v>141490</v>
      </c>
      <c r="H104" s="80">
        <v>0</v>
      </c>
      <c r="K104" s="65"/>
    </row>
    <row r="105" spans="1:11" x14ac:dyDescent="0.2">
      <c r="A105" s="7">
        <v>99</v>
      </c>
      <c r="B105" s="12" t="s">
        <v>199</v>
      </c>
      <c r="C105" s="28" t="s">
        <v>200</v>
      </c>
      <c r="D105" s="42">
        <f t="shared" si="1"/>
        <v>72639441</v>
      </c>
      <c r="E105" s="42">
        <v>67838304</v>
      </c>
      <c r="F105" s="10">
        <v>4801137</v>
      </c>
      <c r="G105" s="10">
        <v>1572266</v>
      </c>
      <c r="H105" s="80">
        <v>0</v>
      </c>
      <c r="K105" s="65"/>
    </row>
    <row r="106" spans="1:11" x14ac:dyDescent="0.2">
      <c r="A106" s="7">
        <v>100</v>
      </c>
      <c r="B106" s="11" t="s">
        <v>201</v>
      </c>
      <c r="C106" s="30" t="s">
        <v>202</v>
      </c>
      <c r="D106" s="42">
        <f t="shared" si="1"/>
        <v>30413315</v>
      </c>
      <c r="E106" s="42">
        <v>28034826</v>
      </c>
      <c r="F106" s="10">
        <v>2378489</v>
      </c>
      <c r="G106" s="10">
        <v>1173375</v>
      </c>
      <c r="H106" s="80">
        <v>0</v>
      </c>
      <c r="K106" s="65"/>
    </row>
    <row r="107" spans="1:11" x14ac:dyDescent="0.2">
      <c r="A107" s="7">
        <v>101</v>
      </c>
      <c r="B107" s="11" t="s">
        <v>203</v>
      </c>
      <c r="C107" s="29" t="s">
        <v>204</v>
      </c>
      <c r="D107" s="42">
        <f t="shared" si="1"/>
        <v>37220197</v>
      </c>
      <c r="E107" s="42">
        <v>32313864</v>
      </c>
      <c r="F107" s="10">
        <v>4906333</v>
      </c>
      <c r="G107" s="10">
        <v>920738</v>
      </c>
      <c r="H107" s="80">
        <v>0</v>
      </c>
      <c r="K107" s="65"/>
    </row>
    <row r="108" spans="1:11" x14ac:dyDescent="0.2">
      <c r="A108" s="7">
        <v>102</v>
      </c>
      <c r="B108" s="8" t="s">
        <v>205</v>
      </c>
      <c r="C108" s="29" t="s">
        <v>206</v>
      </c>
      <c r="D108" s="42">
        <f t="shared" si="1"/>
        <v>79142176</v>
      </c>
      <c r="E108" s="42">
        <v>73984405</v>
      </c>
      <c r="F108" s="10">
        <v>5157771</v>
      </c>
      <c r="G108" s="10">
        <v>4080605</v>
      </c>
      <c r="H108" s="80">
        <v>0</v>
      </c>
      <c r="K108" s="65"/>
    </row>
    <row r="109" spans="1:11" x14ac:dyDescent="0.2">
      <c r="A109" s="7">
        <v>103</v>
      </c>
      <c r="B109" s="8" t="s">
        <v>207</v>
      </c>
      <c r="C109" s="29" t="s">
        <v>208</v>
      </c>
      <c r="D109" s="42">
        <f t="shared" si="1"/>
        <v>69038908</v>
      </c>
      <c r="E109" s="42">
        <v>60083731</v>
      </c>
      <c r="F109" s="10">
        <v>8955177</v>
      </c>
      <c r="G109" s="10">
        <v>2205447</v>
      </c>
      <c r="H109" s="80">
        <v>0</v>
      </c>
      <c r="K109" s="65"/>
    </row>
    <row r="110" spans="1:11" x14ac:dyDescent="0.2">
      <c r="A110" s="7">
        <v>104</v>
      </c>
      <c r="B110" s="12" t="s">
        <v>209</v>
      </c>
      <c r="C110" s="28" t="s">
        <v>210</v>
      </c>
      <c r="D110" s="42">
        <f t="shared" si="1"/>
        <v>24856858</v>
      </c>
      <c r="E110" s="42">
        <v>21553376</v>
      </c>
      <c r="F110" s="10">
        <v>3303482</v>
      </c>
      <c r="G110" s="10">
        <v>1900292</v>
      </c>
      <c r="H110" s="80">
        <v>0</v>
      </c>
      <c r="K110" s="65"/>
    </row>
    <row r="111" spans="1:11" x14ac:dyDescent="0.2">
      <c r="A111" s="7">
        <v>105</v>
      </c>
      <c r="B111" s="14" t="s">
        <v>211</v>
      </c>
      <c r="C111" s="30" t="s">
        <v>212</v>
      </c>
      <c r="D111" s="42">
        <f t="shared" si="1"/>
        <v>35242770</v>
      </c>
      <c r="E111" s="42">
        <v>32686699</v>
      </c>
      <c r="F111" s="10">
        <v>2556071</v>
      </c>
      <c r="G111" s="10">
        <v>654209</v>
      </c>
      <c r="H111" s="80">
        <v>0</v>
      </c>
      <c r="K111" s="65"/>
    </row>
    <row r="112" spans="1:11" x14ac:dyDescent="0.2">
      <c r="A112" s="7">
        <v>106</v>
      </c>
      <c r="B112" s="8" t="s">
        <v>213</v>
      </c>
      <c r="C112" s="29" t="s">
        <v>214</v>
      </c>
      <c r="D112" s="42">
        <f t="shared" si="1"/>
        <v>37467278</v>
      </c>
      <c r="E112" s="42">
        <v>33217974</v>
      </c>
      <c r="F112" s="10">
        <v>4249304</v>
      </c>
      <c r="G112" s="10">
        <v>2189322</v>
      </c>
      <c r="H112" s="80">
        <v>0</v>
      </c>
      <c r="K112" s="65"/>
    </row>
    <row r="113" spans="1:11" x14ac:dyDescent="0.2">
      <c r="A113" s="7">
        <v>107</v>
      </c>
      <c r="B113" s="11" t="s">
        <v>215</v>
      </c>
      <c r="C113" s="29" t="s">
        <v>216</v>
      </c>
      <c r="D113" s="42">
        <f t="shared" si="1"/>
        <v>51777040</v>
      </c>
      <c r="E113" s="42">
        <v>39080955</v>
      </c>
      <c r="F113" s="10">
        <v>12696085</v>
      </c>
      <c r="G113" s="10">
        <v>3432707</v>
      </c>
      <c r="H113" s="80">
        <v>0</v>
      </c>
      <c r="K113" s="65"/>
    </row>
    <row r="114" spans="1:11" x14ac:dyDescent="0.2">
      <c r="A114" s="7">
        <v>108</v>
      </c>
      <c r="B114" s="12" t="s">
        <v>217</v>
      </c>
      <c r="C114" s="28" t="s">
        <v>218</v>
      </c>
      <c r="D114" s="42">
        <f t="shared" si="1"/>
        <v>30586937</v>
      </c>
      <c r="E114" s="42">
        <v>25560537</v>
      </c>
      <c r="F114" s="10">
        <v>5026400</v>
      </c>
      <c r="G114" s="10">
        <v>3781497</v>
      </c>
      <c r="H114" s="80">
        <v>0</v>
      </c>
      <c r="K114" s="65"/>
    </row>
    <row r="115" spans="1:11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39828961</v>
      </c>
      <c r="E115" s="42">
        <v>35408449</v>
      </c>
      <c r="F115" s="10">
        <v>4420512</v>
      </c>
      <c r="G115" s="10">
        <v>2864536</v>
      </c>
      <c r="H115" s="80">
        <v>0</v>
      </c>
      <c r="K115" s="65"/>
    </row>
    <row r="116" spans="1:11" x14ac:dyDescent="0.2">
      <c r="A116" s="7">
        <v>110</v>
      </c>
      <c r="B116" s="8" t="s">
        <v>221</v>
      </c>
      <c r="C116" s="29" t="s">
        <v>222</v>
      </c>
      <c r="D116" s="42">
        <f t="shared" si="1"/>
        <v>66400141</v>
      </c>
      <c r="E116" s="42">
        <v>60252788</v>
      </c>
      <c r="F116" s="10">
        <v>6147353</v>
      </c>
      <c r="G116" s="10">
        <v>2277704</v>
      </c>
      <c r="H116" s="80">
        <v>0</v>
      </c>
      <c r="K116" s="65"/>
    </row>
    <row r="117" spans="1:11" x14ac:dyDescent="0.2">
      <c r="A117" s="7">
        <v>111</v>
      </c>
      <c r="B117" s="11" t="s">
        <v>223</v>
      </c>
      <c r="C117" s="29" t="s">
        <v>224</v>
      </c>
      <c r="D117" s="42">
        <f t="shared" si="1"/>
        <v>31275161</v>
      </c>
      <c r="E117" s="42">
        <v>28263040</v>
      </c>
      <c r="F117" s="10">
        <v>3012121</v>
      </c>
      <c r="G117" s="10">
        <v>2279876</v>
      </c>
      <c r="H117" s="80">
        <v>0</v>
      </c>
      <c r="K117" s="65"/>
    </row>
    <row r="118" spans="1:11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80">
        <v>0</v>
      </c>
      <c r="K118" s="65"/>
    </row>
    <row r="119" spans="1:11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80">
        <v>0</v>
      </c>
      <c r="K119" s="65"/>
    </row>
    <row r="120" spans="1:11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80">
        <v>0</v>
      </c>
      <c r="K120" s="65"/>
    </row>
    <row r="121" spans="1:11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80">
        <v>0</v>
      </c>
      <c r="K121" s="65"/>
    </row>
    <row r="122" spans="1:11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80">
        <v>0</v>
      </c>
      <c r="K122" s="65"/>
    </row>
    <row r="123" spans="1:11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80">
        <v>0</v>
      </c>
      <c r="K123" s="65"/>
    </row>
    <row r="124" spans="1:11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80">
        <v>0</v>
      </c>
      <c r="K124" s="65"/>
    </row>
    <row r="125" spans="1:11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80">
        <v>0</v>
      </c>
      <c r="K125" s="65"/>
    </row>
    <row r="126" spans="1:11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80">
        <v>0</v>
      </c>
      <c r="K126" s="65"/>
    </row>
    <row r="127" spans="1:11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80">
        <v>20112455</v>
      </c>
      <c r="K127" s="65"/>
    </row>
    <row r="128" spans="1:11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80">
        <v>0</v>
      </c>
      <c r="K128" s="65"/>
    </row>
    <row r="129" spans="1:11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80">
        <v>0</v>
      </c>
      <c r="K129" s="65"/>
    </row>
    <row r="130" spans="1:11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80">
        <v>0</v>
      </c>
      <c r="K130" s="65"/>
    </row>
    <row r="131" spans="1:11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80">
        <v>0</v>
      </c>
      <c r="K131" s="65"/>
    </row>
    <row r="132" spans="1:11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80">
        <v>0</v>
      </c>
      <c r="K132" s="65"/>
    </row>
    <row r="133" spans="1:11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80">
        <v>0</v>
      </c>
      <c r="K133" s="65"/>
    </row>
    <row r="134" spans="1:11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80">
        <v>0</v>
      </c>
      <c r="K134" s="65"/>
    </row>
    <row r="135" spans="1:11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80">
        <v>0</v>
      </c>
      <c r="K135" s="65"/>
    </row>
    <row r="136" spans="1:11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</f>
        <v>0</v>
      </c>
      <c r="E136" s="42">
        <v>0</v>
      </c>
      <c r="F136" s="10">
        <v>0</v>
      </c>
      <c r="G136" s="10">
        <v>0</v>
      </c>
      <c r="H136" s="80">
        <v>0</v>
      </c>
      <c r="K136" s="65"/>
    </row>
    <row r="137" spans="1:11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80">
        <v>0</v>
      </c>
      <c r="K137" s="65"/>
    </row>
    <row r="138" spans="1:11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80">
        <v>0</v>
      </c>
      <c r="K138" s="65"/>
    </row>
    <row r="139" spans="1:11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74954734</v>
      </c>
      <c r="E139" s="42">
        <v>0</v>
      </c>
      <c r="F139" s="10">
        <v>74954734</v>
      </c>
      <c r="G139" s="10">
        <v>0</v>
      </c>
      <c r="H139" s="80">
        <v>0</v>
      </c>
      <c r="K139" s="65"/>
    </row>
    <row r="140" spans="1:11" x14ac:dyDescent="0.2">
      <c r="A140" s="7">
        <v>134</v>
      </c>
      <c r="B140" s="12" t="s">
        <v>269</v>
      </c>
      <c r="C140" s="28" t="s">
        <v>270</v>
      </c>
      <c r="D140" s="42">
        <f t="shared" si="2"/>
        <v>209233014</v>
      </c>
      <c r="E140" s="42">
        <v>0</v>
      </c>
      <c r="F140" s="10">
        <v>157109448</v>
      </c>
      <c r="G140" s="10">
        <v>0</v>
      </c>
      <c r="H140" s="80">
        <v>52123566</v>
      </c>
      <c r="K140" s="65"/>
    </row>
    <row r="141" spans="1:11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80">
        <v>0</v>
      </c>
      <c r="K141" s="65"/>
    </row>
    <row r="142" spans="1:11" x14ac:dyDescent="0.2">
      <c r="A142" s="7">
        <v>136</v>
      </c>
      <c r="B142" s="8" t="s">
        <v>273</v>
      </c>
      <c r="C142" s="29" t="s">
        <v>274</v>
      </c>
      <c r="D142" s="42">
        <f t="shared" si="2"/>
        <v>49902797</v>
      </c>
      <c r="E142" s="42">
        <v>0</v>
      </c>
      <c r="F142" s="10">
        <v>49902797</v>
      </c>
      <c r="G142" s="10">
        <v>2205510</v>
      </c>
      <c r="H142" s="80">
        <v>0</v>
      </c>
      <c r="K142" s="65"/>
    </row>
    <row r="143" spans="1:11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80">
        <v>0</v>
      </c>
      <c r="K143" s="65"/>
    </row>
    <row r="144" spans="1:11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80">
        <v>0</v>
      </c>
      <c r="K144" s="65"/>
    </row>
    <row r="145" spans="1:11" x14ac:dyDescent="0.2">
      <c r="A145" s="7">
        <v>139</v>
      </c>
      <c r="B145" s="14" t="s">
        <v>279</v>
      </c>
      <c r="C145" s="30" t="s">
        <v>280</v>
      </c>
      <c r="D145" s="42">
        <f t="shared" si="2"/>
        <v>15756596</v>
      </c>
      <c r="E145" s="42">
        <v>0</v>
      </c>
      <c r="F145" s="10">
        <v>15756596</v>
      </c>
      <c r="G145" s="10">
        <v>0</v>
      </c>
      <c r="H145" s="80">
        <v>0</v>
      </c>
      <c r="K145" s="65"/>
    </row>
    <row r="146" spans="1:11" x14ac:dyDescent="0.2">
      <c r="A146" s="7">
        <v>140</v>
      </c>
      <c r="B146" s="12" t="s">
        <v>281</v>
      </c>
      <c r="C146" s="28" t="s">
        <v>282</v>
      </c>
      <c r="D146" s="42">
        <f t="shared" si="2"/>
        <v>37017693</v>
      </c>
      <c r="E146" s="42">
        <v>0</v>
      </c>
      <c r="F146" s="10">
        <v>32552176</v>
      </c>
      <c r="G146" s="10">
        <v>0</v>
      </c>
      <c r="H146" s="80">
        <v>4465517</v>
      </c>
      <c r="K146" s="65"/>
    </row>
    <row r="147" spans="1:11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</v>
      </c>
      <c r="E147" s="42">
        <v>0</v>
      </c>
      <c r="F147" s="10">
        <v>17303807</v>
      </c>
      <c r="G147" s="10">
        <v>0</v>
      </c>
      <c r="H147" s="80">
        <v>0</v>
      </c>
      <c r="K147" s="65"/>
    </row>
    <row r="148" spans="1:11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80">
        <v>0</v>
      </c>
      <c r="K148" s="65"/>
    </row>
    <row r="149" spans="1:11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80">
        <v>0</v>
      </c>
      <c r="K149" s="65"/>
    </row>
    <row r="150" spans="1:11" x14ac:dyDescent="0.2">
      <c r="A150" s="7">
        <v>144</v>
      </c>
      <c r="B150" s="11" t="s">
        <v>289</v>
      </c>
      <c r="C150" s="30" t="s">
        <v>290</v>
      </c>
      <c r="D150" s="42">
        <f t="shared" si="2"/>
        <v>165461750</v>
      </c>
      <c r="E150" s="42">
        <v>150753458</v>
      </c>
      <c r="F150" s="10">
        <v>14708292</v>
      </c>
      <c r="G150" s="10">
        <v>1690946</v>
      </c>
      <c r="H150" s="80">
        <v>0</v>
      </c>
      <c r="K150" s="65"/>
    </row>
    <row r="151" spans="1:11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80">
        <v>0</v>
      </c>
      <c r="K151" s="65"/>
    </row>
    <row r="152" spans="1:11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80">
        <v>0</v>
      </c>
      <c r="K152" s="65"/>
    </row>
    <row r="153" spans="1:11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80">
        <v>0</v>
      </c>
      <c r="K153" s="65"/>
    </row>
    <row r="154" spans="1:11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80">
        <v>0</v>
      </c>
      <c r="K154" s="65"/>
    </row>
    <row r="156" spans="1:11" x14ac:dyDescent="0.2">
      <c r="A156" s="271" t="s">
        <v>369</v>
      </c>
      <c r="B156" s="271"/>
      <c r="C156" s="271"/>
      <c r="D156" s="271"/>
      <c r="E156" s="271"/>
      <c r="F156" s="271"/>
      <c r="G156" s="271"/>
      <c r="H156" s="271"/>
    </row>
    <row r="157" spans="1:11" x14ac:dyDescent="0.2">
      <c r="A157" s="271" t="s">
        <v>371</v>
      </c>
      <c r="B157" s="271"/>
      <c r="C157" s="271"/>
      <c r="D157" s="271"/>
      <c r="E157" s="271"/>
      <c r="F157" s="271"/>
      <c r="G157" s="271"/>
      <c r="H157" s="271"/>
    </row>
  </sheetData>
  <mergeCells count="11">
    <mergeCell ref="A156:H156"/>
    <mergeCell ref="A157:H157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96" activePane="bottomRight" state="frozen"/>
      <selection pane="topRight" activeCell="D1" sqref="D1"/>
      <selection pane="bottomLeft" activeCell="A6" sqref="A6"/>
      <selection pane="bottomRight" activeCell="D133" sqref="D13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261" t="s">
        <v>323</v>
      </c>
      <c r="B2" s="261"/>
      <c r="C2" s="261"/>
      <c r="D2" s="261"/>
      <c r="E2" s="261"/>
    </row>
    <row r="3" spans="1:5" x14ac:dyDescent="0.2">
      <c r="C3" s="4"/>
      <c r="E3" s="3" t="s">
        <v>326</v>
      </c>
    </row>
    <row r="4" spans="1:5" s="5" customFormat="1" ht="24.75" customHeight="1" x14ac:dyDescent="0.2">
      <c r="A4" s="262" t="s">
        <v>0</v>
      </c>
      <c r="B4" s="262" t="s">
        <v>1</v>
      </c>
      <c r="C4" s="264" t="s">
        <v>2</v>
      </c>
      <c r="D4" s="276" t="s">
        <v>324</v>
      </c>
      <c r="E4" s="276"/>
    </row>
    <row r="5" spans="1:5" ht="51.75" customHeight="1" x14ac:dyDescent="0.2">
      <c r="A5" s="263"/>
      <c r="B5" s="263"/>
      <c r="C5" s="265"/>
      <c r="D5" s="110" t="s">
        <v>319</v>
      </c>
      <c r="E5" s="6" t="s">
        <v>325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f>4918339-176403</f>
        <v>4741936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42093980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4914214</v>
      </c>
      <c r="E48" s="10">
        <v>17375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3950662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46450283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10412729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10983520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19369803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9492190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22207038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2095842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9837991</v>
      </c>
      <c r="E106" s="10">
        <v>918550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4"/>
  <sheetViews>
    <sheetView zoomScale="110" zoomScaleNormal="110" workbookViewId="0">
      <pane xSplit="3" ySplit="6" topLeftCell="D70" activePane="bottomRight" state="frozen"/>
      <selection pane="topRight" activeCell="D1" sqref="D1"/>
      <selection pane="bottomLeft" activeCell="A7" sqref="A7"/>
      <selection pane="bottomRight" activeCell="K1" sqref="K1:L1048576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12" ht="26.25" customHeight="1" x14ac:dyDescent="0.2">
      <c r="A2" s="261" t="s">
        <v>367</v>
      </c>
      <c r="B2" s="261"/>
      <c r="C2" s="261"/>
      <c r="D2" s="261"/>
      <c r="E2" s="261"/>
      <c r="F2" s="261"/>
      <c r="G2" s="261"/>
      <c r="H2" s="261"/>
      <c r="I2" s="261"/>
    </row>
    <row r="3" spans="1:12" x14ac:dyDescent="0.2">
      <c r="C3" s="4"/>
      <c r="I3" s="3" t="s">
        <v>326</v>
      </c>
    </row>
    <row r="4" spans="1:12" s="5" customFormat="1" ht="24.75" customHeight="1" x14ac:dyDescent="0.2">
      <c r="A4" s="262" t="s">
        <v>0</v>
      </c>
      <c r="B4" s="262" t="s">
        <v>1</v>
      </c>
      <c r="C4" s="262" t="s">
        <v>2</v>
      </c>
      <c r="D4" s="276" t="s">
        <v>329</v>
      </c>
      <c r="E4" s="276"/>
      <c r="F4" s="276"/>
      <c r="G4" s="276"/>
      <c r="H4" s="276"/>
      <c r="I4" s="276"/>
    </row>
    <row r="5" spans="1:12" ht="61.5" customHeight="1" x14ac:dyDescent="0.2">
      <c r="A5" s="277"/>
      <c r="B5" s="277"/>
      <c r="C5" s="277"/>
      <c r="D5" s="276" t="s">
        <v>319</v>
      </c>
      <c r="E5" s="276" t="s">
        <v>368</v>
      </c>
      <c r="F5" s="276"/>
      <c r="G5" s="276" t="s">
        <v>327</v>
      </c>
      <c r="H5" s="276"/>
      <c r="I5" s="276" t="s">
        <v>328</v>
      </c>
    </row>
    <row r="6" spans="1:12" ht="44.25" customHeight="1" x14ac:dyDescent="0.2">
      <c r="A6" s="263"/>
      <c r="B6" s="263"/>
      <c r="C6" s="263"/>
      <c r="D6" s="276"/>
      <c r="E6" s="112" t="s">
        <v>319</v>
      </c>
      <c r="F6" s="112" t="s">
        <v>330</v>
      </c>
      <c r="G6" s="112" t="s">
        <v>319</v>
      </c>
      <c r="H6" s="112" t="s">
        <v>330</v>
      </c>
      <c r="I6" s="276"/>
    </row>
    <row r="7" spans="1:12" ht="12" customHeight="1" x14ac:dyDescent="0.2">
      <c r="A7" s="7">
        <v>1</v>
      </c>
      <c r="B7" s="8" t="s">
        <v>3</v>
      </c>
      <c r="C7" s="29" t="s">
        <v>4</v>
      </c>
      <c r="D7" s="43">
        <f>E7+G7+I7</f>
        <v>33420320</v>
      </c>
      <c r="E7" s="43"/>
      <c r="F7" s="43"/>
      <c r="G7" s="43">
        <v>10227043</v>
      </c>
      <c r="H7" s="43">
        <v>4700833</v>
      </c>
      <c r="I7" s="43">
        <v>23193277</v>
      </c>
      <c r="L7" s="65"/>
    </row>
    <row r="8" spans="1:12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36620349</v>
      </c>
      <c r="E8" s="43"/>
      <c r="F8" s="43"/>
      <c r="G8" s="43">
        <v>12413609</v>
      </c>
      <c r="H8" s="43">
        <v>9270223</v>
      </c>
      <c r="I8" s="43">
        <v>24206740</v>
      </c>
      <c r="L8" s="65"/>
    </row>
    <row r="9" spans="1:12" x14ac:dyDescent="0.2">
      <c r="A9" s="7">
        <v>3</v>
      </c>
      <c r="B9" s="12" t="s">
        <v>7</v>
      </c>
      <c r="C9" s="28" t="s">
        <v>8</v>
      </c>
      <c r="D9" s="43">
        <f t="shared" si="0"/>
        <v>121056823</v>
      </c>
      <c r="E9" s="43">
        <v>5415961</v>
      </c>
      <c r="F9" s="43"/>
      <c r="G9" s="43">
        <v>51181810</v>
      </c>
      <c r="H9" s="43">
        <v>33140646</v>
      </c>
      <c r="I9" s="43">
        <v>64459052</v>
      </c>
      <c r="L9" s="65"/>
    </row>
    <row r="10" spans="1:12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38389635</v>
      </c>
      <c r="E10" s="43">
        <v>0</v>
      </c>
      <c r="F10" s="43"/>
      <c r="G10" s="43">
        <v>13021621</v>
      </c>
      <c r="H10" s="43">
        <v>9366612</v>
      </c>
      <c r="I10" s="43">
        <v>25368014</v>
      </c>
      <c r="L10" s="65"/>
    </row>
    <row r="11" spans="1:12" x14ac:dyDescent="0.2">
      <c r="A11" s="7">
        <v>5</v>
      </c>
      <c r="B11" s="8" t="s">
        <v>11</v>
      </c>
      <c r="C11" s="29" t="s">
        <v>12</v>
      </c>
      <c r="D11" s="43">
        <f t="shared" si="0"/>
        <v>40874891</v>
      </c>
      <c r="E11" s="43">
        <v>0</v>
      </c>
      <c r="F11" s="43"/>
      <c r="G11" s="43">
        <v>14702577</v>
      </c>
      <c r="H11" s="43">
        <v>11759494</v>
      </c>
      <c r="I11" s="43">
        <v>26172314</v>
      </c>
      <c r="L11" s="65"/>
    </row>
    <row r="12" spans="1:12" x14ac:dyDescent="0.2">
      <c r="A12" s="7">
        <v>6</v>
      </c>
      <c r="B12" s="12" t="s">
        <v>13</v>
      </c>
      <c r="C12" s="28" t="s">
        <v>14</v>
      </c>
      <c r="D12" s="43">
        <f t="shared" si="0"/>
        <v>287156738</v>
      </c>
      <c r="E12" s="43">
        <v>9152710</v>
      </c>
      <c r="F12" s="43"/>
      <c r="G12" s="43">
        <v>96865446</v>
      </c>
      <c r="H12" s="43">
        <v>52176761</v>
      </c>
      <c r="I12" s="43">
        <v>181138582</v>
      </c>
      <c r="L12" s="65"/>
    </row>
    <row r="13" spans="1:12" x14ac:dyDescent="0.2">
      <c r="A13" s="7">
        <v>7</v>
      </c>
      <c r="B13" s="14" t="s">
        <v>15</v>
      </c>
      <c r="C13" s="30" t="s">
        <v>16</v>
      </c>
      <c r="D13" s="43">
        <f t="shared" si="0"/>
        <v>111091034</v>
      </c>
      <c r="E13" s="43">
        <v>0</v>
      </c>
      <c r="F13" s="43"/>
      <c r="G13" s="43">
        <v>45622646</v>
      </c>
      <c r="H13" s="43">
        <v>32744362</v>
      </c>
      <c r="I13" s="43">
        <v>65468388</v>
      </c>
      <c r="L13" s="65"/>
    </row>
    <row r="14" spans="1:12" x14ac:dyDescent="0.2">
      <c r="A14" s="7">
        <v>8</v>
      </c>
      <c r="B14" s="12" t="s">
        <v>17</v>
      </c>
      <c r="C14" s="28" t="s">
        <v>18</v>
      </c>
      <c r="D14" s="43">
        <f t="shared" si="0"/>
        <v>50226745</v>
      </c>
      <c r="E14" s="43">
        <v>0</v>
      </c>
      <c r="F14" s="43"/>
      <c r="G14" s="43">
        <v>22321848</v>
      </c>
      <c r="H14" s="43">
        <v>18880582</v>
      </c>
      <c r="I14" s="43">
        <v>27904897</v>
      </c>
      <c r="L14" s="65"/>
    </row>
    <row r="15" spans="1:12" x14ac:dyDescent="0.2">
      <c r="A15" s="7">
        <v>9</v>
      </c>
      <c r="B15" s="12" t="s">
        <v>19</v>
      </c>
      <c r="C15" s="28" t="s">
        <v>20</v>
      </c>
      <c r="D15" s="43">
        <f t="shared" si="0"/>
        <v>38771826</v>
      </c>
      <c r="E15" s="43">
        <v>0</v>
      </c>
      <c r="F15" s="43"/>
      <c r="G15" s="43">
        <v>13918870</v>
      </c>
      <c r="H15" s="43">
        <v>9077057</v>
      </c>
      <c r="I15" s="43">
        <v>24852956</v>
      </c>
      <c r="L15" s="65"/>
    </row>
    <row r="16" spans="1:12" x14ac:dyDescent="0.2">
      <c r="A16" s="7">
        <v>10</v>
      </c>
      <c r="B16" s="12" t="s">
        <v>21</v>
      </c>
      <c r="C16" s="28" t="s">
        <v>22</v>
      </c>
      <c r="D16" s="43">
        <f t="shared" si="0"/>
        <v>48447285</v>
      </c>
      <c r="E16" s="43">
        <v>0</v>
      </c>
      <c r="F16" s="43"/>
      <c r="G16" s="43">
        <v>17091447</v>
      </c>
      <c r="H16" s="43">
        <v>9202680</v>
      </c>
      <c r="I16" s="43">
        <v>31355838</v>
      </c>
      <c r="L16" s="65"/>
    </row>
    <row r="17" spans="1:12" x14ac:dyDescent="0.2">
      <c r="A17" s="7">
        <v>11</v>
      </c>
      <c r="B17" s="12" t="s">
        <v>23</v>
      </c>
      <c r="C17" s="28" t="s">
        <v>24</v>
      </c>
      <c r="D17" s="43">
        <f t="shared" si="0"/>
        <v>38208085</v>
      </c>
      <c r="E17" s="43">
        <v>0</v>
      </c>
      <c r="F17" s="43"/>
      <c r="G17" s="43">
        <v>12619428</v>
      </c>
      <c r="H17" s="43">
        <v>6993097</v>
      </c>
      <c r="I17" s="43">
        <v>25588657</v>
      </c>
      <c r="L17" s="65"/>
    </row>
    <row r="18" spans="1:12" x14ac:dyDescent="0.2">
      <c r="A18" s="7">
        <v>12</v>
      </c>
      <c r="B18" s="12" t="s">
        <v>25</v>
      </c>
      <c r="C18" s="28" t="s">
        <v>26</v>
      </c>
      <c r="D18" s="43">
        <f t="shared" si="0"/>
        <v>86014757</v>
      </c>
      <c r="E18" s="43">
        <v>0</v>
      </c>
      <c r="F18" s="43"/>
      <c r="G18" s="43">
        <v>34714773</v>
      </c>
      <c r="H18" s="43">
        <v>26626048</v>
      </c>
      <c r="I18" s="43">
        <v>51299984</v>
      </c>
      <c r="L18" s="65"/>
    </row>
    <row r="19" spans="1:12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/>
      <c r="H19" s="43">
        <v>0</v>
      </c>
      <c r="I19" s="43"/>
      <c r="L19" s="65"/>
    </row>
    <row r="20" spans="1:12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/>
      <c r="H20" s="43">
        <v>0</v>
      </c>
      <c r="I20" s="43"/>
      <c r="L20" s="65"/>
    </row>
    <row r="21" spans="1:12" x14ac:dyDescent="0.2">
      <c r="A21" s="7">
        <v>15</v>
      </c>
      <c r="B21" s="12" t="s">
        <v>31</v>
      </c>
      <c r="C21" s="28" t="s">
        <v>32</v>
      </c>
      <c r="D21" s="43">
        <f t="shared" si="0"/>
        <v>49021591</v>
      </c>
      <c r="E21" s="43">
        <v>0</v>
      </c>
      <c r="F21" s="43"/>
      <c r="G21" s="43">
        <v>15688334</v>
      </c>
      <c r="H21" s="43">
        <v>11791740</v>
      </c>
      <c r="I21" s="43">
        <v>33333257</v>
      </c>
      <c r="L21" s="65"/>
    </row>
    <row r="22" spans="1:12" x14ac:dyDescent="0.2">
      <c r="A22" s="7">
        <v>16</v>
      </c>
      <c r="B22" s="12" t="s">
        <v>33</v>
      </c>
      <c r="C22" s="28" t="s">
        <v>34</v>
      </c>
      <c r="D22" s="43">
        <f t="shared" si="0"/>
        <v>61935216</v>
      </c>
      <c r="E22" s="43">
        <v>0</v>
      </c>
      <c r="F22" s="43"/>
      <c r="G22" s="43">
        <v>13369313</v>
      </c>
      <c r="H22" s="43">
        <v>8508680</v>
      </c>
      <c r="I22" s="43">
        <v>48565903</v>
      </c>
      <c r="L22" s="65"/>
    </row>
    <row r="23" spans="1:12" x14ac:dyDescent="0.2">
      <c r="A23" s="7">
        <v>17</v>
      </c>
      <c r="B23" s="12" t="s">
        <v>35</v>
      </c>
      <c r="C23" s="28" t="s">
        <v>36</v>
      </c>
      <c r="D23" s="43">
        <f t="shared" si="0"/>
        <v>104132680</v>
      </c>
      <c r="E23" s="43">
        <v>0</v>
      </c>
      <c r="F23" s="43"/>
      <c r="G23" s="43">
        <v>42661780</v>
      </c>
      <c r="H23" s="43">
        <v>31642101</v>
      </c>
      <c r="I23" s="43">
        <v>61470900</v>
      </c>
      <c r="L23" s="65"/>
    </row>
    <row r="24" spans="1:12" x14ac:dyDescent="0.2">
      <c r="A24" s="7">
        <v>18</v>
      </c>
      <c r="B24" s="12" t="s">
        <v>37</v>
      </c>
      <c r="C24" s="28" t="s">
        <v>38</v>
      </c>
      <c r="D24" s="43">
        <f t="shared" si="0"/>
        <v>201166766</v>
      </c>
      <c r="E24" s="43">
        <v>7895446</v>
      </c>
      <c r="F24" s="43"/>
      <c r="G24" s="43">
        <v>77479880</v>
      </c>
      <c r="H24" s="43">
        <v>50923917</v>
      </c>
      <c r="I24" s="43">
        <v>115791440</v>
      </c>
      <c r="L24" s="65"/>
    </row>
    <row r="25" spans="1:12" x14ac:dyDescent="0.2">
      <c r="A25" s="7">
        <v>19</v>
      </c>
      <c r="B25" s="8" t="s">
        <v>39</v>
      </c>
      <c r="C25" s="29" t="s">
        <v>40</v>
      </c>
      <c r="D25" s="43">
        <f t="shared" si="0"/>
        <v>36280036</v>
      </c>
      <c r="E25" s="43">
        <v>0</v>
      </c>
      <c r="F25" s="43"/>
      <c r="G25" s="43">
        <v>14890012</v>
      </c>
      <c r="H25" s="43">
        <v>8495667</v>
      </c>
      <c r="I25" s="43">
        <v>21390024</v>
      </c>
      <c r="L25" s="65"/>
    </row>
    <row r="26" spans="1:12" x14ac:dyDescent="0.2">
      <c r="A26" s="7">
        <v>20</v>
      </c>
      <c r="B26" s="8" t="s">
        <v>41</v>
      </c>
      <c r="C26" s="29" t="s">
        <v>42</v>
      </c>
      <c r="D26" s="43">
        <f t="shared" si="0"/>
        <v>22589768</v>
      </c>
      <c r="E26" s="43">
        <v>0</v>
      </c>
      <c r="F26" s="43"/>
      <c r="G26" s="43">
        <v>5626817</v>
      </c>
      <c r="H26" s="43">
        <v>2453480</v>
      </c>
      <c r="I26" s="43">
        <v>16962951</v>
      </c>
      <c r="L26" s="65"/>
    </row>
    <row r="27" spans="1:12" x14ac:dyDescent="0.2">
      <c r="A27" s="7">
        <v>21</v>
      </c>
      <c r="B27" s="8" t="s">
        <v>43</v>
      </c>
      <c r="C27" s="29" t="s">
        <v>44</v>
      </c>
      <c r="D27" s="43">
        <f t="shared" si="0"/>
        <v>145122378</v>
      </c>
      <c r="E27" s="43">
        <v>0</v>
      </c>
      <c r="F27" s="43"/>
      <c r="G27" s="43">
        <v>64806567</v>
      </c>
      <c r="H27" s="43">
        <v>42639088</v>
      </c>
      <c r="I27" s="43">
        <v>80315811</v>
      </c>
      <c r="L27" s="65"/>
    </row>
    <row r="28" spans="1:12" x14ac:dyDescent="0.2">
      <c r="A28" s="7">
        <v>22</v>
      </c>
      <c r="B28" s="8" t="s">
        <v>45</v>
      </c>
      <c r="C28" s="29" t="s">
        <v>46</v>
      </c>
      <c r="D28" s="43">
        <f t="shared" si="0"/>
        <v>123434407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67569099</v>
      </c>
      <c r="L28" s="65"/>
    </row>
    <row r="29" spans="1:12" x14ac:dyDescent="0.2">
      <c r="A29" s="7">
        <v>23</v>
      </c>
      <c r="B29" s="12" t="s">
        <v>47</v>
      </c>
      <c r="C29" s="28" t="s">
        <v>48</v>
      </c>
      <c r="D29" s="43">
        <f t="shared" si="0"/>
        <v>52658311</v>
      </c>
      <c r="E29" s="43"/>
      <c r="F29" s="43"/>
      <c r="G29" s="43">
        <v>21923663</v>
      </c>
      <c r="H29" s="43">
        <v>14079716</v>
      </c>
      <c r="I29" s="43">
        <v>30734648</v>
      </c>
      <c r="L29" s="65"/>
    </row>
    <row r="30" spans="1:12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  <c r="L30" s="65"/>
    </row>
    <row r="31" spans="1:12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  <c r="L31" s="65"/>
    </row>
    <row r="32" spans="1:12" x14ac:dyDescent="0.2">
      <c r="A32" s="7">
        <v>26</v>
      </c>
      <c r="B32" s="8" t="s">
        <v>53</v>
      </c>
      <c r="C32" s="30" t="s">
        <v>54</v>
      </c>
      <c r="D32" s="43">
        <f t="shared" si="0"/>
        <v>195486267</v>
      </c>
      <c r="E32" s="43">
        <v>20107923</v>
      </c>
      <c r="F32" s="43"/>
      <c r="G32" s="43">
        <v>51436709</v>
      </c>
      <c r="H32" s="43">
        <v>0</v>
      </c>
      <c r="I32" s="43">
        <v>123941635</v>
      </c>
      <c r="L32" s="65"/>
    </row>
    <row r="33" spans="1:12" x14ac:dyDescent="0.2">
      <c r="A33" s="7">
        <v>27</v>
      </c>
      <c r="B33" s="12" t="s">
        <v>55</v>
      </c>
      <c r="C33" s="28" t="s">
        <v>56</v>
      </c>
      <c r="D33" s="43">
        <f t="shared" si="0"/>
        <v>211541609</v>
      </c>
      <c r="E33" s="43">
        <v>0</v>
      </c>
      <c r="F33" s="43">
        <v>0</v>
      </c>
      <c r="G33" s="43">
        <v>61583217</v>
      </c>
      <c r="H33" s="43">
        <v>9062610</v>
      </c>
      <c r="I33" s="43">
        <v>149958392</v>
      </c>
      <c r="L33" s="65"/>
    </row>
    <row r="34" spans="1:12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76544549</v>
      </c>
      <c r="E34" s="43">
        <v>3478671</v>
      </c>
      <c r="F34" s="43"/>
      <c r="G34" s="43">
        <v>13710076</v>
      </c>
      <c r="H34" s="43">
        <v>0</v>
      </c>
      <c r="I34" s="43">
        <v>59355802</v>
      </c>
      <c r="L34" s="65"/>
    </row>
    <row r="35" spans="1:12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/>
      <c r="G35" s="43"/>
      <c r="H35" s="43"/>
      <c r="I35" s="43"/>
      <c r="L35" s="65"/>
    </row>
    <row r="36" spans="1:12" x14ac:dyDescent="0.2">
      <c r="A36" s="7">
        <v>30</v>
      </c>
      <c r="B36" s="11" t="s">
        <v>61</v>
      </c>
      <c r="C36" s="30" t="s">
        <v>62</v>
      </c>
      <c r="D36" s="43">
        <f t="shared" si="0"/>
        <v>107299736</v>
      </c>
      <c r="E36" s="43">
        <v>107299736</v>
      </c>
      <c r="F36" s="43">
        <v>107299736</v>
      </c>
      <c r="G36" s="43"/>
      <c r="H36" s="43"/>
      <c r="I36" s="43"/>
      <c r="L36" s="65"/>
    </row>
    <row r="37" spans="1:12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  <c r="L37" s="65"/>
    </row>
    <row r="38" spans="1:12" x14ac:dyDescent="0.2">
      <c r="A38" s="7">
        <v>32</v>
      </c>
      <c r="B38" s="12" t="s">
        <v>65</v>
      </c>
      <c r="C38" s="28" t="s">
        <v>66</v>
      </c>
      <c r="D38" s="43">
        <f t="shared" si="0"/>
        <v>15016153</v>
      </c>
      <c r="E38" s="43"/>
      <c r="F38" s="43"/>
      <c r="G38" s="43">
        <v>6641727</v>
      </c>
      <c r="H38" s="43">
        <v>3888682</v>
      </c>
      <c r="I38" s="43">
        <v>8374426</v>
      </c>
      <c r="L38" s="65"/>
    </row>
    <row r="39" spans="1:12" x14ac:dyDescent="0.2">
      <c r="A39" s="7">
        <v>33</v>
      </c>
      <c r="B39" s="11" t="s">
        <v>67</v>
      </c>
      <c r="C39" s="29" t="s">
        <v>68</v>
      </c>
      <c r="D39" s="43">
        <f t="shared" si="0"/>
        <v>164655668</v>
      </c>
      <c r="E39" s="43">
        <v>7038678</v>
      </c>
      <c r="F39" s="43"/>
      <c r="G39" s="43">
        <v>63669631</v>
      </c>
      <c r="H39" s="43">
        <v>32020970</v>
      </c>
      <c r="I39" s="43">
        <v>93947359</v>
      </c>
      <c r="L39" s="65"/>
    </row>
    <row r="40" spans="1:12" x14ac:dyDescent="0.2">
      <c r="A40" s="7">
        <v>34</v>
      </c>
      <c r="B40" s="14" t="s">
        <v>69</v>
      </c>
      <c r="C40" s="30" t="s">
        <v>70</v>
      </c>
      <c r="D40" s="43">
        <f t="shared" si="0"/>
        <v>248726020</v>
      </c>
      <c r="E40" s="43">
        <v>4771596</v>
      </c>
      <c r="F40" s="43"/>
      <c r="G40" s="43">
        <v>104420716</v>
      </c>
      <c r="H40" s="43">
        <v>69618456</v>
      </c>
      <c r="I40" s="43">
        <v>139533708</v>
      </c>
      <c r="L40" s="65"/>
    </row>
    <row r="41" spans="1:12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/>
      <c r="G41" s="43"/>
      <c r="H41" s="43"/>
      <c r="I41" s="43"/>
      <c r="L41" s="65"/>
    </row>
    <row r="42" spans="1:12" x14ac:dyDescent="0.2">
      <c r="A42" s="7">
        <v>36</v>
      </c>
      <c r="B42" s="11" t="s">
        <v>73</v>
      </c>
      <c r="C42" s="29" t="s">
        <v>74</v>
      </c>
      <c r="D42" s="43">
        <f t="shared" si="0"/>
        <v>46323516</v>
      </c>
      <c r="E42" s="43"/>
      <c r="F42" s="43"/>
      <c r="G42" s="43">
        <v>17929093</v>
      </c>
      <c r="H42" s="43">
        <v>14095535</v>
      </c>
      <c r="I42" s="43">
        <v>28394423</v>
      </c>
      <c r="L42" s="65"/>
    </row>
    <row r="43" spans="1:12" x14ac:dyDescent="0.2">
      <c r="A43" s="7">
        <v>37</v>
      </c>
      <c r="B43" s="12" t="s">
        <v>75</v>
      </c>
      <c r="C43" s="28" t="s">
        <v>76</v>
      </c>
      <c r="D43" s="43">
        <f t="shared" si="0"/>
        <v>148143914</v>
      </c>
      <c r="E43" s="43"/>
      <c r="F43" s="43"/>
      <c r="G43" s="43">
        <v>53928587</v>
      </c>
      <c r="H43" s="43">
        <v>29699109</v>
      </c>
      <c r="I43" s="43">
        <v>94215327</v>
      </c>
      <c r="L43" s="65"/>
    </row>
    <row r="44" spans="1:12" x14ac:dyDescent="0.2">
      <c r="A44" s="7">
        <v>38</v>
      </c>
      <c r="B44" s="11" t="s">
        <v>77</v>
      </c>
      <c r="C44" s="29" t="s">
        <v>78</v>
      </c>
      <c r="D44" s="43">
        <f t="shared" si="0"/>
        <v>62134647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37014541</v>
      </c>
      <c r="L44" s="65"/>
    </row>
    <row r="45" spans="1:12" x14ac:dyDescent="0.2">
      <c r="A45" s="7">
        <v>39</v>
      </c>
      <c r="B45" s="8" t="s">
        <v>79</v>
      </c>
      <c r="C45" s="29" t="s">
        <v>80</v>
      </c>
      <c r="D45" s="43">
        <f t="shared" si="0"/>
        <v>138234758</v>
      </c>
      <c r="E45" s="43"/>
      <c r="F45" s="43"/>
      <c r="G45" s="43">
        <v>45541005</v>
      </c>
      <c r="H45" s="43">
        <v>33158246</v>
      </c>
      <c r="I45" s="43">
        <v>92693753</v>
      </c>
      <c r="L45" s="65"/>
    </row>
    <row r="46" spans="1:12" x14ac:dyDescent="0.2">
      <c r="A46" s="7">
        <v>40</v>
      </c>
      <c r="B46" s="16" t="s">
        <v>81</v>
      </c>
      <c r="C46" s="31" t="s">
        <v>82</v>
      </c>
      <c r="D46" s="43">
        <f t="shared" si="0"/>
        <v>54403241</v>
      </c>
      <c r="E46" s="43"/>
      <c r="F46" s="43"/>
      <c r="G46" s="43">
        <v>20480747</v>
      </c>
      <c r="H46" s="43">
        <v>15526652</v>
      </c>
      <c r="I46" s="43">
        <v>33922494</v>
      </c>
      <c r="L46" s="65"/>
    </row>
    <row r="47" spans="1:12" x14ac:dyDescent="0.2">
      <c r="A47" s="7">
        <v>41</v>
      </c>
      <c r="B47" s="8" t="s">
        <v>83</v>
      </c>
      <c r="C47" s="29" t="s">
        <v>84</v>
      </c>
      <c r="D47" s="43">
        <f t="shared" si="0"/>
        <v>37081623</v>
      </c>
      <c r="E47" s="43"/>
      <c r="F47" s="43"/>
      <c r="G47" s="43">
        <v>14576402</v>
      </c>
      <c r="H47" s="43">
        <v>12831187</v>
      </c>
      <c r="I47" s="43">
        <v>22505221</v>
      </c>
      <c r="L47" s="65"/>
    </row>
    <row r="48" spans="1:12" x14ac:dyDescent="0.2">
      <c r="A48" s="7">
        <v>42</v>
      </c>
      <c r="B48" s="14" t="s">
        <v>85</v>
      </c>
      <c r="C48" s="30" t="s">
        <v>86</v>
      </c>
      <c r="D48" s="43">
        <f t="shared" si="0"/>
        <v>58265598</v>
      </c>
      <c r="E48" s="43"/>
      <c r="F48" s="43"/>
      <c r="G48" s="43">
        <v>21596866</v>
      </c>
      <c r="H48" s="43">
        <v>14781912</v>
      </c>
      <c r="I48" s="43">
        <v>36668732</v>
      </c>
      <c r="L48" s="65"/>
    </row>
    <row r="49" spans="1:12" x14ac:dyDescent="0.2">
      <c r="A49" s="7">
        <v>43</v>
      </c>
      <c r="B49" s="12" t="s">
        <v>87</v>
      </c>
      <c r="C49" s="28" t="s">
        <v>88</v>
      </c>
      <c r="D49" s="43">
        <f t="shared" si="0"/>
        <v>28836220</v>
      </c>
      <c r="E49" s="43"/>
      <c r="F49" s="43"/>
      <c r="G49" s="43">
        <v>10158204</v>
      </c>
      <c r="H49" s="43">
        <v>6187428</v>
      </c>
      <c r="I49" s="43">
        <v>18678016</v>
      </c>
      <c r="L49" s="65"/>
    </row>
    <row r="50" spans="1:12" x14ac:dyDescent="0.2">
      <c r="A50" s="7">
        <v>44</v>
      </c>
      <c r="B50" s="11" t="s">
        <v>89</v>
      </c>
      <c r="C50" s="29" t="s">
        <v>90</v>
      </c>
      <c r="D50" s="43">
        <f t="shared" si="0"/>
        <v>27317916</v>
      </c>
      <c r="E50" s="43"/>
      <c r="F50" s="43"/>
      <c r="G50" s="43">
        <v>6687863</v>
      </c>
      <c r="H50" s="43">
        <v>5503065</v>
      </c>
      <c r="I50" s="43">
        <v>20630053</v>
      </c>
      <c r="L50" s="65"/>
    </row>
    <row r="51" spans="1:12" x14ac:dyDescent="0.2">
      <c r="A51" s="7">
        <v>45</v>
      </c>
      <c r="B51" s="12" t="s">
        <v>91</v>
      </c>
      <c r="C51" s="28" t="s">
        <v>92</v>
      </c>
      <c r="D51" s="43">
        <f t="shared" si="0"/>
        <v>216923229</v>
      </c>
      <c r="E51" s="43">
        <v>9825969</v>
      </c>
      <c r="F51" s="43"/>
      <c r="G51" s="43">
        <v>82632258</v>
      </c>
      <c r="H51" s="43">
        <v>57537968</v>
      </c>
      <c r="I51" s="43">
        <v>124465002</v>
      </c>
      <c r="L51" s="65"/>
    </row>
    <row r="52" spans="1:12" x14ac:dyDescent="0.2">
      <c r="A52" s="7">
        <v>46</v>
      </c>
      <c r="B52" s="8" t="s">
        <v>93</v>
      </c>
      <c r="C52" s="29" t="s">
        <v>94</v>
      </c>
      <c r="D52" s="43">
        <f t="shared" si="0"/>
        <v>46102451</v>
      </c>
      <c r="E52" s="43">
        <v>0</v>
      </c>
      <c r="F52" s="43"/>
      <c r="G52" s="43">
        <v>14907549</v>
      </c>
      <c r="H52" s="43">
        <v>10360218</v>
      </c>
      <c r="I52" s="43">
        <v>31194902</v>
      </c>
      <c r="L52" s="65"/>
    </row>
    <row r="53" spans="1:12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151200544</v>
      </c>
      <c r="E53" s="43">
        <v>3760349</v>
      </c>
      <c r="F53" s="43"/>
      <c r="G53" s="43">
        <v>45605330</v>
      </c>
      <c r="H53" s="43">
        <v>22011799</v>
      </c>
      <c r="I53" s="43">
        <v>101834865</v>
      </c>
      <c r="L53" s="65"/>
    </row>
    <row r="54" spans="1:12" x14ac:dyDescent="0.2">
      <c r="A54" s="7">
        <v>48</v>
      </c>
      <c r="B54" s="18" t="s">
        <v>97</v>
      </c>
      <c r="C54" s="32" t="s">
        <v>98</v>
      </c>
      <c r="D54" s="43">
        <f t="shared" si="0"/>
        <v>37300580</v>
      </c>
      <c r="E54" s="43"/>
      <c r="F54" s="43"/>
      <c r="G54" s="43">
        <v>12430356</v>
      </c>
      <c r="H54" s="43">
        <v>10878071</v>
      </c>
      <c r="I54" s="43">
        <v>24870224</v>
      </c>
      <c r="L54" s="65"/>
    </row>
    <row r="55" spans="1:12" x14ac:dyDescent="0.2">
      <c r="A55" s="7">
        <v>49</v>
      </c>
      <c r="B55" s="12" t="s">
        <v>99</v>
      </c>
      <c r="C55" s="28" t="s">
        <v>100</v>
      </c>
      <c r="D55" s="43">
        <f t="shared" si="0"/>
        <v>55200807</v>
      </c>
      <c r="E55" s="43"/>
      <c r="F55" s="43"/>
      <c r="G55" s="43">
        <v>18459396</v>
      </c>
      <c r="H55" s="43">
        <v>13971910</v>
      </c>
      <c r="I55" s="43">
        <v>36741411</v>
      </c>
      <c r="L55" s="65"/>
    </row>
    <row r="56" spans="1:12" x14ac:dyDescent="0.2">
      <c r="A56" s="7">
        <v>50</v>
      </c>
      <c r="B56" s="11" t="s">
        <v>101</v>
      </c>
      <c r="C56" s="29" t="s">
        <v>102</v>
      </c>
      <c r="D56" s="43">
        <f t="shared" si="0"/>
        <v>64345223</v>
      </c>
      <c r="E56" s="43"/>
      <c r="F56" s="43"/>
      <c r="G56" s="43">
        <v>21093723</v>
      </c>
      <c r="H56" s="43">
        <v>12403429</v>
      </c>
      <c r="I56" s="43">
        <v>43251500</v>
      </c>
      <c r="L56" s="65"/>
    </row>
    <row r="57" spans="1:12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25955348</v>
      </c>
      <c r="E57" s="43"/>
      <c r="F57" s="43"/>
      <c r="G57" s="43">
        <v>9785797</v>
      </c>
      <c r="H57" s="43">
        <v>5648981</v>
      </c>
      <c r="I57" s="43">
        <v>16169551</v>
      </c>
      <c r="L57" s="65"/>
    </row>
    <row r="58" spans="1:12" x14ac:dyDescent="0.2">
      <c r="A58" s="7">
        <v>52</v>
      </c>
      <c r="B58" s="11" t="s">
        <v>105</v>
      </c>
      <c r="C58" s="29" t="s">
        <v>106</v>
      </c>
      <c r="D58" s="43">
        <f t="shared" si="0"/>
        <v>45398534</v>
      </c>
      <c r="E58" s="43"/>
      <c r="F58" s="43"/>
      <c r="G58" s="43">
        <v>16162331</v>
      </c>
      <c r="H58" s="43">
        <v>12513634</v>
      </c>
      <c r="I58" s="43">
        <v>29236203</v>
      </c>
      <c r="L58" s="65"/>
    </row>
    <row r="59" spans="1:12" x14ac:dyDescent="0.2">
      <c r="A59" s="7">
        <v>53</v>
      </c>
      <c r="B59" s="12" t="s">
        <v>107</v>
      </c>
      <c r="C59" s="28" t="s">
        <v>108</v>
      </c>
      <c r="D59" s="43">
        <f t="shared" si="0"/>
        <v>71590327</v>
      </c>
      <c r="E59" s="43"/>
      <c r="F59" s="43"/>
      <c r="G59" s="43">
        <v>26196506</v>
      </c>
      <c r="H59" s="43">
        <v>20245770</v>
      </c>
      <c r="I59" s="43">
        <v>45393821</v>
      </c>
      <c r="L59" s="65"/>
    </row>
    <row r="60" spans="1:12" x14ac:dyDescent="0.2">
      <c r="A60" s="7">
        <v>54</v>
      </c>
      <c r="B60" s="12" t="s">
        <v>109</v>
      </c>
      <c r="C60" s="28" t="s">
        <v>110</v>
      </c>
      <c r="D60" s="43">
        <f t="shared" si="0"/>
        <v>216479234</v>
      </c>
      <c r="E60" s="43"/>
      <c r="F60" s="43"/>
      <c r="G60" s="43">
        <v>69254203</v>
      </c>
      <c r="H60" s="43">
        <v>41987817</v>
      </c>
      <c r="I60" s="43">
        <v>147225031</v>
      </c>
      <c r="L60" s="65"/>
    </row>
    <row r="61" spans="1:12" x14ac:dyDescent="0.2">
      <c r="A61" s="7">
        <v>55</v>
      </c>
      <c r="B61" s="12" t="s">
        <v>111</v>
      </c>
      <c r="C61" s="28" t="s">
        <v>112</v>
      </c>
      <c r="D61" s="43">
        <f t="shared" si="0"/>
        <v>37769125</v>
      </c>
      <c r="E61" s="43"/>
      <c r="F61" s="43"/>
      <c r="G61" s="43">
        <v>14025362</v>
      </c>
      <c r="H61" s="43">
        <v>12155075</v>
      </c>
      <c r="I61" s="43">
        <v>23743763</v>
      </c>
      <c r="L61" s="65"/>
    </row>
    <row r="62" spans="1:12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/>
      <c r="H62" s="43"/>
      <c r="I62" s="43"/>
      <c r="L62" s="65"/>
    </row>
    <row r="63" spans="1:12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  <c r="L63" s="65"/>
    </row>
    <row r="64" spans="1:12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64723328</v>
      </c>
      <c r="E64" s="43"/>
      <c r="F64" s="43"/>
      <c r="G64" s="43">
        <v>12791227</v>
      </c>
      <c r="H64" s="43">
        <v>0</v>
      </c>
      <c r="I64" s="43">
        <v>51932101</v>
      </c>
      <c r="L64" s="65"/>
    </row>
    <row r="65" spans="1:12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53740314</v>
      </c>
      <c r="E65" s="43"/>
      <c r="F65" s="43"/>
      <c r="G65" s="43">
        <v>11578518</v>
      </c>
      <c r="H65" s="43">
        <v>0</v>
      </c>
      <c r="I65" s="43">
        <v>42161796</v>
      </c>
      <c r="L65" s="65"/>
    </row>
    <row r="66" spans="1:12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90095081</v>
      </c>
      <c r="E66" s="43">
        <v>4017713</v>
      </c>
      <c r="F66" s="43"/>
      <c r="G66" s="43">
        <v>26936927</v>
      </c>
      <c r="H66" s="43">
        <v>23264041</v>
      </c>
      <c r="I66" s="43">
        <v>59140441</v>
      </c>
      <c r="L66" s="65"/>
    </row>
    <row r="67" spans="1:12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103655088</v>
      </c>
      <c r="E67" s="43">
        <v>3749613</v>
      </c>
      <c r="F67" s="43">
        <v>0</v>
      </c>
      <c r="G67" s="43">
        <v>23506024</v>
      </c>
      <c r="H67" s="43">
        <v>0</v>
      </c>
      <c r="I67" s="43">
        <v>76399451</v>
      </c>
      <c r="L67" s="65"/>
    </row>
    <row r="68" spans="1:12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41076425</v>
      </c>
      <c r="E68" s="43"/>
      <c r="F68" s="43"/>
      <c r="G68" s="43">
        <v>11551646</v>
      </c>
      <c r="H68" s="43">
        <v>5314162</v>
      </c>
      <c r="I68" s="43">
        <v>29524779</v>
      </c>
      <c r="L68" s="65"/>
    </row>
    <row r="69" spans="1:12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43728087</v>
      </c>
      <c r="E69" s="43">
        <v>43728087</v>
      </c>
      <c r="F69" s="43">
        <v>43728087</v>
      </c>
      <c r="G69" s="43"/>
      <c r="H69" s="43"/>
      <c r="I69" s="43"/>
      <c r="L69" s="65"/>
    </row>
    <row r="70" spans="1:12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  <c r="L70" s="65"/>
    </row>
    <row r="71" spans="1:12" x14ac:dyDescent="0.2">
      <c r="A71" s="7">
        <v>65</v>
      </c>
      <c r="B71" s="11" t="s">
        <v>131</v>
      </c>
      <c r="C71" s="28" t="s">
        <v>132</v>
      </c>
      <c r="D71" s="43">
        <f t="shared" si="0"/>
        <v>95917746</v>
      </c>
      <c r="E71" s="43"/>
      <c r="F71" s="43"/>
      <c r="G71" s="43">
        <v>25032397</v>
      </c>
      <c r="H71" s="43"/>
      <c r="I71" s="43">
        <v>70885349</v>
      </c>
      <c r="L71" s="65"/>
    </row>
    <row r="72" spans="1:12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61234539</v>
      </c>
      <c r="E72" s="43"/>
      <c r="F72" s="43"/>
      <c r="G72" s="43">
        <v>14819728</v>
      </c>
      <c r="H72" s="43">
        <v>659104</v>
      </c>
      <c r="I72" s="43">
        <v>46414811</v>
      </c>
      <c r="L72" s="65"/>
    </row>
    <row r="73" spans="1:12" x14ac:dyDescent="0.2">
      <c r="A73" s="7">
        <v>67</v>
      </c>
      <c r="B73" s="11" t="s">
        <v>135</v>
      </c>
      <c r="C73" s="28" t="s">
        <v>136</v>
      </c>
      <c r="D73" s="43">
        <f t="shared" si="1"/>
        <v>71540106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42710585</v>
      </c>
      <c r="L73" s="65"/>
    </row>
    <row r="74" spans="1:12" x14ac:dyDescent="0.2">
      <c r="A74" s="7">
        <v>68</v>
      </c>
      <c r="B74" s="11" t="s">
        <v>137</v>
      </c>
      <c r="C74" s="28" t="s">
        <v>138</v>
      </c>
      <c r="D74" s="43">
        <f t="shared" si="1"/>
        <v>46081444</v>
      </c>
      <c r="E74" s="43">
        <v>0</v>
      </c>
      <c r="F74" s="43"/>
      <c r="G74" s="43">
        <v>11222942</v>
      </c>
      <c r="H74" s="43"/>
      <c r="I74" s="43">
        <v>34858502</v>
      </c>
      <c r="L74" s="65"/>
    </row>
    <row r="75" spans="1:12" x14ac:dyDescent="0.2">
      <c r="A75" s="7">
        <v>69</v>
      </c>
      <c r="B75" s="11" t="s">
        <v>139</v>
      </c>
      <c r="C75" s="28" t="s">
        <v>140</v>
      </c>
      <c r="D75" s="43">
        <f t="shared" si="1"/>
        <v>133346570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87987690</v>
      </c>
      <c r="L75" s="65"/>
    </row>
    <row r="76" spans="1:12" x14ac:dyDescent="0.2">
      <c r="A76" s="7">
        <v>70</v>
      </c>
      <c r="B76" s="12" t="s">
        <v>141</v>
      </c>
      <c r="C76" s="28" t="s">
        <v>142</v>
      </c>
      <c r="D76" s="43">
        <f t="shared" si="1"/>
        <v>69704485</v>
      </c>
      <c r="E76" s="43">
        <v>0</v>
      </c>
      <c r="F76" s="43"/>
      <c r="G76" s="43">
        <v>26056536</v>
      </c>
      <c r="H76" s="43"/>
      <c r="I76" s="43">
        <v>43647949</v>
      </c>
      <c r="L76" s="65"/>
    </row>
    <row r="77" spans="1:12" x14ac:dyDescent="0.2">
      <c r="A77" s="7">
        <v>71</v>
      </c>
      <c r="B77" s="11" t="s">
        <v>143</v>
      </c>
      <c r="C77" s="29" t="s">
        <v>144</v>
      </c>
      <c r="D77" s="43">
        <f t="shared" si="1"/>
        <v>69686904</v>
      </c>
      <c r="E77" s="43">
        <v>0</v>
      </c>
      <c r="F77" s="43"/>
      <c r="G77" s="43">
        <v>16511439</v>
      </c>
      <c r="H77" s="43"/>
      <c r="I77" s="43">
        <v>53175465</v>
      </c>
      <c r="L77" s="65"/>
    </row>
    <row r="78" spans="1:12" x14ac:dyDescent="0.2">
      <c r="A78" s="7">
        <v>72</v>
      </c>
      <c r="B78" s="12" t="s">
        <v>145</v>
      </c>
      <c r="C78" s="28" t="s">
        <v>146</v>
      </c>
      <c r="D78" s="43">
        <f t="shared" si="1"/>
        <v>41836971</v>
      </c>
      <c r="E78" s="43">
        <v>0</v>
      </c>
      <c r="F78" s="43"/>
      <c r="G78" s="43">
        <v>11048599</v>
      </c>
      <c r="H78" s="43"/>
      <c r="I78" s="43">
        <v>30788372</v>
      </c>
      <c r="L78" s="65"/>
    </row>
    <row r="79" spans="1:12" x14ac:dyDescent="0.2">
      <c r="A79" s="7">
        <v>73</v>
      </c>
      <c r="B79" s="11" t="s">
        <v>147</v>
      </c>
      <c r="C79" s="28" t="s">
        <v>148</v>
      </c>
      <c r="D79" s="43">
        <f t="shared" si="1"/>
        <v>129439707</v>
      </c>
      <c r="E79" s="43">
        <v>10050956</v>
      </c>
      <c r="F79" s="43">
        <v>0</v>
      </c>
      <c r="G79" s="43">
        <v>32684600</v>
      </c>
      <c r="H79" s="43">
        <v>0</v>
      </c>
      <c r="I79" s="43">
        <v>86704151</v>
      </c>
      <c r="L79" s="65"/>
    </row>
    <row r="80" spans="1:12" x14ac:dyDescent="0.2">
      <c r="A80" s="7">
        <v>74</v>
      </c>
      <c r="B80" s="12" t="s">
        <v>149</v>
      </c>
      <c r="C80" s="28" t="s">
        <v>150</v>
      </c>
      <c r="D80" s="43">
        <f t="shared" si="1"/>
        <v>48709910</v>
      </c>
      <c r="E80" s="43"/>
      <c r="F80" s="43"/>
      <c r="G80" s="43">
        <v>13662535</v>
      </c>
      <c r="H80" s="43"/>
      <c r="I80" s="43">
        <v>35047375</v>
      </c>
      <c r="L80" s="65"/>
    </row>
    <row r="81" spans="1:12" x14ac:dyDescent="0.2">
      <c r="A81" s="7">
        <v>75</v>
      </c>
      <c r="B81" s="12" t="s">
        <v>151</v>
      </c>
      <c r="C81" s="28" t="s">
        <v>152</v>
      </c>
      <c r="D81" s="43">
        <f t="shared" si="1"/>
        <v>56607429</v>
      </c>
      <c r="E81" s="43">
        <v>0</v>
      </c>
      <c r="F81" s="43">
        <v>0</v>
      </c>
      <c r="G81" s="43">
        <v>18953198</v>
      </c>
      <c r="H81" s="43">
        <v>0</v>
      </c>
      <c r="I81" s="43">
        <v>37654231</v>
      </c>
      <c r="L81" s="65"/>
    </row>
    <row r="82" spans="1:12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  <c r="L82" s="65"/>
    </row>
    <row r="83" spans="1:12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  <c r="L83" s="65"/>
    </row>
    <row r="84" spans="1:12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  <c r="L84" s="65"/>
    </row>
    <row r="85" spans="1:12" ht="24" x14ac:dyDescent="0.2">
      <c r="A85" s="7">
        <v>79</v>
      </c>
      <c r="B85" s="11" t="s">
        <v>159</v>
      </c>
      <c r="C85" s="28" t="s">
        <v>160</v>
      </c>
      <c r="D85" s="43">
        <f t="shared" si="1"/>
        <v>37554753</v>
      </c>
      <c r="E85" s="43">
        <v>37554753</v>
      </c>
      <c r="F85" s="43">
        <v>37554753</v>
      </c>
      <c r="G85" s="43"/>
      <c r="H85" s="43"/>
      <c r="I85" s="43"/>
      <c r="L85" s="65"/>
    </row>
    <row r="86" spans="1:12" ht="24" x14ac:dyDescent="0.2">
      <c r="A86" s="7">
        <v>80</v>
      </c>
      <c r="B86" s="8" t="s">
        <v>161</v>
      </c>
      <c r="C86" s="28" t="s">
        <v>162</v>
      </c>
      <c r="D86" s="43">
        <f t="shared" si="1"/>
        <v>51640464</v>
      </c>
      <c r="E86" s="43">
        <v>51640464</v>
      </c>
      <c r="F86" s="43">
        <v>51640464</v>
      </c>
      <c r="G86" s="43"/>
      <c r="H86" s="43"/>
      <c r="I86" s="43"/>
      <c r="L86" s="65"/>
    </row>
    <row r="87" spans="1:12" ht="24" x14ac:dyDescent="0.2">
      <c r="A87" s="7">
        <v>81</v>
      </c>
      <c r="B87" s="8" t="s">
        <v>163</v>
      </c>
      <c r="C87" s="28" t="s">
        <v>164</v>
      </c>
      <c r="D87" s="43">
        <f t="shared" si="1"/>
        <v>35326698</v>
      </c>
      <c r="E87" s="43">
        <v>35326698</v>
      </c>
      <c r="F87" s="43">
        <v>35326698</v>
      </c>
      <c r="G87" s="43"/>
      <c r="H87" s="43"/>
      <c r="I87" s="43"/>
      <c r="L87" s="65"/>
    </row>
    <row r="88" spans="1:12" ht="24" x14ac:dyDescent="0.2">
      <c r="A88" s="7">
        <v>82</v>
      </c>
      <c r="B88" s="8" t="s">
        <v>165</v>
      </c>
      <c r="C88" s="28" t="s">
        <v>166</v>
      </c>
      <c r="D88" s="43">
        <f t="shared" si="1"/>
        <v>29475432</v>
      </c>
      <c r="E88" s="43">
        <v>29475432</v>
      </c>
      <c r="F88" s="43">
        <v>29475432</v>
      </c>
      <c r="G88" s="43"/>
      <c r="H88" s="43"/>
      <c r="I88" s="43"/>
      <c r="L88" s="65"/>
    </row>
    <row r="89" spans="1:12" x14ac:dyDescent="0.2">
      <c r="A89" s="7">
        <v>83</v>
      </c>
      <c r="B89" s="12" t="s">
        <v>167</v>
      </c>
      <c r="C89" s="28" t="s">
        <v>168</v>
      </c>
      <c r="D89" s="43">
        <f t="shared" si="1"/>
        <v>117864211</v>
      </c>
      <c r="E89" s="43">
        <v>1721594</v>
      </c>
      <c r="F89" s="43"/>
      <c r="G89" s="43">
        <v>29759282</v>
      </c>
      <c r="H89" s="43">
        <v>10112944</v>
      </c>
      <c r="I89" s="43">
        <f>81668944+4714391</f>
        <v>86383335</v>
      </c>
      <c r="L89" s="65"/>
    </row>
    <row r="90" spans="1:12" x14ac:dyDescent="0.2">
      <c r="A90" s="7">
        <v>84</v>
      </c>
      <c r="B90" s="8" t="s">
        <v>169</v>
      </c>
      <c r="C90" s="28" t="s">
        <v>170</v>
      </c>
      <c r="D90" s="43">
        <f t="shared" si="1"/>
        <v>80315001</v>
      </c>
      <c r="E90" s="43">
        <v>4551588</v>
      </c>
      <c r="F90" s="43"/>
      <c r="G90" s="43">
        <v>26210371</v>
      </c>
      <c r="H90" s="43">
        <v>0</v>
      </c>
      <c r="I90" s="43">
        <v>49553042</v>
      </c>
      <c r="L90" s="65"/>
    </row>
    <row r="91" spans="1:12" x14ac:dyDescent="0.2">
      <c r="A91" s="7">
        <v>85</v>
      </c>
      <c r="B91" s="12" t="s">
        <v>171</v>
      </c>
      <c r="C91" s="28" t="s">
        <v>172</v>
      </c>
      <c r="D91" s="43">
        <f t="shared" si="1"/>
        <v>56113816</v>
      </c>
      <c r="E91" s="43">
        <v>0</v>
      </c>
      <c r="F91" s="43"/>
      <c r="G91" s="43">
        <v>15477566</v>
      </c>
      <c r="H91" s="43">
        <v>4787312</v>
      </c>
      <c r="I91" s="43">
        <v>40636250</v>
      </c>
      <c r="L91" s="65"/>
    </row>
    <row r="92" spans="1:12" x14ac:dyDescent="0.2">
      <c r="A92" s="7">
        <v>86</v>
      </c>
      <c r="B92" s="14" t="s">
        <v>173</v>
      </c>
      <c r="C92" s="30" t="s">
        <v>174</v>
      </c>
      <c r="D92" s="43">
        <f t="shared" si="1"/>
        <v>41891841</v>
      </c>
      <c r="E92" s="43">
        <v>0</v>
      </c>
      <c r="F92" s="43"/>
      <c r="G92" s="43">
        <v>15782222</v>
      </c>
      <c r="H92" s="43">
        <v>2487531</v>
      </c>
      <c r="I92" s="43">
        <v>26109619</v>
      </c>
      <c r="L92" s="65"/>
    </row>
    <row r="93" spans="1:12" x14ac:dyDescent="0.2">
      <c r="A93" s="7">
        <v>87</v>
      </c>
      <c r="B93" s="8" t="s">
        <v>175</v>
      </c>
      <c r="C93" s="28" t="s">
        <v>176</v>
      </c>
      <c r="D93" s="43">
        <f t="shared" si="1"/>
        <v>17700265</v>
      </c>
      <c r="E93" s="43">
        <v>4924500</v>
      </c>
      <c r="F93" s="43"/>
      <c r="G93" s="43">
        <v>2210359</v>
      </c>
      <c r="H93" s="43">
        <v>0</v>
      </c>
      <c r="I93" s="43">
        <v>10565406</v>
      </c>
      <c r="L93" s="65"/>
    </row>
    <row r="94" spans="1:12" x14ac:dyDescent="0.2">
      <c r="A94" s="7">
        <v>88</v>
      </c>
      <c r="B94" s="8" t="s">
        <v>177</v>
      </c>
      <c r="C94" s="28" t="s">
        <v>178</v>
      </c>
      <c r="D94" s="43">
        <f t="shared" si="1"/>
        <v>254367449</v>
      </c>
      <c r="E94" s="43">
        <v>9750590</v>
      </c>
      <c r="F94" s="43"/>
      <c r="G94" s="43">
        <v>91353862</v>
      </c>
      <c r="H94" s="43">
        <v>37907004</v>
      </c>
      <c r="I94" s="43">
        <v>153262997</v>
      </c>
      <c r="L94" s="65"/>
    </row>
    <row r="95" spans="1:12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55464111</v>
      </c>
      <c r="E95" s="43"/>
      <c r="F95" s="43"/>
      <c r="G95" s="43">
        <v>13165703</v>
      </c>
      <c r="H95" s="43">
        <v>0</v>
      </c>
      <c r="I95" s="43">
        <v>42298408</v>
      </c>
      <c r="L95" s="65"/>
    </row>
    <row r="96" spans="1:12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68551101</v>
      </c>
      <c r="E96" s="43">
        <v>0</v>
      </c>
      <c r="F96" s="43"/>
      <c r="G96" s="43">
        <v>28948273</v>
      </c>
      <c r="H96" s="43">
        <v>14638554</v>
      </c>
      <c r="I96" s="43">
        <v>39602828</v>
      </c>
      <c r="L96" s="65"/>
    </row>
    <row r="97" spans="1:12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/>
      <c r="H97" s="43"/>
      <c r="I97" s="43"/>
      <c r="L97" s="65"/>
    </row>
    <row r="98" spans="1:12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  <c r="L98" s="65"/>
    </row>
    <row r="99" spans="1:12" x14ac:dyDescent="0.2">
      <c r="A99" s="7">
        <v>93</v>
      </c>
      <c r="B99" s="12" t="s">
        <v>187</v>
      </c>
      <c r="C99" s="28" t="s">
        <v>188</v>
      </c>
      <c r="D99" s="43">
        <f t="shared" si="1"/>
        <v>15690858</v>
      </c>
      <c r="E99" s="43"/>
      <c r="F99" s="43"/>
      <c r="G99" s="43">
        <v>9148028</v>
      </c>
      <c r="H99" s="43">
        <v>7365483</v>
      </c>
      <c r="I99" s="43">
        <v>6542830</v>
      </c>
      <c r="L99" s="65"/>
    </row>
    <row r="100" spans="1:12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/>
      <c r="H100" s="43"/>
      <c r="I100" s="43"/>
      <c r="L100" s="65"/>
    </row>
    <row r="101" spans="1:12" x14ac:dyDescent="0.2">
      <c r="A101" s="7">
        <v>95</v>
      </c>
      <c r="B101" s="11" t="s">
        <v>191</v>
      </c>
      <c r="C101" s="30" t="s">
        <v>192</v>
      </c>
      <c r="D101" s="43">
        <f t="shared" si="1"/>
        <v>9032823</v>
      </c>
      <c r="E101" s="43"/>
      <c r="F101" s="43"/>
      <c r="G101" s="43">
        <v>2678723</v>
      </c>
      <c r="H101" s="43">
        <v>988656</v>
      </c>
      <c r="I101" s="43">
        <v>6354100</v>
      </c>
      <c r="L101" s="65"/>
    </row>
    <row r="102" spans="1:12" x14ac:dyDescent="0.2">
      <c r="A102" s="7">
        <v>96</v>
      </c>
      <c r="B102" s="12" t="s">
        <v>193</v>
      </c>
      <c r="C102" s="28" t="s">
        <v>194</v>
      </c>
      <c r="D102" s="43">
        <f t="shared" si="1"/>
        <v>33932882</v>
      </c>
      <c r="E102" s="43"/>
      <c r="F102" s="43"/>
      <c r="G102" s="43">
        <v>11528187</v>
      </c>
      <c r="H102" s="43">
        <v>8545279</v>
      </c>
      <c r="I102" s="43">
        <v>22404695</v>
      </c>
      <c r="L102" s="65"/>
    </row>
    <row r="103" spans="1:12" x14ac:dyDescent="0.2">
      <c r="A103" s="7">
        <v>97</v>
      </c>
      <c r="B103" s="11" t="s">
        <v>195</v>
      </c>
      <c r="C103" s="33" t="s">
        <v>196</v>
      </c>
      <c r="D103" s="43">
        <f t="shared" si="1"/>
        <v>35293423</v>
      </c>
      <c r="E103" s="43"/>
      <c r="F103" s="43"/>
      <c r="G103" s="43">
        <v>13839705</v>
      </c>
      <c r="H103" s="43">
        <v>8830581</v>
      </c>
      <c r="I103" s="43">
        <v>21453718</v>
      </c>
      <c r="L103" s="65"/>
    </row>
    <row r="104" spans="1:12" x14ac:dyDescent="0.2">
      <c r="A104" s="7">
        <v>98</v>
      </c>
      <c r="B104" s="12" t="s">
        <v>197</v>
      </c>
      <c r="C104" s="28" t="s">
        <v>198</v>
      </c>
      <c r="D104" s="43">
        <f t="shared" si="1"/>
        <v>35500885</v>
      </c>
      <c r="E104" s="43"/>
      <c r="F104" s="43"/>
      <c r="G104" s="43">
        <v>13277520</v>
      </c>
      <c r="H104" s="43">
        <v>8235022</v>
      </c>
      <c r="I104" s="43">
        <v>22223365</v>
      </c>
      <c r="L104" s="65"/>
    </row>
    <row r="105" spans="1:12" x14ac:dyDescent="0.2">
      <c r="A105" s="7">
        <v>99</v>
      </c>
      <c r="B105" s="12" t="s">
        <v>199</v>
      </c>
      <c r="C105" s="28" t="s">
        <v>200</v>
      </c>
      <c r="D105" s="43">
        <f t="shared" si="1"/>
        <v>90122384</v>
      </c>
      <c r="E105" s="43"/>
      <c r="F105" s="43"/>
      <c r="G105" s="43">
        <v>32368298</v>
      </c>
      <c r="H105" s="43">
        <v>24806907</v>
      </c>
      <c r="I105" s="43">
        <v>57754086</v>
      </c>
      <c r="L105" s="65"/>
    </row>
    <row r="106" spans="1:12" x14ac:dyDescent="0.2">
      <c r="A106" s="7">
        <v>100</v>
      </c>
      <c r="B106" s="11" t="s">
        <v>201</v>
      </c>
      <c r="C106" s="30" t="s">
        <v>202</v>
      </c>
      <c r="D106" s="43">
        <f t="shared" si="1"/>
        <v>39525883</v>
      </c>
      <c r="E106" s="43"/>
      <c r="F106" s="43"/>
      <c r="G106" s="43">
        <v>14253038</v>
      </c>
      <c r="H106" s="43">
        <v>10677349</v>
      </c>
      <c r="I106" s="43">
        <v>25272845</v>
      </c>
      <c r="L106" s="65"/>
    </row>
    <row r="107" spans="1:12" x14ac:dyDescent="0.2">
      <c r="A107" s="7">
        <v>101</v>
      </c>
      <c r="B107" s="11" t="s">
        <v>203</v>
      </c>
      <c r="C107" s="29" t="s">
        <v>204</v>
      </c>
      <c r="D107" s="43">
        <f t="shared" si="1"/>
        <v>47587803</v>
      </c>
      <c r="E107" s="43"/>
      <c r="F107" s="43"/>
      <c r="G107" s="43">
        <v>17117955</v>
      </c>
      <c r="H107" s="43">
        <v>12307051</v>
      </c>
      <c r="I107" s="43">
        <v>30469848</v>
      </c>
      <c r="L107" s="65"/>
    </row>
    <row r="108" spans="1:12" x14ac:dyDescent="0.2">
      <c r="A108" s="7">
        <v>102</v>
      </c>
      <c r="B108" s="8" t="s">
        <v>205</v>
      </c>
      <c r="C108" s="29" t="s">
        <v>206</v>
      </c>
      <c r="D108" s="43">
        <f t="shared" si="1"/>
        <v>102470035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64223314</v>
      </c>
      <c r="L108" s="65"/>
    </row>
    <row r="109" spans="1:12" x14ac:dyDescent="0.2">
      <c r="A109" s="7">
        <v>103</v>
      </c>
      <c r="B109" s="8" t="s">
        <v>207</v>
      </c>
      <c r="C109" s="29" t="s">
        <v>208</v>
      </c>
      <c r="D109" s="43">
        <f t="shared" si="1"/>
        <v>78787140</v>
      </c>
      <c r="E109" s="43"/>
      <c r="F109" s="43"/>
      <c r="G109" s="43">
        <v>25173480</v>
      </c>
      <c r="H109" s="43">
        <v>21588971</v>
      </c>
      <c r="I109" s="43">
        <v>53613660</v>
      </c>
      <c r="L109" s="65"/>
    </row>
    <row r="110" spans="1:12" x14ac:dyDescent="0.2">
      <c r="A110" s="7">
        <v>104</v>
      </c>
      <c r="B110" s="12" t="s">
        <v>209</v>
      </c>
      <c r="C110" s="28" t="s">
        <v>210</v>
      </c>
      <c r="D110" s="43">
        <f t="shared" si="1"/>
        <v>31000291</v>
      </c>
      <c r="E110" s="43"/>
      <c r="F110" s="43"/>
      <c r="G110" s="43">
        <v>10814120</v>
      </c>
      <c r="H110" s="43">
        <v>7296752</v>
      </c>
      <c r="I110" s="43">
        <v>20186171</v>
      </c>
      <c r="L110" s="65"/>
    </row>
    <row r="111" spans="1:12" x14ac:dyDescent="0.2">
      <c r="A111" s="7">
        <v>105</v>
      </c>
      <c r="B111" s="14" t="s">
        <v>211</v>
      </c>
      <c r="C111" s="30" t="s">
        <v>212</v>
      </c>
      <c r="D111" s="43">
        <f t="shared" si="1"/>
        <v>41549377</v>
      </c>
      <c r="E111" s="43"/>
      <c r="F111" s="43"/>
      <c r="G111" s="43">
        <v>11756029</v>
      </c>
      <c r="H111" s="43">
        <v>5379483</v>
      </c>
      <c r="I111" s="43">
        <v>29793348</v>
      </c>
      <c r="L111" s="65"/>
    </row>
    <row r="112" spans="1:12" x14ac:dyDescent="0.2">
      <c r="A112" s="7">
        <v>106</v>
      </c>
      <c r="B112" s="8" t="s">
        <v>213</v>
      </c>
      <c r="C112" s="29" t="s">
        <v>214</v>
      </c>
      <c r="D112" s="43">
        <f t="shared" si="1"/>
        <v>45376889</v>
      </c>
      <c r="E112" s="43"/>
      <c r="F112" s="43"/>
      <c r="G112" s="43">
        <v>17176994</v>
      </c>
      <c r="H112" s="43">
        <v>11546324</v>
      </c>
      <c r="I112" s="43">
        <v>28199895</v>
      </c>
      <c r="L112" s="65"/>
    </row>
    <row r="113" spans="1:12" x14ac:dyDescent="0.2">
      <c r="A113" s="7">
        <v>107</v>
      </c>
      <c r="B113" s="11" t="s">
        <v>215</v>
      </c>
      <c r="C113" s="29" t="s">
        <v>216</v>
      </c>
      <c r="D113" s="43">
        <f t="shared" si="1"/>
        <v>51344274</v>
      </c>
      <c r="E113" s="43">
        <v>3515762</v>
      </c>
      <c r="F113" s="43"/>
      <c r="G113" s="43">
        <v>13922399</v>
      </c>
      <c r="H113" s="43">
        <v>8253439</v>
      </c>
      <c r="I113" s="43">
        <v>33906113</v>
      </c>
      <c r="L113" s="65"/>
    </row>
    <row r="114" spans="1:12" x14ac:dyDescent="0.2">
      <c r="A114" s="7">
        <v>108</v>
      </c>
      <c r="B114" s="12" t="s">
        <v>217</v>
      </c>
      <c r="C114" s="28" t="s">
        <v>218</v>
      </c>
      <c r="D114" s="43">
        <f t="shared" si="1"/>
        <v>34984465</v>
      </c>
      <c r="E114" s="43"/>
      <c r="F114" s="43"/>
      <c r="G114" s="43">
        <v>11456330</v>
      </c>
      <c r="H114" s="43">
        <v>3295806</v>
      </c>
      <c r="I114" s="43">
        <v>23528135</v>
      </c>
      <c r="L114" s="65"/>
    </row>
    <row r="115" spans="1:12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47313997</v>
      </c>
      <c r="E115" s="43"/>
      <c r="F115" s="43"/>
      <c r="G115" s="43">
        <v>14713253</v>
      </c>
      <c r="H115" s="43">
        <v>8067445</v>
      </c>
      <c r="I115" s="43">
        <v>32600744</v>
      </c>
      <c r="L115" s="65"/>
    </row>
    <row r="116" spans="1:12" x14ac:dyDescent="0.2">
      <c r="A116" s="7">
        <v>110</v>
      </c>
      <c r="B116" s="8" t="s">
        <v>221</v>
      </c>
      <c r="C116" s="29" t="s">
        <v>222</v>
      </c>
      <c r="D116" s="43">
        <f t="shared" si="1"/>
        <v>83843661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55429616</v>
      </c>
      <c r="L116" s="65"/>
    </row>
    <row r="117" spans="1:12" x14ac:dyDescent="0.2">
      <c r="A117" s="7">
        <v>111</v>
      </c>
      <c r="B117" s="11" t="s">
        <v>223</v>
      </c>
      <c r="C117" s="29" t="s">
        <v>224</v>
      </c>
      <c r="D117" s="43">
        <f t="shared" si="1"/>
        <v>35746037</v>
      </c>
      <c r="E117" s="43"/>
      <c r="F117" s="43"/>
      <c r="G117" s="43">
        <v>10468435</v>
      </c>
      <c r="H117" s="43">
        <v>5826325</v>
      </c>
      <c r="I117" s="43">
        <v>25277602</v>
      </c>
      <c r="L117" s="65"/>
    </row>
    <row r="118" spans="1:12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  <c r="L118" s="65"/>
    </row>
    <row r="119" spans="1:12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  <c r="L119" s="65"/>
    </row>
    <row r="120" spans="1:12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  <c r="L120" s="65"/>
    </row>
    <row r="121" spans="1:12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  <c r="L121" s="65"/>
    </row>
    <row r="122" spans="1:12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  <c r="L122" s="65"/>
    </row>
    <row r="123" spans="1:12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  <c r="L123" s="65"/>
    </row>
    <row r="124" spans="1:12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  <c r="L124" s="65"/>
    </row>
    <row r="125" spans="1:12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  <c r="L125" s="65"/>
    </row>
    <row r="126" spans="1:12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  <c r="L126" s="65"/>
    </row>
    <row r="127" spans="1:12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  <c r="L127" s="65"/>
    </row>
    <row r="128" spans="1:12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  <c r="L128" s="65"/>
    </row>
    <row r="129" spans="1:12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  <c r="L129" s="65"/>
    </row>
    <row r="130" spans="1:12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  <c r="L130" s="65"/>
    </row>
    <row r="131" spans="1:12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  <c r="L131" s="65"/>
    </row>
    <row r="132" spans="1:12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  <c r="L132" s="65"/>
    </row>
    <row r="133" spans="1:12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  <c r="L133" s="65"/>
    </row>
    <row r="134" spans="1:12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  <c r="L134" s="65"/>
    </row>
    <row r="135" spans="1:12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  <c r="L135" s="65"/>
    </row>
    <row r="136" spans="1:12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  <c r="L136" s="65"/>
    </row>
    <row r="137" spans="1:12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  <c r="L137" s="65"/>
    </row>
    <row r="138" spans="1:12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  <c r="L138" s="65"/>
    </row>
    <row r="139" spans="1:12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  <c r="L139" s="65"/>
    </row>
    <row r="140" spans="1:12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  <c r="L140" s="65"/>
    </row>
    <row r="141" spans="1:12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  <c r="L141" s="65"/>
    </row>
    <row r="142" spans="1:12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  <c r="L142" s="65"/>
    </row>
    <row r="143" spans="1:12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  <c r="L143" s="65"/>
    </row>
    <row r="144" spans="1:12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  <c r="L144" s="65"/>
    </row>
    <row r="145" spans="1:12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  <c r="L145" s="65"/>
    </row>
    <row r="146" spans="1:12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  <c r="L146" s="65"/>
    </row>
    <row r="147" spans="1:12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  <c r="L147" s="65"/>
    </row>
    <row r="148" spans="1:12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  <c r="L148" s="65"/>
    </row>
    <row r="149" spans="1:12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  <c r="L149" s="65"/>
    </row>
    <row r="150" spans="1:12" x14ac:dyDescent="0.2">
      <c r="A150" s="7">
        <v>144</v>
      </c>
      <c r="B150" s="11" t="s">
        <v>289</v>
      </c>
      <c r="C150" s="30" t="s">
        <v>290</v>
      </c>
      <c r="D150" s="43">
        <f t="shared" si="2"/>
        <v>205016343</v>
      </c>
      <c r="E150" s="43">
        <v>17479904</v>
      </c>
      <c r="F150" s="43"/>
      <c r="G150" s="43">
        <v>54086205</v>
      </c>
      <c r="H150" s="43">
        <v>23672408</v>
      </c>
      <c r="I150" s="43">
        <f>138048762-4598528</f>
        <v>133450234</v>
      </c>
      <c r="L150" s="65"/>
    </row>
    <row r="151" spans="1:12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  <c r="L151" s="65"/>
    </row>
    <row r="152" spans="1:12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  <c r="L152" s="65"/>
    </row>
    <row r="153" spans="1:12" x14ac:dyDescent="0.2">
      <c r="A153" s="7">
        <v>147</v>
      </c>
      <c r="B153" s="8" t="s">
        <v>295</v>
      </c>
      <c r="C153" s="29" t="s">
        <v>296</v>
      </c>
      <c r="D153" s="43">
        <f t="shared" si="2"/>
        <v>661551</v>
      </c>
      <c r="E153" s="43">
        <v>661551</v>
      </c>
      <c r="F153" s="43"/>
      <c r="G153" s="43"/>
      <c r="H153" s="43"/>
      <c r="I153" s="43"/>
      <c r="L153" s="65"/>
    </row>
    <row r="154" spans="1:12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  <c r="L154" s="65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КС по уровням</vt:lpstr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Абдуллина Ф.C</cp:lastModifiedBy>
  <cp:lastPrinted>2021-09-27T11:25:02Z</cp:lastPrinted>
  <dcterms:created xsi:type="dcterms:W3CDTF">2021-01-30T04:26:25Z</dcterms:created>
  <dcterms:modified xsi:type="dcterms:W3CDTF">2021-09-27T11:27:25Z</dcterms:modified>
</cp:coreProperties>
</file>