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21\Протокол 10-21\"/>
    </mc:Choice>
  </mc:AlternateContent>
  <bookViews>
    <workbookView xWindow="0" yWindow="0" windowWidth="19200" windowHeight="10995" tabRatio="800" firstSheet="2" activeTab="3"/>
  </bookViews>
  <sheets>
    <sheet name="КС по уровням" sheetId="19" r:id="rId1"/>
    <sheet name="СВОД БП+СБП" sheetId="1" r:id="rId2"/>
    <sheet name="СБП на 2021 " sheetId="12" r:id="rId3"/>
    <sheet name="СМП" sheetId="11" r:id="rId4"/>
    <sheet name="ДС" sheetId="15" r:id="rId5"/>
    <sheet name="КС " sheetId="5" r:id="rId6"/>
    <sheet name="АПУ профилактика" sheetId="7" r:id="rId7"/>
    <sheet name="АПУ в неотл.форме" sheetId="9" r:id="rId8"/>
    <sheet name="АПУ обращения" sheetId="14" r:id="rId9"/>
    <sheet name="ОДИ ПГГ" sheetId="2" r:id="rId10"/>
    <sheet name="ОДИ МЗ РБ" sheetId="3" r:id="rId11"/>
    <sheet name="ФАП" sheetId="4" r:id="rId12"/>
    <sheet name="Гемодиализ" sheetId="10" r:id="rId13"/>
  </sheets>
  <definedNames>
    <definedName name="_xlnm._FilterDatabase" localSheetId="7" hidden="1">'АПУ в неотл.форме'!$A$5:$C$5</definedName>
    <definedName name="_xlnm._FilterDatabase" localSheetId="8" hidden="1">'АПУ обращения'!$A$5:$C$5</definedName>
    <definedName name="_xlnm._FilterDatabase" localSheetId="6" hidden="1">'АПУ профилактика'!$A$5:$C$5</definedName>
    <definedName name="_xlnm._FilterDatabase" localSheetId="12" hidden="1">Гемодиализ!$A$5:$I$156</definedName>
    <definedName name="_xlnm._FilterDatabase" localSheetId="4" hidden="1">ДС!#REF!</definedName>
    <definedName name="_xlnm._FilterDatabase" localSheetId="5" hidden="1">'КС '!$A$5:$I$156</definedName>
    <definedName name="_xlnm._FilterDatabase" localSheetId="10" hidden="1">'ОДИ МЗ РБ'!$A$5:$D$5</definedName>
    <definedName name="_xlnm._FilterDatabase" localSheetId="9" hidden="1">'ОДИ ПГГ'!$A$5:$D$5</definedName>
    <definedName name="_xlnm._FilterDatabase" localSheetId="1" hidden="1">'СВОД БП+СБП'!$A$5:$C$5</definedName>
    <definedName name="_xlnm._FilterDatabase" localSheetId="3" hidden="1">СМП!$A$5:$C$5</definedName>
    <definedName name="_xlnm._FilterDatabase" localSheetId="11" hidden="1">ФАП!$A$5:$D$5</definedName>
    <definedName name="_xlnm.Print_Titles" localSheetId="7">'АПУ в неотл.форме'!$4:$5</definedName>
    <definedName name="_xlnm.Print_Titles" localSheetId="8">'АПУ обращения'!$4:$5</definedName>
    <definedName name="_xlnm.Print_Titles" localSheetId="6">'АПУ профилактика'!$4:$5</definedName>
    <definedName name="_xlnm.Print_Titles" localSheetId="12">Гемодиализ!$4:$5</definedName>
    <definedName name="_xlnm.Print_Titles" localSheetId="4">ДС!$4:$4</definedName>
    <definedName name="_xlnm.Print_Titles" localSheetId="5">'КС '!$4:$5</definedName>
    <definedName name="_xlnm.Print_Titles" localSheetId="10">'ОДИ МЗ РБ'!$4:$5</definedName>
    <definedName name="_xlnm.Print_Titles" localSheetId="9">'ОДИ ПГГ'!$4:$5</definedName>
    <definedName name="_xlnm.Print_Titles" localSheetId="1">'СВОД БП+СБП'!$4:$5</definedName>
    <definedName name="_xlnm.Print_Titles" localSheetId="3">СМП!$4:$5</definedName>
    <definedName name="_xlnm.Print_Titles" localSheetId="11">ФАП!$4:$5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7" i="19" l="1"/>
  <c r="J266" i="19"/>
  <c r="I266" i="19"/>
  <c r="F266" i="19"/>
  <c r="E266" i="19" s="1"/>
  <c r="L266" i="19" s="1"/>
  <c r="L265" i="19"/>
  <c r="I265" i="19"/>
  <c r="L264" i="19"/>
  <c r="I264" i="19"/>
  <c r="L263" i="19"/>
  <c r="I263" i="19"/>
  <c r="J246" i="19"/>
  <c r="F246" i="19"/>
  <c r="I246" i="19" s="1"/>
  <c r="L245" i="19"/>
  <c r="I245" i="19"/>
  <c r="I244" i="19" s="1"/>
  <c r="K244" i="19"/>
  <c r="H244" i="19"/>
  <c r="G244" i="19"/>
  <c r="F244" i="19"/>
  <c r="E244" i="19"/>
  <c r="J226" i="19"/>
  <c r="L226" i="19" s="1"/>
  <c r="F226" i="19"/>
  <c r="L225" i="19"/>
  <c r="G225" i="19"/>
  <c r="G224" i="19" s="1"/>
  <c r="L224" i="19"/>
  <c r="K224" i="19"/>
  <c r="J224" i="19"/>
  <c r="H224" i="19"/>
  <c r="E224" i="19"/>
  <c r="L223" i="19"/>
  <c r="I223" i="19"/>
  <c r="L215" i="19"/>
  <c r="I215" i="19"/>
  <c r="L203" i="19"/>
  <c r="F203" i="19"/>
  <c r="I203" i="19" s="1"/>
  <c r="L202" i="19"/>
  <c r="F202" i="19"/>
  <c r="I202" i="19" s="1"/>
  <c r="I201" i="19" s="1"/>
  <c r="K201" i="19"/>
  <c r="J201" i="19"/>
  <c r="H201" i="19"/>
  <c r="G201" i="19"/>
  <c r="E201" i="19"/>
  <c r="J193" i="19"/>
  <c r="L193" i="19" s="1"/>
  <c r="I193" i="19"/>
  <c r="F193" i="19"/>
  <c r="L192" i="19"/>
  <c r="F192" i="19"/>
  <c r="K191" i="19"/>
  <c r="J191" i="19"/>
  <c r="H191" i="19"/>
  <c r="G191" i="19"/>
  <c r="E191" i="19"/>
  <c r="J185" i="19"/>
  <c r="L185" i="19" s="1"/>
  <c r="I185" i="19"/>
  <c r="L184" i="19"/>
  <c r="L183" i="19" s="1"/>
  <c r="I184" i="19"/>
  <c r="K183" i="19"/>
  <c r="J183" i="19"/>
  <c r="H183" i="19"/>
  <c r="G183" i="19"/>
  <c r="F183" i="19"/>
  <c r="E183" i="19"/>
  <c r="J176" i="19"/>
  <c r="L176" i="19" s="1"/>
  <c r="I176" i="19"/>
  <c r="L175" i="19"/>
  <c r="F175" i="19"/>
  <c r="I175" i="19" s="1"/>
  <c r="I174" i="19" s="1"/>
  <c r="L174" i="19"/>
  <c r="K174" i="19"/>
  <c r="H174" i="19"/>
  <c r="G174" i="19"/>
  <c r="E174" i="19"/>
  <c r="L168" i="19"/>
  <c r="I168" i="19"/>
  <c r="L167" i="19"/>
  <c r="I167" i="19"/>
  <c r="L166" i="19"/>
  <c r="K166" i="19"/>
  <c r="J166" i="19"/>
  <c r="I166" i="19"/>
  <c r="H166" i="19"/>
  <c r="G166" i="19"/>
  <c r="F166" i="19"/>
  <c r="E166" i="19"/>
  <c r="L162" i="19"/>
  <c r="I162" i="19"/>
  <c r="L161" i="19"/>
  <c r="I161" i="19"/>
  <c r="L160" i="19"/>
  <c r="K160" i="19"/>
  <c r="J160" i="19"/>
  <c r="I160" i="19"/>
  <c r="H160" i="19"/>
  <c r="G160" i="19"/>
  <c r="F160" i="19"/>
  <c r="E160" i="19"/>
  <c r="L150" i="19"/>
  <c r="J150" i="19"/>
  <c r="I150" i="19"/>
  <c r="L149" i="19"/>
  <c r="I149" i="19"/>
  <c r="I148" i="19" s="1"/>
  <c r="K148" i="19"/>
  <c r="J148" i="19"/>
  <c r="H148" i="19"/>
  <c r="G148" i="19"/>
  <c r="F148" i="19"/>
  <c r="E148" i="19"/>
  <c r="L137" i="19"/>
  <c r="F137" i="19"/>
  <c r="I137" i="19" s="1"/>
  <c r="L136" i="19"/>
  <c r="L135" i="19" s="1"/>
  <c r="F136" i="19"/>
  <c r="I136" i="19" s="1"/>
  <c r="I135" i="19" s="1"/>
  <c r="K135" i="19"/>
  <c r="J135" i="19"/>
  <c r="H135" i="19"/>
  <c r="G135" i="19"/>
  <c r="E135" i="19"/>
  <c r="L133" i="19"/>
  <c r="I133" i="19"/>
  <c r="L132" i="19"/>
  <c r="F132" i="19"/>
  <c r="I132" i="19" s="1"/>
  <c r="L131" i="19"/>
  <c r="K131" i="19"/>
  <c r="J131" i="19"/>
  <c r="H131" i="19"/>
  <c r="G131" i="19"/>
  <c r="E131" i="19"/>
  <c r="L129" i="19"/>
  <c r="I129" i="19"/>
  <c r="L128" i="19"/>
  <c r="I128" i="19"/>
  <c r="L127" i="19"/>
  <c r="K127" i="19"/>
  <c r="J127" i="19"/>
  <c r="I127" i="19"/>
  <c r="H127" i="19"/>
  <c r="G127" i="19"/>
  <c r="F127" i="19"/>
  <c r="E127" i="19"/>
  <c r="L126" i="19"/>
  <c r="I126" i="19"/>
  <c r="L125" i="19"/>
  <c r="I125" i="19"/>
  <c r="L124" i="19"/>
  <c r="K124" i="19"/>
  <c r="J124" i="19"/>
  <c r="I124" i="19"/>
  <c r="H124" i="19"/>
  <c r="G124" i="19"/>
  <c r="F124" i="19"/>
  <c r="E124" i="19"/>
  <c r="L123" i="19"/>
  <c r="I123" i="19"/>
  <c r="L118" i="19"/>
  <c r="F118" i="19"/>
  <c r="I118" i="19" s="1"/>
  <c r="L117" i="19"/>
  <c r="F117" i="19"/>
  <c r="I117" i="19" s="1"/>
  <c r="K116" i="19"/>
  <c r="J116" i="19"/>
  <c r="H116" i="19"/>
  <c r="G116" i="19"/>
  <c r="E116" i="19"/>
  <c r="L114" i="19"/>
  <c r="I114" i="19"/>
  <c r="L113" i="19"/>
  <c r="I113" i="19"/>
  <c r="L112" i="19"/>
  <c r="K112" i="19"/>
  <c r="J112" i="19"/>
  <c r="I112" i="19"/>
  <c r="H112" i="19"/>
  <c r="G112" i="19"/>
  <c r="F112" i="19"/>
  <c r="E112" i="19"/>
  <c r="L103" i="19"/>
  <c r="J103" i="19"/>
  <c r="F103" i="19"/>
  <c r="F101" i="19" s="1"/>
  <c r="L102" i="19"/>
  <c r="G102" i="19"/>
  <c r="I102" i="19" s="1"/>
  <c r="K101" i="19"/>
  <c r="J101" i="19"/>
  <c r="H101" i="19"/>
  <c r="G101" i="19"/>
  <c r="E101" i="19"/>
  <c r="L99" i="19"/>
  <c r="I99" i="19"/>
  <c r="L98" i="19"/>
  <c r="F98" i="19"/>
  <c r="I98" i="19" s="1"/>
  <c r="L97" i="19"/>
  <c r="K97" i="19"/>
  <c r="J97" i="19"/>
  <c r="H97" i="19"/>
  <c r="G97" i="19"/>
  <c r="E97" i="19"/>
  <c r="L94" i="19"/>
  <c r="I94" i="19"/>
  <c r="L93" i="19"/>
  <c r="I93" i="19"/>
  <c r="L92" i="19"/>
  <c r="L91" i="19" s="1"/>
  <c r="F92" i="19"/>
  <c r="I92" i="19" s="1"/>
  <c r="I91" i="19" s="1"/>
  <c r="K91" i="19"/>
  <c r="J91" i="19"/>
  <c r="H91" i="19"/>
  <c r="G91" i="19"/>
  <c r="E91" i="19"/>
  <c r="J88" i="19"/>
  <c r="F88" i="19"/>
  <c r="I88" i="19" s="1"/>
  <c r="L87" i="19"/>
  <c r="I87" i="19"/>
  <c r="K86" i="19"/>
  <c r="I86" i="19"/>
  <c r="H86" i="19"/>
  <c r="G86" i="19"/>
  <c r="E86" i="19"/>
  <c r="L84" i="19"/>
  <c r="I84" i="19"/>
  <c r="L83" i="19"/>
  <c r="G83" i="19"/>
  <c r="F83" i="19"/>
  <c r="F82" i="19" s="1"/>
  <c r="L82" i="19"/>
  <c r="K82" i="19"/>
  <c r="J82" i="19"/>
  <c r="H82" i="19"/>
  <c r="G82" i="19"/>
  <c r="E82" i="19"/>
  <c r="L79" i="19"/>
  <c r="I79" i="19"/>
  <c r="L78" i="19"/>
  <c r="F78" i="19"/>
  <c r="I78" i="19" s="1"/>
  <c r="I77" i="19" s="1"/>
  <c r="L77" i="19"/>
  <c r="K77" i="19"/>
  <c r="J77" i="19"/>
  <c r="H77" i="19"/>
  <c r="H267" i="19" s="1"/>
  <c r="G77" i="19"/>
  <c r="E77" i="19"/>
  <c r="L72" i="19"/>
  <c r="I72" i="19"/>
  <c r="L71" i="19"/>
  <c r="I71" i="19"/>
  <c r="L70" i="19"/>
  <c r="L69" i="19" s="1"/>
  <c r="F70" i="19"/>
  <c r="I70" i="19" s="1"/>
  <c r="I69" i="19" s="1"/>
  <c r="K69" i="19"/>
  <c r="J69" i="19"/>
  <c r="H69" i="19"/>
  <c r="G69" i="19"/>
  <c r="E69" i="19"/>
  <c r="L68" i="19"/>
  <c r="I68" i="19"/>
  <c r="L67" i="19"/>
  <c r="G67" i="19"/>
  <c r="I67" i="19" s="1"/>
  <c r="L66" i="19"/>
  <c r="I66" i="19"/>
  <c r="L65" i="19"/>
  <c r="F65" i="19"/>
  <c r="I65" i="19" s="1"/>
  <c r="L64" i="19"/>
  <c r="F64" i="19"/>
  <c r="I64" i="19" s="1"/>
  <c r="L63" i="19"/>
  <c r="F63" i="19"/>
  <c r="I63" i="19" s="1"/>
  <c r="L62" i="19"/>
  <c r="F62" i="19"/>
  <c r="I62" i="19" s="1"/>
  <c r="L61" i="19"/>
  <c r="F61" i="19"/>
  <c r="I61" i="19" s="1"/>
  <c r="L60" i="19"/>
  <c r="F60" i="19"/>
  <c r="I60" i="19" s="1"/>
  <c r="L59" i="19"/>
  <c r="I59" i="19"/>
  <c r="L58" i="19"/>
  <c r="I58" i="19"/>
  <c r="L57" i="19"/>
  <c r="F57" i="19"/>
  <c r="I57" i="19" s="1"/>
  <c r="L56" i="19"/>
  <c r="I56" i="19"/>
  <c r="L55" i="19"/>
  <c r="I55" i="19"/>
  <c r="I54" i="19"/>
  <c r="I53" i="19"/>
  <c r="L52" i="19"/>
  <c r="I52" i="19"/>
  <c r="L51" i="19"/>
  <c r="I51" i="19"/>
  <c r="G51" i="19"/>
  <c r="L50" i="19"/>
  <c r="I50" i="19"/>
  <c r="L49" i="19"/>
  <c r="I49" i="19"/>
  <c r="L48" i="19"/>
  <c r="I48" i="19"/>
  <c r="L47" i="19"/>
  <c r="F47" i="19"/>
  <c r="I47" i="19" s="1"/>
  <c r="L46" i="19"/>
  <c r="I46" i="19"/>
  <c r="L45" i="19"/>
  <c r="F45" i="19"/>
  <c r="I45" i="19" s="1"/>
  <c r="L44" i="19"/>
  <c r="I44" i="19"/>
  <c r="L43" i="19"/>
  <c r="I43" i="19"/>
  <c r="L42" i="19"/>
  <c r="I42" i="19"/>
  <c r="L41" i="19"/>
  <c r="I41" i="19"/>
  <c r="L40" i="19"/>
  <c r="I40" i="19"/>
  <c r="L39" i="19"/>
  <c r="I39" i="19"/>
  <c r="L38" i="19"/>
  <c r="I38" i="19"/>
  <c r="L37" i="19"/>
  <c r="I37" i="19"/>
  <c r="L36" i="19"/>
  <c r="E36" i="19"/>
  <c r="I36" i="19" s="1"/>
  <c r="L35" i="19"/>
  <c r="I35" i="19"/>
  <c r="L34" i="19"/>
  <c r="I34" i="19"/>
  <c r="L33" i="19"/>
  <c r="I33" i="19"/>
  <c r="E32" i="19"/>
  <c r="L32" i="19" s="1"/>
  <c r="L31" i="19"/>
  <c r="I31" i="19"/>
  <c r="L30" i="19"/>
  <c r="I30" i="19"/>
  <c r="L29" i="19"/>
  <c r="I29" i="19"/>
  <c r="L28" i="19"/>
  <c r="F28" i="19"/>
  <c r="I28" i="19" s="1"/>
  <c r="L27" i="19"/>
  <c r="I27" i="19"/>
  <c r="L26" i="19"/>
  <c r="I26" i="19"/>
  <c r="L25" i="19"/>
  <c r="I25" i="19"/>
  <c r="L24" i="19"/>
  <c r="I24" i="19"/>
  <c r="L23" i="19"/>
  <c r="I23" i="19"/>
  <c r="L22" i="19"/>
  <c r="I22" i="19"/>
  <c r="L21" i="19"/>
  <c r="I21" i="19"/>
  <c r="L20" i="19"/>
  <c r="I20" i="19"/>
  <c r="L19" i="19"/>
  <c r="F19" i="19"/>
  <c r="I19" i="19" s="1"/>
  <c r="E18" i="19"/>
  <c r="I18" i="19" s="1"/>
  <c r="L17" i="19"/>
  <c r="I17" i="19"/>
  <c r="L16" i="19"/>
  <c r="I16" i="19"/>
  <c r="I15" i="19"/>
  <c r="E15" i="19"/>
  <c r="L15" i="19" s="1"/>
  <c r="L14" i="19"/>
  <c r="I14" i="19"/>
  <c r="L13" i="19"/>
  <c r="F13" i="19"/>
  <c r="I13" i="19" s="1"/>
  <c r="L12" i="19"/>
  <c r="I12" i="19"/>
  <c r="L11" i="19"/>
  <c r="I11" i="19"/>
  <c r="L10" i="19"/>
  <c r="I10" i="19"/>
  <c r="L9" i="19"/>
  <c r="I9" i="19"/>
  <c r="L8" i="19"/>
  <c r="I8" i="19"/>
  <c r="L7" i="19"/>
  <c r="I7" i="19"/>
  <c r="L6" i="19"/>
  <c r="I6" i="19"/>
  <c r="I83" i="19" l="1"/>
  <c r="I82" i="19" s="1"/>
  <c r="I183" i="19"/>
  <c r="L18" i="19"/>
  <c r="F86" i="19"/>
  <c r="L116" i="19"/>
  <c r="L148" i="19"/>
  <c r="F201" i="19"/>
  <c r="F224" i="19"/>
  <c r="I226" i="19"/>
  <c r="L88" i="19"/>
  <c r="L86" i="19" s="1"/>
  <c r="J86" i="19"/>
  <c r="L101" i="19"/>
  <c r="I192" i="19"/>
  <c r="I191" i="19" s="1"/>
  <c r="F191" i="19"/>
  <c r="E267" i="19"/>
  <c r="K267" i="19"/>
  <c r="L191" i="19"/>
  <c r="L201" i="19"/>
  <c r="G267" i="19"/>
  <c r="I97" i="19"/>
  <c r="I116" i="19"/>
  <c r="I131" i="19"/>
  <c r="L246" i="19"/>
  <c r="L244" i="19" s="1"/>
  <c r="J244" i="19"/>
  <c r="I32" i="19"/>
  <c r="F77" i="19"/>
  <c r="F97" i="19"/>
  <c r="I103" i="19"/>
  <c r="I101" i="19" s="1"/>
  <c r="F116" i="19"/>
  <c r="F131" i="19"/>
  <c r="F174" i="19"/>
  <c r="J174" i="19"/>
  <c r="J267" i="19" s="1"/>
  <c r="I225" i="19"/>
  <c r="F69" i="19"/>
  <c r="F91" i="19"/>
  <c r="F135" i="19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I8" i="5"/>
  <c r="I6" i="5" s="1"/>
  <c r="H8" i="5"/>
  <c r="H6" i="5" s="1"/>
  <c r="G8" i="5"/>
  <c r="F8" i="5"/>
  <c r="F6" i="5" s="1"/>
  <c r="E8" i="5"/>
  <c r="D7" i="5"/>
  <c r="I267" i="19" l="1"/>
  <c r="L267" i="19"/>
  <c r="F267" i="19"/>
  <c r="I224" i="19"/>
  <c r="D8" i="5"/>
  <c r="E6" i="5"/>
  <c r="G6" i="5"/>
  <c r="D6" i="5" l="1"/>
  <c r="I7" i="10" l="1"/>
  <c r="E8" i="11" l="1"/>
  <c r="E6" i="11" s="1"/>
  <c r="F8" i="11"/>
  <c r="F6" i="11" s="1"/>
  <c r="G8" i="11"/>
  <c r="G6" i="11" s="1"/>
  <c r="D8" i="11" l="1"/>
  <c r="H6" i="15"/>
  <c r="E95" i="15"/>
  <c r="D6" i="11" l="1"/>
  <c r="F34" i="10" l="1"/>
  <c r="E126" i="15" l="1"/>
  <c r="D126" i="15" s="1"/>
  <c r="E33" i="15"/>
  <c r="D33" i="15" s="1"/>
  <c r="D9" i="15"/>
  <c r="D10" i="15"/>
  <c r="D11" i="15"/>
  <c r="D12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4" i="15"/>
  <c r="D35" i="15"/>
  <c r="D36" i="15"/>
  <c r="D37" i="15"/>
  <c r="D38" i="15"/>
  <c r="D39" i="15"/>
  <c r="D40" i="15"/>
  <c r="D42" i="15"/>
  <c r="D43" i="15"/>
  <c r="D44" i="15"/>
  <c r="D45" i="15"/>
  <c r="D46" i="15"/>
  <c r="D47" i="15"/>
  <c r="D48" i="15"/>
  <c r="D49" i="15"/>
  <c r="D50" i="15"/>
  <c r="D51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5" i="15"/>
  <c r="D77" i="15"/>
  <c r="D78" i="15"/>
  <c r="D79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6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2" i="15"/>
  <c r="D143" i="15"/>
  <c r="D144" i="15"/>
  <c r="D145" i="15"/>
  <c r="D146" i="15"/>
  <c r="D147" i="15"/>
  <c r="D148" i="15"/>
  <c r="D149" i="15"/>
  <c r="D150" i="15"/>
  <c r="D152" i="15"/>
  <c r="D153" i="15"/>
  <c r="D154" i="15"/>
  <c r="D155" i="15"/>
  <c r="D8" i="15"/>
  <c r="D141" i="15"/>
  <c r="H151" i="15"/>
  <c r="D151" i="15" s="1"/>
  <c r="H97" i="15"/>
  <c r="D97" i="15" s="1"/>
  <c r="H95" i="15"/>
  <c r="D95" i="15" s="1"/>
  <c r="H80" i="15"/>
  <c r="D80" i="15" s="1"/>
  <c r="H76" i="15"/>
  <c r="D76" i="15" s="1"/>
  <c r="H74" i="15"/>
  <c r="D74" i="15" s="1"/>
  <c r="H52" i="15"/>
  <c r="D52" i="15" s="1"/>
  <c r="H41" i="15"/>
  <c r="D41" i="15" s="1"/>
  <c r="H13" i="15"/>
  <c r="D13" i="15" s="1"/>
  <c r="D156" i="10" l="1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H8" i="10"/>
  <c r="H6" i="10" s="1"/>
  <c r="G8" i="10"/>
  <c r="G6" i="10" s="1"/>
  <c r="F8" i="10"/>
  <c r="F6" i="10" s="1"/>
  <c r="E8" i="10"/>
  <c r="E6" i="10" s="1"/>
  <c r="D8" i="4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H8" i="3"/>
  <c r="H6" i="3" s="1"/>
  <c r="G8" i="3"/>
  <c r="G6" i="3" s="1"/>
  <c r="F8" i="3"/>
  <c r="F6" i="3" s="1"/>
  <c r="D7" i="3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K8" i="2"/>
  <c r="K6" i="2" s="1"/>
  <c r="J8" i="2"/>
  <c r="J6" i="2" s="1"/>
  <c r="I8" i="2"/>
  <c r="I6" i="2" s="1"/>
  <c r="H8" i="2"/>
  <c r="H6" i="2" s="1"/>
  <c r="G8" i="2"/>
  <c r="F8" i="2"/>
  <c r="E8" i="2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H9" i="14"/>
  <c r="H7" i="14" s="1"/>
  <c r="F9" i="14"/>
  <c r="F7" i="14" s="1"/>
  <c r="E9" i="14"/>
  <c r="E7" i="14" s="1"/>
  <c r="E8" i="9"/>
  <c r="E6" i="9" s="1"/>
  <c r="D8" i="9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H9" i="7"/>
  <c r="H7" i="7" s="1"/>
  <c r="G9" i="7"/>
  <c r="G7" i="7" s="1"/>
  <c r="F9" i="7"/>
  <c r="F7" i="7" s="1"/>
  <c r="E9" i="7"/>
  <c r="E7" i="7" s="1"/>
  <c r="D8" i="7"/>
  <c r="I7" i="15"/>
  <c r="I5" i="15" s="1"/>
  <c r="H7" i="15"/>
  <c r="H5" i="15" s="1"/>
  <c r="G7" i="15"/>
  <c r="G5" i="15" s="1"/>
  <c r="F7" i="15"/>
  <c r="F5" i="15" s="1"/>
  <c r="E7" i="15"/>
  <c r="E5" i="15" s="1"/>
  <c r="D7" i="15"/>
  <c r="D12" i="12"/>
  <c r="D11" i="12"/>
  <c r="F9" i="12"/>
  <c r="F5" i="12" s="1"/>
  <c r="D8" i="12"/>
  <c r="D7" i="12"/>
  <c r="E6" i="12"/>
  <c r="E5" i="12" s="1"/>
  <c r="D5" i="15" l="1"/>
  <c r="D6" i="9"/>
  <c r="D6" i="4"/>
  <c r="D6" i="12"/>
  <c r="I6" i="10"/>
  <c r="D8" i="10"/>
  <c r="D9" i="7"/>
  <c r="D7" i="7" s="1"/>
  <c r="G9" i="14"/>
  <c r="G7" i="14" s="1"/>
  <c r="F6" i="2"/>
  <c r="E6" i="2"/>
  <c r="G6" i="2"/>
  <c r="D8" i="2"/>
  <c r="D8" i="3"/>
  <c r="D6" i="3" s="1"/>
  <c r="D9" i="12"/>
  <c r="D7" i="2"/>
  <c r="E8" i="3"/>
  <c r="E6" i="3" s="1"/>
  <c r="D7" i="10"/>
  <c r="D6" i="10" l="1"/>
  <c r="D5" i="12"/>
  <c r="D6" i="2"/>
  <c r="E7" i="1" l="1"/>
  <c r="G7" i="1"/>
  <c r="F7" i="1" l="1"/>
  <c r="D7" i="1"/>
  <c r="H7" i="1" l="1"/>
  <c r="J7" i="1" s="1"/>
  <c r="E13" i="1" l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154" i="1"/>
  <c r="E156" i="1"/>
  <c r="E11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155" i="1"/>
  <c r="E9" i="1"/>
  <c r="E8" i="1" l="1"/>
  <c r="E6" i="1" s="1"/>
  <c r="E159" i="1" l="1"/>
  <c r="E163" i="1"/>
  <c r="J158" i="1" l="1"/>
  <c r="H158" i="1" l="1"/>
  <c r="I136" i="1"/>
  <c r="I135" i="1"/>
  <c r="I156" i="1" l="1"/>
  <c r="I8" i="1" s="1"/>
  <c r="I6" i="1" s="1"/>
  <c r="I159" i="1" l="1"/>
  <c r="I163" i="1"/>
  <c r="F12" i="1" l="1"/>
  <c r="F20" i="1"/>
  <c r="F28" i="1"/>
  <c r="F32" i="1"/>
  <c r="F11" i="1"/>
  <c r="F13" i="1"/>
  <c r="F15" i="1"/>
  <c r="F17" i="1"/>
  <c r="F19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16" i="1"/>
  <c r="F24" i="1"/>
  <c r="F36" i="1"/>
  <c r="F40" i="1"/>
  <c r="F44" i="1"/>
  <c r="F48" i="1"/>
  <c r="F52" i="1"/>
  <c r="F9" i="1"/>
  <c r="F10" i="1"/>
  <c r="F14" i="1"/>
  <c r="F18" i="1"/>
  <c r="F26" i="1"/>
  <c r="F30" i="1"/>
  <c r="F34" i="1"/>
  <c r="F38" i="1"/>
  <c r="F42" i="1"/>
  <c r="F46" i="1"/>
  <c r="F50" i="1"/>
  <c r="F54" i="1"/>
  <c r="F56" i="1"/>
  <c r="F60" i="1"/>
  <c r="F68" i="1"/>
  <c r="F72" i="1"/>
  <c r="F76" i="1"/>
  <c r="F80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58" i="1"/>
  <c r="F70" i="1"/>
  <c r="F62" i="1"/>
  <c r="F66" i="1"/>
  <c r="F74" i="1"/>
  <c r="F78" i="1"/>
  <c r="F82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57" i="1"/>
  <c r="F61" i="1"/>
  <c r="F69" i="1"/>
  <c r="F73" i="1"/>
  <c r="F77" i="1"/>
  <c r="F81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G154" i="1" l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156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9" i="1"/>
  <c r="G8" i="1" l="1"/>
  <c r="G6" i="1" s="1"/>
  <c r="G159" i="1" l="1"/>
  <c r="G163" i="1"/>
  <c r="D9" i="1" l="1"/>
  <c r="D154" i="1"/>
  <c r="D150" i="1"/>
  <c r="D146" i="1"/>
  <c r="D142" i="1"/>
  <c r="D134" i="1"/>
  <c r="D130" i="1"/>
  <c r="D122" i="1"/>
  <c r="D118" i="1"/>
  <c r="D110" i="1"/>
  <c r="D102" i="1"/>
  <c r="D98" i="1"/>
  <c r="D90" i="1"/>
  <c r="D86" i="1"/>
  <c r="D78" i="1"/>
  <c r="D74" i="1"/>
  <c r="D70" i="1"/>
  <c r="D62" i="1"/>
  <c r="D58" i="1"/>
  <c r="D50" i="1"/>
  <c r="D46" i="1"/>
  <c r="D38" i="1"/>
  <c r="D26" i="1"/>
  <c r="D149" i="1"/>
  <c r="D141" i="1"/>
  <c r="D137" i="1"/>
  <c r="D129" i="1"/>
  <c r="D121" i="1"/>
  <c r="D117" i="1"/>
  <c r="D109" i="1"/>
  <c r="D105" i="1"/>
  <c r="D97" i="1"/>
  <c r="D93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138" i="1"/>
  <c r="D126" i="1"/>
  <c r="D114" i="1"/>
  <c r="D106" i="1"/>
  <c r="D94" i="1"/>
  <c r="D82" i="1"/>
  <c r="D66" i="1"/>
  <c r="D54" i="1"/>
  <c r="D42" i="1"/>
  <c r="D34" i="1"/>
  <c r="D30" i="1"/>
  <c r="D22" i="1"/>
  <c r="D18" i="1"/>
  <c r="D14" i="1"/>
  <c r="D10" i="1"/>
  <c r="D153" i="1"/>
  <c r="D145" i="1"/>
  <c r="D133" i="1"/>
  <c r="D125" i="1"/>
  <c r="D113" i="1"/>
  <c r="D101" i="1"/>
  <c r="D8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39" i="1"/>
  <c r="D35" i="1"/>
  <c r="D31" i="1"/>
  <c r="D27" i="1"/>
  <c r="D23" i="1"/>
  <c r="D19" i="1"/>
  <c r="D15" i="1"/>
  <c r="D11" i="1"/>
  <c r="H11" i="1" l="1"/>
  <c r="H27" i="1"/>
  <c r="H59" i="1"/>
  <c r="H75" i="1"/>
  <c r="H91" i="1"/>
  <c r="H107" i="1"/>
  <c r="H123" i="1"/>
  <c r="H139" i="1"/>
  <c r="H155" i="1"/>
  <c r="H125" i="1"/>
  <c r="H30" i="1"/>
  <c r="H66" i="1"/>
  <c r="H114" i="1"/>
  <c r="H16" i="1"/>
  <c r="H32" i="1"/>
  <c r="H48" i="1"/>
  <c r="H80" i="1"/>
  <c r="H96" i="1"/>
  <c r="H112" i="1"/>
  <c r="H128" i="1"/>
  <c r="H144" i="1"/>
  <c r="H13" i="1"/>
  <c r="H29" i="1"/>
  <c r="H45" i="1"/>
  <c r="H61" i="1"/>
  <c r="H77" i="1"/>
  <c r="H97" i="1"/>
  <c r="H121" i="1"/>
  <c r="H149" i="1"/>
  <c r="H50" i="1"/>
  <c r="H74" i="1"/>
  <c r="H98" i="1"/>
  <c r="H122" i="1"/>
  <c r="H146" i="1"/>
  <c r="H15" i="1"/>
  <c r="H31" i="1"/>
  <c r="H47" i="1"/>
  <c r="H63" i="1"/>
  <c r="H79" i="1"/>
  <c r="H95" i="1"/>
  <c r="H111" i="1"/>
  <c r="H127" i="1"/>
  <c r="H143" i="1"/>
  <c r="H89" i="1"/>
  <c r="H133" i="1"/>
  <c r="H14" i="1"/>
  <c r="H34" i="1"/>
  <c r="H82" i="1"/>
  <c r="H126" i="1"/>
  <c r="H20" i="1"/>
  <c r="H36" i="1"/>
  <c r="H52" i="1"/>
  <c r="H68" i="1"/>
  <c r="H100" i="1"/>
  <c r="H116" i="1"/>
  <c r="H132" i="1"/>
  <c r="H148" i="1"/>
  <c r="H17" i="1"/>
  <c r="H33" i="1"/>
  <c r="H49" i="1"/>
  <c r="H81" i="1"/>
  <c r="H105" i="1"/>
  <c r="H129" i="1"/>
  <c r="H26" i="1"/>
  <c r="H58" i="1"/>
  <c r="H78" i="1"/>
  <c r="H102" i="1"/>
  <c r="H130" i="1"/>
  <c r="H150" i="1"/>
  <c r="H19" i="1"/>
  <c r="H35" i="1"/>
  <c r="H51" i="1"/>
  <c r="H67" i="1"/>
  <c r="H83" i="1"/>
  <c r="H99" i="1"/>
  <c r="H115" i="1"/>
  <c r="H131" i="1"/>
  <c r="H147" i="1"/>
  <c r="H101" i="1"/>
  <c r="H145" i="1"/>
  <c r="H18" i="1"/>
  <c r="H42" i="1"/>
  <c r="H94" i="1"/>
  <c r="H138" i="1"/>
  <c r="H24" i="1"/>
  <c r="H40" i="1"/>
  <c r="H56" i="1"/>
  <c r="H72" i="1"/>
  <c r="H88" i="1"/>
  <c r="H104" i="1"/>
  <c r="H120" i="1"/>
  <c r="H136" i="1"/>
  <c r="H152" i="1"/>
  <c r="H37" i="1"/>
  <c r="H53" i="1"/>
  <c r="H69" i="1"/>
  <c r="H109" i="1"/>
  <c r="H137" i="1"/>
  <c r="H38" i="1"/>
  <c r="H62" i="1"/>
  <c r="H110" i="1"/>
  <c r="H134" i="1"/>
  <c r="H154" i="1"/>
  <c r="H23" i="1"/>
  <c r="H39" i="1"/>
  <c r="H55" i="1"/>
  <c r="H71" i="1"/>
  <c r="H87" i="1"/>
  <c r="H103" i="1"/>
  <c r="H119" i="1"/>
  <c r="H135" i="1"/>
  <c r="H151" i="1"/>
  <c r="H113" i="1"/>
  <c r="H153" i="1"/>
  <c r="H54" i="1"/>
  <c r="H106" i="1"/>
  <c r="H12" i="1"/>
  <c r="H28" i="1"/>
  <c r="H44" i="1"/>
  <c r="H60" i="1"/>
  <c r="H76" i="1"/>
  <c r="H92" i="1"/>
  <c r="H108" i="1"/>
  <c r="H124" i="1"/>
  <c r="H140" i="1"/>
  <c r="H156" i="1"/>
  <c r="H25" i="1"/>
  <c r="H41" i="1"/>
  <c r="H57" i="1"/>
  <c r="H73" i="1"/>
  <c r="H93" i="1"/>
  <c r="H117" i="1"/>
  <c r="H141" i="1"/>
  <c r="H46" i="1"/>
  <c r="H70" i="1"/>
  <c r="H90" i="1"/>
  <c r="H118" i="1"/>
  <c r="H142" i="1"/>
  <c r="H9" i="1"/>
  <c r="H10" i="1"/>
  <c r="J9" i="1" l="1"/>
  <c r="J10" i="1"/>
  <c r="J142" i="1"/>
  <c r="J90" i="1"/>
  <c r="J46" i="1"/>
  <c r="J117" i="1"/>
  <c r="J73" i="1"/>
  <c r="J41" i="1"/>
  <c r="J156" i="1"/>
  <c r="J124" i="1"/>
  <c r="J92" i="1"/>
  <c r="J60" i="1"/>
  <c r="J28" i="1"/>
  <c r="J106" i="1"/>
  <c r="J113" i="1"/>
  <c r="J135" i="1"/>
  <c r="J103" i="1"/>
  <c r="J71" i="1"/>
  <c r="J39" i="1"/>
  <c r="J154" i="1"/>
  <c r="J110" i="1"/>
  <c r="J62" i="1"/>
  <c r="J137" i="1"/>
  <c r="J53" i="1"/>
  <c r="J136" i="1"/>
  <c r="J104" i="1"/>
  <c r="J72" i="1"/>
  <c r="J40" i="1"/>
  <c r="J138" i="1"/>
  <c r="J42" i="1"/>
  <c r="J145" i="1"/>
  <c r="J147" i="1"/>
  <c r="J115" i="1"/>
  <c r="J83" i="1"/>
  <c r="J51" i="1"/>
  <c r="J19" i="1"/>
  <c r="J130" i="1"/>
  <c r="J78" i="1"/>
  <c r="J26" i="1"/>
  <c r="J105" i="1"/>
  <c r="J33" i="1"/>
  <c r="J148" i="1"/>
  <c r="J116" i="1"/>
  <c r="J52" i="1"/>
  <c r="J20" i="1"/>
  <c r="J82" i="1"/>
  <c r="J14" i="1"/>
  <c r="J89" i="1"/>
  <c r="J127" i="1"/>
  <c r="J95" i="1"/>
  <c r="J63" i="1"/>
  <c r="J31" i="1"/>
  <c r="J146" i="1"/>
  <c r="J98" i="1"/>
  <c r="J50" i="1"/>
  <c r="J121" i="1"/>
  <c r="J77" i="1"/>
  <c r="J45" i="1"/>
  <c r="J13" i="1"/>
  <c r="J128" i="1"/>
  <c r="J96" i="1"/>
  <c r="J32" i="1"/>
  <c r="J114" i="1"/>
  <c r="J30" i="1"/>
  <c r="J155" i="1"/>
  <c r="J123" i="1"/>
  <c r="J91" i="1"/>
  <c r="J59" i="1"/>
  <c r="J27" i="1"/>
  <c r="J118" i="1"/>
  <c r="J70" i="1"/>
  <c r="J141" i="1"/>
  <c r="J93" i="1"/>
  <c r="J57" i="1"/>
  <c r="J25" i="1"/>
  <c r="J140" i="1"/>
  <c r="J108" i="1"/>
  <c r="J76" i="1"/>
  <c r="J44" i="1"/>
  <c r="J12" i="1"/>
  <c r="J54" i="1"/>
  <c r="J153" i="1"/>
  <c r="J151" i="1"/>
  <c r="J119" i="1"/>
  <c r="J87" i="1"/>
  <c r="J55" i="1"/>
  <c r="J23" i="1"/>
  <c r="J134" i="1"/>
  <c r="J38" i="1"/>
  <c r="J109" i="1"/>
  <c r="J69" i="1"/>
  <c r="J37" i="1"/>
  <c r="J152" i="1"/>
  <c r="J120" i="1"/>
  <c r="J88" i="1"/>
  <c r="J56" i="1"/>
  <c r="J24" i="1"/>
  <c r="J94" i="1"/>
  <c r="J18" i="1"/>
  <c r="J101" i="1"/>
  <c r="J131" i="1"/>
  <c r="J99" i="1"/>
  <c r="J67" i="1"/>
  <c r="J35" i="1"/>
  <c r="J150" i="1"/>
  <c r="J102" i="1"/>
  <c r="J58" i="1"/>
  <c r="J129" i="1"/>
  <c r="J81" i="1"/>
  <c r="J49" i="1"/>
  <c r="J17" i="1"/>
  <c r="J132" i="1"/>
  <c r="J100" i="1"/>
  <c r="J68" i="1"/>
  <c r="J36" i="1"/>
  <c r="J126" i="1"/>
  <c r="J34" i="1"/>
  <c r="J133" i="1"/>
  <c r="J143" i="1"/>
  <c r="J111" i="1"/>
  <c r="J79" i="1"/>
  <c r="J47" i="1"/>
  <c r="J15" i="1"/>
  <c r="J122" i="1"/>
  <c r="J74" i="1"/>
  <c r="J149" i="1"/>
  <c r="J97" i="1"/>
  <c r="J61" i="1"/>
  <c r="J29" i="1"/>
  <c r="J144" i="1"/>
  <c r="J112" i="1"/>
  <c r="J80" i="1"/>
  <c r="J48" i="1"/>
  <c r="J16" i="1"/>
  <c r="J66" i="1"/>
  <c r="J125" i="1"/>
  <c r="J139" i="1"/>
  <c r="J107" i="1"/>
  <c r="J75" i="1"/>
  <c r="J11" i="1"/>
  <c r="D43" i="1" l="1"/>
  <c r="D8" i="1" l="1"/>
  <c r="H43" i="1"/>
  <c r="J43" i="1" s="1"/>
  <c r="D6" i="1" l="1"/>
  <c r="D163" i="1" l="1"/>
  <c r="D159" i="1"/>
  <c r="D23" i="14" l="1"/>
  <c r="F22" i="1" l="1"/>
  <c r="H22" i="1" s="1"/>
  <c r="J22" i="1" s="1"/>
  <c r="D22" i="14"/>
  <c r="F21" i="1" l="1"/>
  <c r="H21" i="1" l="1"/>
  <c r="J21" i="1" l="1"/>
  <c r="D66" i="14" l="1"/>
  <c r="D65" i="14"/>
  <c r="F65" i="1" l="1"/>
  <c r="H65" i="1" s="1"/>
  <c r="J65" i="1" s="1"/>
  <c r="F64" i="1"/>
  <c r="H64" i="1" s="1"/>
  <c r="J64" i="1" l="1"/>
  <c r="I9" i="14" l="1"/>
  <c r="I7" i="14" s="1"/>
  <c r="D85" i="14"/>
  <c r="F84" i="1" s="1"/>
  <c r="D86" i="14"/>
  <c r="D87" i="14"/>
  <c r="F86" i="1" l="1"/>
  <c r="H86" i="1" s="1"/>
  <c r="J86" i="1" s="1"/>
  <c r="F85" i="1"/>
  <c r="H85" i="1" s="1"/>
  <c r="J85" i="1" s="1"/>
  <c r="D9" i="14"/>
  <c r="D7" i="14" s="1"/>
  <c r="H84" i="1"/>
  <c r="F8" i="1" l="1"/>
  <c r="F6" i="1" s="1"/>
  <c r="F159" i="1" s="1"/>
  <c r="H8" i="1"/>
  <c r="H6" i="1" s="1"/>
  <c r="J84" i="1"/>
  <c r="F163" i="1" l="1"/>
  <c r="J8" i="1"/>
  <c r="J6" i="1" s="1"/>
  <c r="H163" i="1"/>
  <c r="H159" i="1"/>
  <c r="J163" i="1" l="1"/>
  <c r="J159" i="1"/>
</calcChain>
</file>

<file path=xl/sharedStrings.xml><?xml version="1.0" encoding="utf-8"?>
<sst xmlns="http://schemas.openxmlformats.org/spreadsheetml/2006/main" count="3855" uniqueCount="523">
  <si>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</si>
  <si>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</si>
  <si>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</si>
  <si>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</si>
  <si>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</si>
  <si>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</si>
  <si>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</si>
  <si>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</si>
  <si>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</si>
  <si>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</si>
  <si>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</si>
  <si>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</si>
  <si>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</si>
  <si>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</si>
  <si>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</si>
  <si>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</si>
  <si>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</si>
  <si>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</si>
  <si>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</si>
  <si>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</si>
  <si>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</si>
  <si>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</si>
  <si>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</si>
  <si>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</si>
  <si>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</si>
  <si>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</si>
  <si>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</si>
  <si>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</si>
  <si>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</si>
  <si>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</si>
  <si>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</si>
  <si>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</si>
  <si>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</si>
  <si>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</si>
  <si>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</si>
  <si>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</si>
  <si>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</si>
  <si>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</si>
  <si>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</si>
  <si>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</si>
  <si>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</si>
  <si>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</si>
  <si>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</si>
  <si>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</si>
  <si>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</si>
  <si>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</si>
  <si>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</si>
  <si>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</si>
  <si>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</si>
  <si>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</si>
  <si>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</si>
  <si>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</si>
  <si>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</si>
  <si>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</si>
  <si>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</si>
  <si>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</si>
  <si>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</si>
  <si>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</si>
  <si>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</si>
  <si>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</si>
  <si>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</si>
  <si>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</si>
  <si>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</si>
  <si>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</si>
  <si>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</si>
  <si>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</si>
  <si>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</si>
  <si>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</si>
  <si>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</si>
  <si>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</si>
  <si>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</si>
  <si>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</si>
  <si>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</si>
  <si>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</si>
  <si>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</si>
  <si>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</si>
  <si>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</si>
  <si>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</si>
  <si>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</si>
  <si>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</si>
  <si>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</si>
  <si>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</si>
  <si>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</si>
  <si>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</si>
  <si>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</si>
  <si>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</si>
  <si>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</si>
  <si>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</si>
  <si>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</si>
  <si>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</si>
  <si>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</si>
  <si>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</si>
  <si>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</si>
  <si>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</si>
  <si>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</si>
  <si>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</si>
  <si>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</si>
  <si>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</si>
  <si>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</si>
  <si>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</si>
  <si>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</si>
  <si>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</si>
  <si>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</si>
  <si>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</si>
  <si>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</si>
  <si>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</si>
  <si>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</si>
  <si>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</si>
  <si>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</si>
  <si>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</si>
  <si>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</si>
  <si>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</si>
  <si>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</si>
  <si>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</si>
  <si>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</si>
  <si>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</si>
  <si>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</si>
  <si>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</si>
  <si>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</si>
  <si>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</si>
  <si>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</si>
  <si>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</si>
  <si>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</si>
  <si>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</si>
  <si>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</si>
  <si>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</si>
  <si>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</si>
  <si>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</si>
  <si>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</si>
  <si>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</si>
  <si>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</si>
  <si>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</si>
  <si>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</si>
  <si>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</si>
  <si>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</si>
  <si>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</si>
  <si>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</si>
  <si>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</si>
  <si>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</si>
  <si>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</si>
  <si>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</si>
  <si>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</si>
  <si>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</si>
  <si>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</si>
  <si>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</si>
  <si>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</si>
  <si>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</si>
  <si>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</si>
  <si>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</si>
  <si>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</si>
  <si>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</si>
  <si>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</si>
  <si>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</si>
  <si>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</si>
  <si>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</si>
  <si>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</si>
  <si>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</si>
  <si>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</si>
  <si>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</si>
  <si>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</si>
  <si>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</si>
  <si>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</si>
  <si>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</si>
  <si>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</si>
  <si>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</si>
  <si>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</si>
  <si>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</si>
  <si>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</si>
  <si>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</si>
  <si>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</si>
  <si>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</si>
  <si>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</si>
  <si>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</si>
  <si>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</si>
  <si>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</si>
  <si>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</si>
  <si>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</si>
  <si>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</si>
  <si>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</si>
  <si>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</si>
  <si>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</si>
  <si>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</si>
  <si>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</si>
  <si>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</si>
  <si>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</si>
  <si>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</si>
  <si>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</si>
  <si>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</si>
  <si>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</si>
  <si>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</si>
  <si>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</si>
  <si>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</si>
  <si>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</si>
  <si>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</si>
  <si>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</si>
  <si>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</si>
  <si>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</si>
  <si>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</si>
  <si>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</si>
  <si>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</si>
  <si>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</si>
  <si>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</si>
  <si>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</si>
  <si>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</si>
  <si>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</si>
  <si>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</si>
  <si>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</si>
  <si>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</si>
  <si>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</si>
  <si>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</si>
  <si>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</si>
  <si>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</si>
  <si>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</si>
  <si>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</si>
  <si>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</si>
  <si>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</si>
  <si>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</si>
  <si>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</si>
  <si>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</si>
  <si>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</si>
  <si>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</si>
  <si>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</si>
  <si>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</si>
  <si>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</si>
  <si>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</si>
  <si>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</si>
  <si>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</si>
  <si>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</si>
  <si>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</si>
  <si>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</si>
  <si>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</si>
  <si>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</si>
  <si>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</si>
  <si>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</si>
  <si>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</si>
  <si>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</si>
  <si>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</si>
  <si>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</si>
  <si>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</si>
  <si>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</si>
  <si>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</si>
  <si>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</si>
  <si>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</si>
  <si>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</si>
  <si>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</si>
  <si>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</si>
  <si>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</si>
  <si>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</si>
  <si>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</si>
  <si>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</si>
  <si>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</si>
  <si>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</si>
  <si>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</si>
  <si>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</si>
  <si>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</si>
  <si>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</si>
  <si>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</si>
  <si>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</si>
  <si>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</si>
  <si>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</si>
  <si>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</si>
  <si>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</si>
  <si>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</si>
  <si>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</si>
  <si>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</si>
  <si>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</si>
  <si>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</si>
  <si>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</si>
  <si>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</si>
  <si>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</si>
  <si>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</si>
  <si>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</si>
  <si>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</si>
  <si>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</si>
  <si>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</si>
  <si>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</si>
  <si>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</si>
  <si>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</si>
  <si>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</si>
  <si>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</si>
  <si>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</si>
  <si>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</si>
  <si>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</si>
  <si>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</si>
  <si>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</si>
  <si>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</si>
  <si>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</si>
  <si>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</si>
  <si>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</si>
  <si>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</si>
  <si>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</si>
  <si>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</si>
  <si>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</si>
  <si>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</si>
  <si>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</si>
  <si>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</si>
  <si>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</si>
  <si>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</si>
  <si>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</si>
  <si>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Медицинская помощь за пределами РБ</t>
  </si>
  <si>
    <t>Всего</t>
  </si>
  <si>
    <t>Закон о бюджете ТФОМС РБ на 2021г.</t>
  </si>
  <si>
    <t xml:space="preserve">Отклонение 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</si>
  <si>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</si>
  <si>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</si>
  <si>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</si>
  <si>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</si>
  <si>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</si>
  <si>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</si>
  <si>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</si>
  <si>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</si>
  <si>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дополнительные виды диагностики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</si>
  <si>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</si>
  <si>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</si>
  <si>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</si>
  <si>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</si>
  <si>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</si>
  <si>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</si>
  <si>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</si>
  <si>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</si>
  <si>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</si>
  <si>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</si>
  <si>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</si>
  <si>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</si>
  <si>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</si>
  <si>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</si>
  <si>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</si>
  <si>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</si>
  <si>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</si>
  <si>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</si>
  <si>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</si>
  <si>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</si>
  <si>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</si>
  <si>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</si>
  <si>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</si>
  <si>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</si>
  <si>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</si>
  <si>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</si>
  <si>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</si>
  <si>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</si>
  <si>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</si>
  <si>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</si>
  <si>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</si>
  <si>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</si>
  <si>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</si>
  <si>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</si>
  <si>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</si>
  <si>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</si>
  <si>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</si>
  <si>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</si>
  <si>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</si>
  <si>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</si>
  <si>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</si>
  <si>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</si>
  <si>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</si>
  <si>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операции с метками</t>
  </si>
  <si>
    <t>операции без меток</t>
  </si>
  <si>
    <t>ИТОГО</t>
  </si>
  <si>
    <t>Финансовое обеспечение дополнительных видов и условий оказания медицинской помощи, не установленных базовой программой ОМС на 2021 год.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</si>
  <si>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</si>
  <si>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</si>
  <si>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</si>
  <si>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</si>
  <si>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</si>
  <si>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</si>
  <si>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</si>
  <si>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</si>
  <si>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</si>
  <si>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</si>
  <si>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</si>
  <si>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Сумма средств по  сверхбазовой программе ОМС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</si>
  <si>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</si>
  <si>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</si>
  <si>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</si>
  <si>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</si>
  <si>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</si>
  <si>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</si>
  <si>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</si>
  <si>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</si>
  <si>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№32 г.Уфа</t>
    </r>
  </si>
  <si>
    <r>
      <t>Г</t>
    </r>
    <r>
      <rPr>
        <sz val="10"/>
        <rFont val="Times New Roman"/>
        <family val="1"/>
        <charset val="204"/>
      </rPr>
      <t>БУЗ РБ Поликлиника №38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</si>
  <si>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</si>
  <si>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</si>
  <si>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</si>
  <si>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</si>
  <si>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</si>
  <si>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</si>
  <si>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</si>
  <si>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</si>
  <si>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</si>
  <si>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№5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</si>
  <si>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№10 г.Уфа</t>
    </r>
  </si>
  <si>
    <r>
      <t>ГБ</t>
    </r>
    <r>
      <rPr>
        <sz val="10"/>
        <color indexed="8"/>
        <rFont val="Times New Roman"/>
        <family val="1"/>
        <charset val="204"/>
      </rPr>
      <t>УЗ РБ ГКБ №18 г.Уфы</t>
    </r>
  </si>
  <si>
    <r>
      <t>Г</t>
    </r>
    <r>
      <rPr>
        <sz val="10"/>
        <rFont val="Times New Roman"/>
        <family val="1"/>
        <charset val="204"/>
      </rPr>
      <t>БУЗ  РССМП и ЦМК</t>
    </r>
  </si>
  <si>
    <r>
      <rPr>
        <sz val="10"/>
        <color indexed="8"/>
        <rFont val="Times New Roman"/>
        <family val="1"/>
        <charset val="204"/>
      </rPr>
      <t>ООО "МЦ МЕГИ</t>
    </r>
    <r>
      <rPr>
        <sz val="10"/>
        <color theme="1"/>
        <rFont val="Times New Roman"/>
        <family val="1"/>
        <charset val="204"/>
      </rPr>
      <t>"</t>
    </r>
  </si>
  <si>
    <t>Итого по МО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</si>
  <si>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медицинская реабилитация, травмпункты, гемодиализ)</t>
    </r>
  </si>
  <si>
    <t xml:space="preserve">* - Цитологическое исследование мазка с шейки матки (жидкостной метод), </t>
  </si>
  <si>
    <t>за единицу объема медицинской помощи (исследования в рамках первого этапа диспансеризации взрослого населения)*</t>
  </si>
  <si>
    <t xml:space="preserve"> - Исследование кала на скрытую кровь иммунохимическим методом (количественный метод).</t>
  </si>
  <si>
    <t xml:space="preserve"> Объемы финансирования  на 2021 год  (Протокол № 10-21)              </t>
  </si>
  <si>
    <t xml:space="preserve"> КСГ по COVID-19</t>
  </si>
  <si>
    <t>Протокол №9-21</t>
  </si>
  <si>
    <t>КСГ (за исключением КСГ по профилю "Онкология", "Медицинская реабилитация",  КСГ по COVID-19)</t>
  </si>
  <si>
    <t>Стоимость оказания медицинской помощи в условиях круглосуточного стационара, на 2021 год.</t>
  </si>
  <si>
    <t>№ пп</t>
  </si>
  <si>
    <t>Реестр-овый номер МО</t>
  </si>
  <si>
    <t>Наименование медицинской организации, код (подразделения, отделения)</t>
  </si>
  <si>
    <t>Уровень МО</t>
  </si>
  <si>
    <t>В рамках базовой программы ОМС (КСГ)</t>
  </si>
  <si>
    <t>Всего в рамках базовой программы ОМС (КСГ+ВМП)</t>
  </si>
  <si>
    <t>В рамках сверх базовой программы ОМС (долечивание)</t>
  </si>
  <si>
    <t>профиль "Онкология"</t>
  </si>
  <si>
    <t>профиль "Медицинская реабилитация"</t>
  </si>
  <si>
    <t>КСГ по COVID-19</t>
  </si>
  <si>
    <t>КСГ (за исключением КСГ по профилям "Онкология",      "Медицинская реабилитация", COVID-19)</t>
  </si>
  <si>
    <t>ГБУЗ РБ КВД г. Салават</t>
  </si>
  <si>
    <t>1 А</t>
  </si>
  <si>
    <t>ГБУЗ РБ КВД г. Стерлитамак</t>
  </si>
  <si>
    <t xml:space="preserve">ГБУЗ РБ ГБ № 9 г. Уфа </t>
  </si>
  <si>
    <t xml:space="preserve">ГБУЗ РБ ГКБ № 5 г. Уфа </t>
  </si>
  <si>
    <t>2 А</t>
  </si>
  <si>
    <t xml:space="preserve">ГБУЗ РБ ДБ г. Стерлитамак </t>
  </si>
  <si>
    <t xml:space="preserve">ООО Санаторий "Юматово" </t>
  </si>
  <si>
    <t xml:space="preserve">2 А </t>
  </si>
  <si>
    <t>2 Б</t>
  </si>
  <si>
    <t xml:space="preserve">ГБУЗ РБ ГКБ Демского района г. Уфа </t>
  </si>
  <si>
    <t xml:space="preserve">ГБУЗ РБ ЦГБ г. Сибай </t>
  </si>
  <si>
    <t xml:space="preserve">ГБУЗ РБ ГБ № 2 г. Стерлитамак </t>
  </si>
  <si>
    <t xml:space="preserve">ЧУЗ "КБ "РЖД-Медицина" г. Уфа" </t>
  </si>
  <si>
    <t xml:space="preserve">ООО "Октябрьский сосудистый центр" </t>
  </si>
  <si>
    <t>3А</t>
  </si>
  <si>
    <t xml:space="preserve">ГБУЗ РБ ГБ г. Кумертау </t>
  </si>
  <si>
    <t>3 А</t>
  </si>
  <si>
    <t>Все отделения, кроме указанных ниже</t>
  </si>
  <si>
    <t xml:space="preserve">3 А </t>
  </si>
  <si>
    <t xml:space="preserve">ГБУЗ РБ ГБ N 1 г. Октябрьский </t>
  </si>
  <si>
    <t>ГБУЗ РБ ГБ г. Нефтекамск</t>
  </si>
  <si>
    <t>12215</t>
  </si>
  <si>
    <t>12217</t>
  </si>
  <si>
    <t>12241</t>
  </si>
  <si>
    <t xml:space="preserve">ГБУЗ РБ ГБ г. Салават </t>
  </si>
  <si>
    <t>ГБУЗ РБ ГКБ № 1 г. Стерлитамак</t>
  </si>
  <si>
    <t xml:space="preserve">ГБУЗ РБ ГКБ N 10 г. Уфа </t>
  </si>
  <si>
    <t>ГБУЗ РБ ГКБ № 13 г. Уфа</t>
  </si>
  <si>
    <t xml:space="preserve">ГБУЗ РБ ГКБ N 8 г. Уфа </t>
  </si>
  <si>
    <t xml:space="preserve">ГБУЗ РБ РД N 3 г. Уфа </t>
  </si>
  <si>
    <t xml:space="preserve">ООО "Медсервис" (г. Салават) </t>
  </si>
  <si>
    <t xml:space="preserve">ГАУЗ РКОД МЗ РБ </t>
  </si>
  <si>
    <t>3 Б</t>
  </si>
  <si>
    <t>22108</t>
  </si>
  <si>
    <t>22109</t>
  </si>
  <si>
    <t>22392</t>
  </si>
  <si>
    <t xml:space="preserve">ГБУЗ РКЦ </t>
  </si>
  <si>
    <t>ГБУЗ РКВД № 1</t>
  </si>
  <si>
    <t>3Б</t>
  </si>
  <si>
    <t>22183</t>
  </si>
  <si>
    <t>22184</t>
  </si>
  <si>
    <t>22185</t>
  </si>
  <si>
    <t>22186</t>
  </si>
  <si>
    <t xml:space="preserve">ГБУЗ РКПЦ МЗ РБ </t>
  </si>
  <si>
    <t>316</t>
  </si>
  <si>
    <t>391</t>
  </si>
  <si>
    <t>633</t>
  </si>
  <si>
    <t>634</t>
  </si>
  <si>
    <t>637</t>
  </si>
  <si>
    <t>95</t>
  </si>
  <si>
    <t xml:space="preserve">ГБУЗ РБ БСМП г. Уфа </t>
  </si>
  <si>
    <t>22259</t>
  </si>
  <si>
    <t>22269</t>
  </si>
  <si>
    <t>22262</t>
  </si>
  <si>
    <t>22265</t>
  </si>
  <si>
    <t>22268</t>
  </si>
  <si>
    <t>22284</t>
  </si>
  <si>
    <t>22579</t>
  </si>
  <si>
    <t xml:space="preserve">ГБУЗ РБ ГДКБ N 17 г. Уфа </t>
  </si>
  <si>
    <t>ГБУЗ РБ ГКБ № 18 г. Уфы</t>
  </si>
  <si>
    <t>10</t>
  </si>
  <si>
    <t>167</t>
  </si>
  <si>
    <t>19</t>
  </si>
  <si>
    <t>21</t>
  </si>
  <si>
    <t>ГБУЗ РБ ГКБ N 21 г. Уфа</t>
  </si>
  <si>
    <t xml:space="preserve">ГБУ "УфНИИ ГБ АН РБ" </t>
  </si>
  <si>
    <t>ГБУЗ РКБ им. Г.Г.Куватова</t>
  </si>
  <si>
    <t>3 В</t>
  </si>
  <si>
    <t>220001</t>
  </si>
  <si>
    <t>22128</t>
  </si>
  <si>
    <t>22115</t>
  </si>
  <si>
    <t>22116</t>
  </si>
  <si>
    <t>22117</t>
  </si>
  <si>
    <t>22119</t>
  </si>
  <si>
    <t>22393</t>
  </si>
  <si>
    <t>22133</t>
  </si>
  <si>
    <t>22123</t>
  </si>
  <si>
    <t>22120</t>
  </si>
  <si>
    <t>22122</t>
  </si>
  <si>
    <t>22124</t>
  </si>
  <si>
    <t>22125</t>
  </si>
  <si>
    <t>22129</t>
  </si>
  <si>
    <t>22126</t>
  </si>
  <si>
    <t>22127</t>
  </si>
  <si>
    <t>22336</t>
  </si>
  <si>
    <t>22588</t>
  </si>
  <si>
    <t>22203</t>
  </si>
  <si>
    <t>3В</t>
  </si>
  <si>
    <t>22231</t>
  </si>
  <si>
    <t>22233</t>
  </si>
  <si>
    <t>22204</t>
  </si>
  <si>
    <t>22206</t>
  </si>
  <si>
    <t>22208</t>
  </si>
  <si>
    <t>22210</t>
  </si>
  <si>
    <t>22211</t>
  </si>
  <si>
    <t>22212</t>
  </si>
  <si>
    <t>22235</t>
  </si>
  <si>
    <t>22202</t>
  </si>
  <si>
    <t>22331</t>
  </si>
  <si>
    <t>22330</t>
  </si>
  <si>
    <t>22352</t>
  </si>
  <si>
    <t>22371</t>
  </si>
  <si>
    <t xml:space="preserve">ООО "МД Проект 2010" </t>
  </si>
  <si>
    <t>ФГБОУ ВО БГМУ МЗ РФ</t>
  </si>
  <si>
    <t>Объемы медицинской помощи за пределами РБ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</si>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</sst>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7" fillId="0" borderId="0"/>
    <xf numFmtId="0" fontId="3" fillId="0" borderId="0"/>
    <xf numFmtId="0" fontId="20" fillId="0" borderId="0"/>
    <xf numFmtId="0" fontId="7" fillId="0" borderId="0"/>
    <xf numFmtId="0" fontId="2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7" fillId="0" borderId="0"/>
  </cellStyleXfs>
  <cellXfs count="296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0" fontId="8" fillId="2" borderId="2" xfId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49" fontId="10" fillId="2" borderId="2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0" fontId="8" fillId="2" borderId="5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8" fillId="2" borderId="5" xfId="1" applyNumberFormat="1" applyFont="1" applyFill="1" applyBorder="1" applyAlignment="1">
      <alignment horizontal="left" vertical="center" wrapText="1"/>
    </xf>
    <xf numFmtId="4" fontId="6" fillId="2" borderId="6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14" fillId="2" borderId="2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left" vertical="center"/>
    </xf>
    <xf numFmtId="3" fontId="12" fillId="0" borderId="2" xfId="2" applyNumberFormat="1" applyFont="1" applyBorder="1" applyAlignment="1">
      <alignment vertical="center" wrapText="1"/>
    </xf>
    <xf numFmtId="3" fontId="4" fillId="2" borderId="2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3" fontId="9" fillId="2" borderId="5" xfId="1" applyNumberFormat="1" applyFont="1" applyFill="1" applyBorder="1" applyAlignment="1">
      <alignment horizontal="left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left" vertical="center" wrapText="1"/>
    </xf>
    <xf numFmtId="3" fontId="4" fillId="2" borderId="5" xfId="1" applyNumberFormat="1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left" vertical="center" wrapText="1"/>
    </xf>
    <xf numFmtId="3" fontId="8" fillId="2" borderId="7" xfId="1" applyNumberFormat="1" applyFont="1" applyFill="1" applyBorder="1" applyAlignment="1">
      <alignment horizontal="left" vertical="center" wrapText="1"/>
    </xf>
    <xf numFmtId="3" fontId="9" fillId="2" borderId="7" xfId="1" applyNumberFormat="1" applyFont="1" applyFill="1" applyBorder="1" applyAlignment="1">
      <alignment horizontal="left" vertical="center" wrapText="1"/>
    </xf>
    <xf numFmtId="3" fontId="8" fillId="2" borderId="5" xfId="0" applyNumberFormat="1" applyFont="1" applyFill="1" applyBorder="1" applyAlignment="1">
      <alignment horizontal="left" vertical="center" wrapText="1"/>
    </xf>
    <xf numFmtId="3" fontId="10" fillId="2" borderId="5" xfId="1" applyNumberFormat="1" applyFont="1" applyFill="1" applyBorder="1" applyAlignment="1">
      <alignment horizontal="left" vertical="center" wrapText="1"/>
    </xf>
    <xf numFmtId="4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center" vertical="center"/>
    </xf>
    <xf numFmtId="3" fontId="8" fillId="2" borderId="2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8" fillId="2" borderId="2" xfId="1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2" fontId="17" fillId="2" borderId="2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17" fillId="2" borderId="2" xfId="1" applyNumberFormat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shrinkToFit="1"/>
    </xf>
    <xf numFmtId="1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12" fillId="0" borderId="2" xfId="2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3" fontId="10" fillId="2" borderId="2" xfId="1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right" vertical="center"/>
    </xf>
    <xf numFmtId="3" fontId="17" fillId="0" borderId="2" xfId="0" applyNumberFormat="1" applyFont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shrinkToFit="1"/>
    </xf>
    <xf numFmtId="4" fontId="17" fillId="0" borderId="0" xfId="0" applyNumberFormat="1" applyFont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 wrapText="1"/>
    </xf>
    <xf numFmtId="49" fontId="24" fillId="2" borderId="4" xfId="1" applyNumberFormat="1" applyFont="1" applyFill="1" applyBorder="1" applyAlignment="1">
      <alignment horizontal="center" vertical="center"/>
    </xf>
    <xf numFmtId="3" fontId="21" fillId="2" borderId="2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3" fontId="25" fillId="0" borderId="2" xfId="2" applyNumberFormat="1" applyFont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/>
    </xf>
    <xf numFmtId="3" fontId="6" fillId="3" borderId="3" xfId="0" applyNumberFormat="1" applyFont="1" applyFill="1" applyBorder="1" applyAlignment="1">
      <alignment vertical="center"/>
    </xf>
    <xf numFmtId="3" fontId="9" fillId="2" borderId="2" xfId="1" applyNumberFormat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vertical="center"/>
    </xf>
    <xf numFmtId="3" fontId="4" fillId="2" borderId="2" xfId="1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3" fontId="9" fillId="2" borderId="1" xfId="1" applyNumberFormat="1" applyFont="1" applyFill="1" applyBorder="1" applyAlignment="1">
      <alignment vertical="center"/>
    </xf>
    <xf numFmtId="3" fontId="9" fillId="2" borderId="2" xfId="1" applyNumberFormat="1" applyFont="1" applyFill="1" applyBorder="1" applyAlignment="1">
      <alignment horizontal="righ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3" fontId="4" fillId="2" borderId="2" xfId="1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8" fillId="2" borderId="1" xfId="1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10" fillId="2" borderId="2" xfId="1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/>
    </xf>
    <xf numFmtId="49" fontId="10" fillId="4" borderId="2" xfId="1" applyNumberFormat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3" fontId="8" fillId="4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3" fontId="8" fillId="2" borderId="5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8" fillId="2" borderId="7" xfId="1" applyNumberFormat="1" applyFont="1" applyFill="1" applyBorder="1" applyAlignment="1">
      <alignment horizontal="center" vertical="center" wrapText="1"/>
    </xf>
    <xf numFmtId="3" fontId="9" fillId="2" borderId="7" xfId="1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left" vertical="center" wrapText="1"/>
    </xf>
    <xf numFmtId="3" fontId="4" fillId="5" borderId="2" xfId="0" applyNumberFormat="1" applyFont="1" applyFill="1" applyBorder="1" applyAlignment="1">
      <alignment horizontal="center" vertical="center"/>
    </xf>
    <xf numFmtId="3" fontId="9" fillId="5" borderId="5" xfId="1" applyNumberFormat="1" applyFont="1" applyFill="1" applyBorder="1" applyAlignment="1">
      <alignment horizontal="left" vertical="center" wrapText="1"/>
    </xf>
    <xf numFmtId="3" fontId="8" fillId="5" borderId="5" xfId="1" applyNumberFormat="1" applyFont="1" applyFill="1" applyBorder="1" applyAlignment="1">
      <alignment horizontal="left" vertical="center" wrapText="1"/>
    </xf>
    <xf numFmtId="3" fontId="4" fillId="5" borderId="5" xfId="1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vertical="center"/>
    </xf>
    <xf numFmtId="3" fontId="10" fillId="2" borderId="5" xfId="1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wrapText="1"/>
    </xf>
    <xf numFmtId="49" fontId="17" fillId="0" borderId="2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49" fontId="17" fillId="0" borderId="2" xfId="1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1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4" fontId="17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right" vertical="center"/>
    </xf>
    <xf numFmtId="4" fontId="16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17" fillId="0" borderId="2" xfId="6" applyNumberFormat="1" applyFont="1" applyFill="1" applyBorder="1" applyAlignment="1">
      <alignment horizontal="center" vertical="center"/>
    </xf>
    <xf numFmtId="0" fontId="17" fillId="0" borderId="0" xfId="9" applyFont="1" applyFill="1"/>
    <xf numFmtId="0" fontId="16" fillId="0" borderId="0" xfId="9" applyFont="1" applyFill="1" applyBorder="1" applyAlignment="1">
      <alignment horizontal="center" vertical="center" wrapText="1"/>
    </xf>
    <xf numFmtId="3" fontId="16" fillId="0" borderId="0" xfId="9" applyNumberFormat="1" applyFont="1" applyFill="1" applyBorder="1" applyAlignment="1">
      <alignment horizontal="center" vertical="center" wrapText="1"/>
    </xf>
    <xf numFmtId="3" fontId="17" fillId="0" borderId="0" xfId="9" applyNumberFormat="1" applyFont="1" applyFill="1" applyBorder="1" applyAlignment="1">
      <alignment horizontal="center" vertical="center" wrapText="1"/>
    </xf>
    <xf numFmtId="3" fontId="17" fillId="0" borderId="0" xfId="9" applyNumberFormat="1" applyFont="1" applyFill="1" applyBorder="1" applyAlignment="1">
      <alignment horizontal="right" vertical="center" wrapText="1"/>
    </xf>
    <xf numFmtId="3" fontId="17" fillId="0" borderId="2" xfId="8" applyNumberFormat="1" applyFont="1" applyFill="1" applyBorder="1" applyAlignment="1">
      <alignment horizontal="center" vertical="center" wrapText="1"/>
    </xf>
    <xf numFmtId="0" fontId="17" fillId="0" borderId="2" xfId="8" applyFont="1" applyFill="1" applyBorder="1" applyAlignment="1">
      <alignment horizontal="center" vertical="center" wrapText="1"/>
    </xf>
    <xf numFmtId="0" fontId="17" fillId="0" borderId="3" xfId="8" applyFont="1" applyFill="1" applyBorder="1" applyAlignment="1">
      <alignment horizontal="center" vertical="center" wrapText="1"/>
    </xf>
    <xf numFmtId="0" fontId="17" fillId="0" borderId="2" xfId="9" applyFont="1" applyFill="1" applyBorder="1" applyAlignment="1">
      <alignment horizontal="center" vertical="center" wrapText="1"/>
    </xf>
    <xf numFmtId="49" fontId="17" fillId="0" borderId="2" xfId="10" applyNumberFormat="1" applyFont="1" applyFill="1" applyBorder="1" applyAlignment="1">
      <alignment horizontal="center" vertical="center" wrapText="1"/>
    </xf>
    <xf numFmtId="0" fontId="17" fillId="0" borderId="2" xfId="9" applyFont="1" applyFill="1" applyBorder="1" applyAlignment="1">
      <alignment horizontal="left" vertical="center" wrapText="1"/>
    </xf>
    <xf numFmtId="0" fontId="17" fillId="0" borderId="2" xfId="8" applyFont="1" applyFill="1" applyBorder="1" applyAlignment="1">
      <alignment horizontal="center" vertical="center"/>
    </xf>
    <xf numFmtId="3" fontId="17" fillId="0" borderId="2" xfId="9" applyNumberFormat="1" applyFont="1" applyFill="1" applyBorder="1" applyAlignment="1">
      <alignment horizontal="center" vertical="center"/>
    </xf>
    <xf numFmtId="3" fontId="17" fillId="0" borderId="2" xfId="8" applyNumberFormat="1" applyFont="1" applyFill="1" applyBorder="1" applyAlignment="1">
      <alignment horizontal="center" vertical="center"/>
    </xf>
    <xf numFmtId="49" fontId="17" fillId="0" borderId="2" xfId="10" applyNumberFormat="1" applyFont="1" applyFill="1" applyBorder="1" applyAlignment="1">
      <alignment horizontal="center" vertical="center"/>
    </xf>
    <xf numFmtId="0" fontId="17" fillId="0" borderId="2" xfId="10" applyFont="1" applyFill="1" applyBorder="1" applyAlignment="1">
      <alignment horizontal="center" vertical="center" wrapText="1"/>
    </xf>
    <xf numFmtId="49" fontId="17" fillId="0" borderId="1" xfId="10" applyNumberFormat="1" applyFont="1" applyFill="1" applyBorder="1" applyAlignment="1">
      <alignment horizontal="center" vertical="center"/>
    </xf>
    <xf numFmtId="3" fontId="16" fillId="0" borderId="2" xfId="8" applyNumberFormat="1" applyFont="1" applyFill="1" applyBorder="1" applyAlignment="1">
      <alignment horizontal="center" vertical="center"/>
    </xf>
    <xf numFmtId="49" fontId="17" fillId="0" borderId="2" xfId="9" applyNumberFormat="1" applyFont="1" applyFill="1" applyBorder="1" applyAlignment="1">
      <alignment horizontal="center" vertical="center" wrapText="1"/>
    </xf>
    <xf numFmtId="0" fontId="17" fillId="0" borderId="2" xfId="9" applyFont="1" applyFill="1" applyBorder="1" applyAlignment="1">
      <alignment horizontal="justify" vertical="center" wrapText="1"/>
    </xf>
    <xf numFmtId="0" fontId="16" fillId="0" borderId="2" xfId="9" applyFont="1" applyFill="1" applyBorder="1" applyAlignment="1">
      <alignment horizontal="center" vertical="center" wrapText="1"/>
    </xf>
    <xf numFmtId="0" fontId="16" fillId="0" borderId="2" xfId="10" applyFont="1" applyFill="1" applyBorder="1" applyAlignment="1">
      <alignment horizontal="center" vertical="center" wrapText="1"/>
    </xf>
    <xf numFmtId="0" fontId="16" fillId="0" borderId="2" xfId="9" applyFont="1" applyFill="1" applyBorder="1" applyAlignment="1">
      <alignment horizontal="left" vertical="center" wrapText="1"/>
    </xf>
    <xf numFmtId="0" fontId="16" fillId="0" borderId="2" xfId="8" applyFont="1" applyFill="1" applyBorder="1" applyAlignment="1">
      <alignment horizontal="center" vertical="center"/>
    </xf>
    <xf numFmtId="3" fontId="16" fillId="0" borderId="2" xfId="9" applyNumberFormat="1" applyFont="1" applyFill="1" applyBorder="1" applyAlignment="1">
      <alignment horizontal="center" vertical="center"/>
    </xf>
    <xf numFmtId="0" fontId="16" fillId="0" borderId="0" xfId="9" applyFont="1" applyFill="1"/>
    <xf numFmtId="3" fontId="17" fillId="0" borderId="2" xfId="9" applyNumberFormat="1" applyFont="1" applyFill="1" applyBorder="1" applyAlignment="1"/>
    <xf numFmtId="49" fontId="16" fillId="0" borderId="2" xfId="10" applyNumberFormat="1" applyFont="1" applyFill="1" applyBorder="1" applyAlignment="1">
      <alignment horizontal="center" vertical="center"/>
    </xf>
    <xf numFmtId="49" fontId="16" fillId="0" borderId="2" xfId="10" applyNumberFormat="1" applyFont="1" applyFill="1" applyBorder="1" applyAlignment="1">
      <alignment horizontal="center" vertical="center" wrapText="1"/>
    </xf>
    <xf numFmtId="0" fontId="16" fillId="0" borderId="2" xfId="9" applyFont="1" applyFill="1" applyBorder="1" applyAlignment="1" applyProtection="1">
      <alignment horizontal="center" vertical="center" wrapText="1"/>
      <protection locked="0"/>
    </xf>
    <xf numFmtId="3" fontId="16" fillId="0" borderId="2" xfId="9" applyNumberFormat="1" applyFont="1" applyFill="1" applyBorder="1" applyAlignment="1"/>
    <xf numFmtId="0" fontId="17" fillId="0" borderId="2" xfId="9" applyFont="1" applyFill="1" applyBorder="1"/>
    <xf numFmtId="0" fontId="16" fillId="0" borderId="5" xfId="8" applyFont="1" applyFill="1" applyBorder="1" applyAlignment="1">
      <alignment horizontal="center" vertical="center" wrapText="1"/>
    </xf>
    <xf numFmtId="3" fontId="17" fillId="0" borderId="0" xfId="9" applyNumberFormat="1" applyFont="1" applyFill="1" applyAlignment="1"/>
    <xf numFmtId="0" fontId="17" fillId="0" borderId="0" xfId="8" applyFont="1" applyFill="1" applyBorder="1" applyAlignment="1">
      <alignment horizontal="right"/>
    </xf>
    <xf numFmtId="0" fontId="17" fillId="0" borderId="0" xfId="8" applyFont="1" applyFill="1" applyBorder="1"/>
    <xf numFmtId="3" fontId="17" fillId="0" borderId="0" xfId="8" applyNumberFormat="1" applyFont="1" applyFill="1" applyBorder="1"/>
    <xf numFmtId="3" fontId="17" fillId="0" borderId="0" xfId="9" applyNumberFormat="1" applyFont="1" applyFill="1"/>
    <xf numFmtId="0" fontId="16" fillId="0" borderId="0" xfId="8" applyFont="1" applyFill="1" applyBorder="1" applyAlignment="1">
      <alignment horizontal="right"/>
    </xf>
    <xf numFmtId="0" fontId="16" fillId="0" borderId="0" xfId="8" applyFont="1" applyFill="1" applyBorder="1"/>
    <xf numFmtId="3" fontId="16" fillId="0" borderId="0" xfId="8" applyNumberFormat="1" applyFont="1" applyFill="1" applyBorder="1"/>
    <xf numFmtId="0" fontId="17" fillId="0" borderId="0" xfId="8" applyFont="1" applyFill="1" applyBorder="1" applyAlignment="1">
      <alignment horizontal="right" vertical="center" wrapText="1"/>
    </xf>
    <xf numFmtId="0" fontId="17" fillId="0" borderId="0" xfId="8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3" fontId="17" fillId="0" borderId="1" xfId="9" applyNumberFormat="1" applyFont="1" applyFill="1" applyBorder="1" applyAlignment="1">
      <alignment horizontal="center" vertical="center" wrapText="1"/>
    </xf>
    <xf numFmtId="3" fontId="17" fillId="0" borderId="9" xfId="8" applyNumberFormat="1" applyFont="1" applyFill="1" applyBorder="1" applyAlignment="1">
      <alignment horizontal="center" vertical="center" wrapText="1"/>
    </xf>
    <xf numFmtId="3" fontId="17" fillId="0" borderId="3" xfId="8" applyNumberFormat="1" applyFont="1" applyFill="1" applyBorder="1" applyAlignment="1">
      <alignment horizontal="center" vertical="center" wrapText="1"/>
    </xf>
    <xf numFmtId="3" fontId="17" fillId="0" borderId="1" xfId="8" applyNumberFormat="1" applyFont="1" applyFill="1" applyBorder="1" applyAlignment="1">
      <alignment horizontal="center" vertical="center" wrapText="1"/>
    </xf>
    <xf numFmtId="0" fontId="17" fillId="0" borderId="2" xfId="8" applyFont="1" applyFill="1" applyBorder="1" applyAlignment="1">
      <alignment horizontal="center" vertical="center"/>
    </xf>
    <xf numFmtId="3" fontId="17" fillId="0" borderId="1" xfId="8" applyNumberFormat="1" applyFont="1" applyFill="1" applyBorder="1" applyAlignment="1">
      <alignment horizontal="center" vertical="center"/>
    </xf>
    <xf numFmtId="3" fontId="17" fillId="0" borderId="9" xfId="8" applyNumberFormat="1" applyFont="1" applyFill="1" applyBorder="1" applyAlignment="1">
      <alignment horizontal="center" vertical="center"/>
    </xf>
    <xf numFmtId="3" fontId="17" fillId="0" borderId="3" xfId="8" applyNumberFormat="1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horizontal="center" vertical="center" wrapText="1"/>
    </xf>
    <xf numFmtId="0" fontId="17" fillId="0" borderId="3" xfId="8" applyFont="1" applyFill="1" applyBorder="1" applyAlignment="1">
      <alignment horizontal="center" vertical="center" wrapText="1"/>
    </xf>
    <xf numFmtId="3" fontId="17" fillId="0" borderId="3" xfId="9" applyNumberFormat="1" applyFont="1" applyFill="1" applyBorder="1" applyAlignment="1">
      <alignment horizontal="center" vertical="center" wrapText="1"/>
    </xf>
    <xf numFmtId="3" fontId="17" fillId="0" borderId="3" xfId="8" applyNumberFormat="1" applyFont="1" applyFill="1" applyBorder="1" applyAlignment="1">
      <alignment wrapText="1"/>
    </xf>
    <xf numFmtId="3" fontId="17" fillId="0" borderId="9" xfId="9" applyNumberFormat="1" applyFont="1" applyFill="1" applyBorder="1" applyAlignment="1">
      <alignment horizontal="center" vertical="center" wrapText="1"/>
    </xf>
    <xf numFmtId="3" fontId="17" fillId="0" borderId="1" xfId="9" applyNumberFormat="1" applyFont="1" applyFill="1" applyBorder="1" applyAlignment="1">
      <alignment horizontal="center" vertical="center"/>
    </xf>
    <xf numFmtId="3" fontId="17" fillId="0" borderId="9" xfId="9" applyNumberFormat="1" applyFont="1" applyFill="1" applyBorder="1" applyAlignment="1">
      <alignment horizontal="center" vertical="center"/>
    </xf>
    <xf numFmtId="3" fontId="17" fillId="0" borderId="3" xfId="9" applyNumberFormat="1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center" vertical="center" wrapText="1"/>
    </xf>
    <xf numFmtId="0" fontId="17" fillId="0" borderId="2" xfId="8" applyFont="1" applyFill="1" applyBorder="1" applyAlignment="1">
      <alignment horizontal="center" vertical="center" wrapText="1"/>
    </xf>
    <xf numFmtId="3" fontId="17" fillId="0" borderId="2" xfId="8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21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3" fontId="12" fillId="0" borderId="3" xfId="2" applyNumberFormat="1" applyFont="1" applyBorder="1" applyAlignment="1">
      <alignment horizontal="center" vertical="center" wrapText="1"/>
    </xf>
    <xf numFmtId="3" fontId="12" fillId="0" borderId="2" xfId="2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15" xfId="5"/>
    <cellStyle name="Обычный 2" xfId="1"/>
    <cellStyle name="Обычный 2 10" xfId="7"/>
    <cellStyle name="Обычный 2 137" xfId="10"/>
    <cellStyle name="Обычный 2 3" xfId="4"/>
    <cellStyle name="Обычный 3" xfId="8"/>
    <cellStyle name="Обычный 4" xfId="3"/>
    <cellStyle name="Обычный 83" xfId="2"/>
    <cellStyle name="Обычный 85" xfId="6"/>
    <cellStyle name="Обычный 85 2" xfId="9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zoomScale="90" zoomScaleNormal="90" workbookViewId="0">
      <pane xSplit="3" ySplit="4" topLeftCell="D259" activePane="bottomRight" state="frozen"/>
      <selection pane="topRight" activeCell="D1" sqref="D1"/>
      <selection pane="bottomLeft" activeCell="A5" sqref="A5"/>
      <selection pane="bottomRight" activeCell="H5" sqref="H5"/>
    </sheetView>
  </sheetViews>
  <sheetFormatPr defaultRowHeight="12.75" x14ac:dyDescent="0.2"/>
  <cols>
    <col min="1" max="1" width="3.140625" style="190" customWidth="1"/>
    <col min="2" max="2" width="7" style="190" customWidth="1"/>
    <col min="3" max="3" width="35" style="190" customWidth="1"/>
    <col min="4" max="4" width="5.42578125" style="190" customWidth="1"/>
    <col min="5" max="5" width="15" style="223" customWidth="1"/>
    <col min="6" max="6" width="12.7109375" style="223" customWidth="1"/>
    <col min="7" max="7" width="14" style="223" customWidth="1"/>
    <col min="8" max="8" width="13.140625" style="223" customWidth="1"/>
    <col min="9" max="9" width="16.7109375" style="223" customWidth="1"/>
    <col min="10" max="11" width="12.85546875" style="223" customWidth="1"/>
    <col min="12" max="12" width="14.85546875" style="223" customWidth="1"/>
    <col min="13" max="13" width="12.85546875" style="227" customWidth="1"/>
    <col min="14" max="256" width="9.140625" style="190"/>
    <col min="257" max="257" width="5.140625" style="190" customWidth="1"/>
    <col min="258" max="258" width="10.85546875" style="190" customWidth="1"/>
    <col min="259" max="259" width="34.7109375" style="190" customWidth="1"/>
    <col min="260" max="260" width="8" style="190" customWidth="1"/>
    <col min="261" max="261" width="15.85546875" style="190" customWidth="1"/>
    <col min="262" max="262" width="14.140625" style="190" customWidth="1"/>
    <col min="263" max="263" width="13.140625" style="190" customWidth="1"/>
    <col min="264" max="264" width="13" style="190" customWidth="1"/>
    <col min="265" max="265" width="15.28515625" style="190" customWidth="1"/>
    <col min="266" max="266" width="13.5703125" style="190" customWidth="1"/>
    <col min="267" max="267" width="13.140625" style="190" customWidth="1"/>
    <col min="268" max="268" width="14.140625" style="190" customWidth="1"/>
    <col min="269" max="269" width="12.140625" style="190" customWidth="1"/>
    <col min="270" max="512" width="9.140625" style="190"/>
    <col min="513" max="513" width="5.140625" style="190" customWidth="1"/>
    <col min="514" max="514" width="10.85546875" style="190" customWidth="1"/>
    <col min="515" max="515" width="34.7109375" style="190" customWidth="1"/>
    <col min="516" max="516" width="8" style="190" customWidth="1"/>
    <col min="517" max="517" width="15.85546875" style="190" customWidth="1"/>
    <col min="518" max="518" width="14.140625" style="190" customWidth="1"/>
    <col min="519" max="519" width="13.140625" style="190" customWidth="1"/>
    <col min="520" max="520" width="13" style="190" customWidth="1"/>
    <col min="521" max="521" width="15.28515625" style="190" customWidth="1"/>
    <col min="522" max="522" width="13.5703125" style="190" customWidth="1"/>
    <col min="523" max="523" width="13.140625" style="190" customWidth="1"/>
    <col min="524" max="524" width="14.140625" style="190" customWidth="1"/>
    <col min="525" max="525" width="12.140625" style="190" customWidth="1"/>
    <col min="526" max="768" width="9.140625" style="190"/>
    <col min="769" max="769" width="5.140625" style="190" customWidth="1"/>
    <col min="770" max="770" width="10.85546875" style="190" customWidth="1"/>
    <col min="771" max="771" width="34.7109375" style="190" customWidth="1"/>
    <col min="772" max="772" width="8" style="190" customWidth="1"/>
    <col min="773" max="773" width="15.85546875" style="190" customWidth="1"/>
    <col min="774" max="774" width="14.140625" style="190" customWidth="1"/>
    <col min="775" max="775" width="13.140625" style="190" customWidth="1"/>
    <col min="776" max="776" width="13" style="190" customWidth="1"/>
    <col min="777" max="777" width="15.28515625" style="190" customWidth="1"/>
    <col min="778" max="778" width="13.5703125" style="190" customWidth="1"/>
    <col min="779" max="779" width="13.140625" style="190" customWidth="1"/>
    <col min="780" max="780" width="14.140625" style="190" customWidth="1"/>
    <col min="781" max="781" width="12.140625" style="190" customWidth="1"/>
    <col min="782" max="1024" width="9.140625" style="190"/>
    <col min="1025" max="1025" width="5.140625" style="190" customWidth="1"/>
    <col min="1026" max="1026" width="10.85546875" style="190" customWidth="1"/>
    <col min="1027" max="1027" width="34.7109375" style="190" customWidth="1"/>
    <col min="1028" max="1028" width="8" style="190" customWidth="1"/>
    <col min="1029" max="1029" width="15.85546875" style="190" customWidth="1"/>
    <col min="1030" max="1030" width="14.140625" style="190" customWidth="1"/>
    <col min="1031" max="1031" width="13.140625" style="190" customWidth="1"/>
    <col min="1032" max="1032" width="13" style="190" customWidth="1"/>
    <col min="1033" max="1033" width="15.28515625" style="190" customWidth="1"/>
    <col min="1034" max="1034" width="13.5703125" style="190" customWidth="1"/>
    <col min="1035" max="1035" width="13.140625" style="190" customWidth="1"/>
    <col min="1036" max="1036" width="14.140625" style="190" customWidth="1"/>
    <col min="1037" max="1037" width="12.140625" style="190" customWidth="1"/>
    <col min="1038" max="1280" width="9.140625" style="190"/>
    <col min="1281" max="1281" width="5.140625" style="190" customWidth="1"/>
    <col min="1282" max="1282" width="10.85546875" style="190" customWidth="1"/>
    <col min="1283" max="1283" width="34.7109375" style="190" customWidth="1"/>
    <col min="1284" max="1284" width="8" style="190" customWidth="1"/>
    <col min="1285" max="1285" width="15.85546875" style="190" customWidth="1"/>
    <col min="1286" max="1286" width="14.140625" style="190" customWidth="1"/>
    <col min="1287" max="1287" width="13.140625" style="190" customWidth="1"/>
    <col min="1288" max="1288" width="13" style="190" customWidth="1"/>
    <col min="1289" max="1289" width="15.28515625" style="190" customWidth="1"/>
    <col min="1290" max="1290" width="13.5703125" style="190" customWidth="1"/>
    <col min="1291" max="1291" width="13.140625" style="190" customWidth="1"/>
    <col min="1292" max="1292" width="14.140625" style="190" customWidth="1"/>
    <col min="1293" max="1293" width="12.140625" style="190" customWidth="1"/>
    <col min="1294" max="1536" width="9.140625" style="190"/>
    <col min="1537" max="1537" width="5.140625" style="190" customWidth="1"/>
    <col min="1538" max="1538" width="10.85546875" style="190" customWidth="1"/>
    <col min="1539" max="1539" width="34.7109375" style="190" customWidth="1"/>
    <col min="1540" max="1540" width="8" style="190" customWidth="1"/>
    <col min="1541" max="1541" width="15.85546875" style="190" customWidth="1"/>
    <col min="1542" max="1542" width="14.140625" style="190" customWidth="1"/>
    <col min="1543" max="1543" width="13.140625" style="190" customWidth="1"/>
    <col min="1544" max="1544" width="13" style="190" customWidth="1"/>
    <col min="1545" max="1545" width="15.28515625" style="190" customWidth="1"/>
    <col min="1546" max="1546" width="13.5703125" style="190" customWidth="1"/>
    <col min="1547" max="1547" width="13.140625" style="190" customWidth="1"/>
    <col min="1548" max="1548" width="14.140625" style="190" customWidth="1"/>
    <col min="1549" max="1549" width="12.140625" style="190" customWidth="1"/>
    <col min="1550" max="1792" width="9.140625" style="190"/>
    <col min="1793" max="1793" width="5.140625" style="190" customWidth="1"/>
    <col min="1794" max="1794" width="10.85546875" style="190" customWidth="1"/>
    <col min="1795" max="1795" width="34.7109375" style="190" customWidth="1"/>
    <col min="1796" max="1796" width="8" style="190" customWidth="1"/>
    <col min="1797" max="1797" width="15.85546875" style="190" customWidth="1"/>
    <col min="1798" max="1798" width="14.140625" style="190" customWidth="1"/>
    <col min="1799" max="1799" width="13.140625" style="190" customWidth="1"/>
    <col min="1800" max="1800" width="13" style="190" customWidth="1"/>
    <col min="1801" max="1801" width="15.28515625" style="190" customWidth="1"/>
    <col min="1802" max="1802" width="13.5703125" style="190" customWidth="1"/>
    <col min="1803" max="1803" width="13.140625" style="190" customWidth="1"/>
    <col min="1804" max="1804" width="14.140625" style="190" customWidth="1"/>
    <col min="1805" max="1805" width="12.140625" style="190" customWidth="1"/>
    <col min="1806" max="2048" width="9.140625" style="190"/>
    <col min="2049" max="2049" width="5.140625" style="190" customWidth="1"/>
    <col min="2050" max="2050" width="10.85546875" style="190" customWidth="1"/>
    <col min="2051" max="2051" width="34.7109375" style="190" customWidth="1"/>
    <col min="2052" max="2052" width="8" style="190" customWidth="1"/>
    <col min="2053" max="2053" width="15.85546875" style="190" customWidth="1"/>
    <col min="2054" max="2054" width="14.140625" style="190" customWidth="1"/>
    <col min="2055" max="2055" width="13.140625" style="190" customWidth="1"/>
    <col min="2056" max="2056" width="13" style="190" customWidth="1"/>
    <col min="2057" max="2057" width="15.28515625" style="190" customWidth="1"/>
    <col min="2058" max="2058" width="13.5703125" style="190" customWidth="1"/>
    <col min="2059" max="2059" width="13.140625" style="190" customWidth="1"/>
    <col min="2060" max="2060" width="14.140625" style="190" customWidth="1"/>
    <col min="2061" max="2061" width="12.140625" style="190" customWidth="1"/>
    <col min="2062" max="2304" width="9.140625" style="190"/>
    <col min="2305" max="2305" width="5.140625" style="190" customWidth="1"/>
    <col min="2306" max="2306" width="10.85546875" style="190" customWidth="1"/>
    <col min="2307" max="2307" width="34.7109375" style="190" customWidth="1"/>
    <col min="2308" max="2308" width="8" style="190" customWidth="1"/>
    <col min="2309" max="2309" width="15.85546875" style="190" customWidth="1"/>
    <col min="2310" max="2310" width="14.140625" style="190" customWidth="1"/>
    <col min="2311" max="2311" width="13.140625" style="190" customWidth="1"/>
    <col min="2312" max="2312" width="13" style="190" customWidth="1"/>
    <col min="2313" max="2313" width="15.28515625" style="190" customWidth="1"/>
    <col min="2314" max="2314" width="13.5703125" style="190" customWidth="1"/>
    <col min="2315" max="2315" width="13.140625" style="190" customWidth="1"/>
    <col min="2316" max="2316" width="14.140625" style="190" customWidth="1"/>
    <col min="2317" max="2317" width="12.140625" style="190" customWidth="1"/>
    <col min="2318" max="2560" width="9.140625" style="190"/>
    <col min="2561" max="2561" width="5.140625" style="190" customWidth="1"/>
    <col min="2562" max="2562" width="10.85546875" style="190" customWidth="1"/>
    <col min="2563" max="2563" width="34.7109375" style="190" customWidth="1"/>
    <col min="2564" max="2564" width="8" style="190" customWidth="1"/>
    <col min="2565" max="2565" width="15.85546875" style="190" customWidth="1"/>
    <col min="2566" max="2566" width="14.140625" style="190" customWidth="1"/>
    <col min="2567" max="2567" width="13.140625" style="190" customWidth="1"/>
    <col min="2568" max="2568" width="13" style="190" customWidth="1"/>
    <col min="2569" max="2569" width="15.28515625" style="190" customWidth="1"/>
    <col min="2570" max="2570" width="13.5703125" style="190" customWidth="1"/>
    <col min="2571" max="2571" width="13.140625" style="190" customWidth="1"/>
    <col min="2572" max="2572" width="14.140625" style="190" customWidth="1"/>
    <col min="2573" max="2573" width="12.140625" style="190" customWidth="1"/>
    <col min="2574" max="2816" width="9.140625" style="190"/>
    <col min="2817" max="2817" width="5.140625" style="190" customWidth="1"/>
    <col min="2818" max="2818" width="10.85546875" style="190" customWidth="1"/>
    <col min="2819" max="2819" width="34.7109375" style="190" customWidth="1"/>
    <col min="2820" max="2820" width="8" style="190" customWidth="1"/>
    <col min="2821" max="2821" width="15.85546875" style="190" customWidth="1"/>
    <col min="2822" max="2822" width="14.140625" style="190" customWidth="1"/>
    <col min="2823" max="2823" width="13.140625" style="190" customWidth="1"/>
    <col min="2824" max="2824" width="13" style="190" customWidth="1"/>
    <col min="2825" max="2825" width="15.28515625" style="190" customWidth="1"/>
    <col min="2826" max="2826" width="13.5703125" style="190" customWidth="1"/>
    <col min="2827" max="2827" width="13.140625" style="190" customWidth="1"/>
    <col min="2828" max="2828" width="14.140625" style="190" customWidth="1"/>
    <col min="2829" max="2829" width="12.140625" style="190" customWidth="1"/>
    <col min="2830" max="3072" width="9.140625" style="190"/>
    <col min="3073" max="3073" width="5.140625" style="190" customWidth="1"/>
    <col min="3074" max="3074" width="10.85546875" style="190" customWidth="1"/>
    <col min="3075" max="3075" width="34.7109375" style="190" customWidth="1"/>
    <col min="3076" max="3076" width="8" style="190" customWidth="1"/>
    <col min="3077" max="3077" width="15.85546875" style="190" customWidth="1"/>
    <col min="3078" max="3078" width="14.140625" style="190" customWidth="1"/>
    <col min="3079" max="3079" width="13.140625" style="190" customWidth="1"/>
    <col min="3080" max="3080" width="13" style="190" customWidth="1"/>
    <col min="3081" max="3081" width="15.28515625" style="190" customWidth="1"/>
    <col min="3082" max="3082" width="13.5703125" style="190" customWidth="1"/>
    <col min="3083" max="3083" width="13.140625" style="190" customWidth="1"/>
    <col min="3084" max="3084" width="14.140625" style="190" customWidth="1"/>
    <col min="3085" max="3085" width="12.140625" style="190" customWidth="1"/>
    <col min="3086" max="3328" width="9.140625" style="190"/>
    <col min="3329" max="3329" width="5.140625" style="190" customWidth="1"/>
    <col min="3330" max="3330" width="10.85546875" style="190" customWidth="1"/>
    <col min="3331" max="3331" width="34.7109375" style="190" customWidth="1"/>
    <col min="3332" max="3332" width="8" style="190" customWidth="1"/>
    <col min="3333" max="3333" width="15.85546875" style="190" customWidth="1"/>
    <col min="3334" max="3334" width="14.140625" style="190" customWidth="1"/>
    <col min="3335" max="3335" width="13.140625" style="190" customWidth="1"/>
    <col min="3336" max="3336" width="13" style="190" customWidth="1"/>
    <col min="3337" max="3337" width="15.28515625" style="190" customWidth="1"/>
    <col min="3338" max="3338" width="13.5703125" style="190" customWidth="1"/>
    <col min="3339" max="3339" width="13.140625" style="190" customWidth="1"/>
    <col min="3340" max="3340" width="14.140625" style="190" customWidth="1"/>
    <col min="3341" max="3341" width="12.140625" style="190" customWidth="1"/>
    <col min="3342" max="3584" width="9.140625" style="190"/>
    <col min="3585" max="3585" width="5.140625" style="190" customWidth="1"/>
    <col min="3586" max="3586" width="10.85546875" style="190" customWidth="1"/>
    <col min="3587" max="3587" width="34.7109375" style="190" customWidth="1"/>
    <col min="3588" max="3588" width="8" style="190" customWidth="1"/>
    <col min="3589" max="3589" width="15.85546875" style="190" customWidth="1"/>
    <col min="3590" max="3590" width="14.140625" style="190" customWidth="1"/>
    <col min="3591" max="3591" width="13.140625" style="190" customWidth="1"/>
    <col min="3592" max="3592" width="13" style="190" customWidth="1"/>
    <col min="3593" max="3593" width="15.28515625" style="190" customWidth="1"/>
    <col min="3594" max="3594" width="13.5703125" style="190" customWidth="1"/>
    <col min="3595" max="3595" width="13.140625" style="190" customWidth="1"/>
    <col min="3596" max="3596" width="14.140625" style="190" customWidth="1"/>
    <col min="3597" max="3597" width="12.140625" style="190" customWidth="1"/>
    <col min="3598" max="3840" width="9.140625" style="190"/>
    <col min="3841" max="3841" width="5.140625" style="190" customWidth="1"/>
    <col min="3842" max="3842" width="10.85546875" style="190" customWidth="1"/>
    <col min="3843" max="3843" width="34.7109375" style="190" customWidth="1"/>
    <col min="3844" max="3844" width="8" style="190" customWidth="1"/>
    <col min="3845" max="3845" width="15.85546875" style="190" customWidth="1"/>
    <col min="3846" max="3846" width="14.140625" style="190" customWidth="1"/>
    <col min="3847" max="3847" width="13.140625" style="190" customWidth="1"/>
    <col min="3848" max="3848" width="13" style="190" customWidth="1"/>
    <col min="3849" max="3849" width="15.28515625" style="190" customWidth="1"/>
    <col min="3850" max="3850" width="13.5703125" style="190" customWidth="1"/>
    <col min="3851" max="3851" width="13.140625" style="190" customWidth="1"/>
    <col min="3852" max="3852" width="14.140625" style="190" customWidth="1"/>
    <col min="3853" max="3853" width="12.140625" style="190" customWidth="1"/>
    <col min="3854" max="4096" width="9.140625" style="190"/>
    <col min="4097" max="4097" width="5.140625" style="190" customWidth="1"/>
    <col min="4098" max="4098" width="10.85546875" style="190" customWidth="1"/>
    <col min="4099" max="4099" width="34.7109375" style="190" customWidth="1"/>
    <col min="4100" max="4100" width="8" style="190" customWidth="1"/>
    <col min="4101" max="4101" width="15.85546875" style="190" customWidth="1"/>
    <col min="4102" max="4102" width="14.140625" style="190" customWidth="1"/>
    <col min="4103" max="4103" width="13.140625" style="190" customWidth="1"/>
    <col min="4104" max="4104" width="13" style="190" customWidth="1"/>
    <col min="4105" max="4105" width="15.28515625" style="190" customWidth="1"/>
    <col min="4106" max="4106" width="13.5703125" style="190" customWidth="1"/>
    <col min="4107" max="4107" width="13.140625" style="190" customWidth="1"/>
    <col min="4108" max="4108" width="14.140625" style="190" customWidth="1"/>
    <col min="4109" max="4109" width="12.140625" style="190" customWidth="1"/>
    <col min="4110" max="4352" width="9.140625" style="190"/>
    <col min="4353" max="4353" width="5.140625" style="190" customWidth="1"/>
    <col min="4354" max="4354" width="10.85546875" style="190" customWidth="1"/>
    <col min="4355" max="4355" width="34.7109375" style="190" customWidth="1"/>
    <col min="4356" max="4356" width="8" style="190" customWidth="1"/>
    <col min="4357" max="4357" width="15.85546875" style="190" customWidth="1"/>
    <col min="4358" max="4358" width="14.140625" style="190" customWidth="1"/>
    <col min="4359" max="4359" width="13.140625" style="190" customWidth="1"/>
    <col min="4360" max="4360" width="13" style="190" customWidth="1"/>
    <col min="4361" max="4361" width="15.28515625" style="190" customWidth="1"/>
    <col min="4362" max="4362" width="13.5703125" style="190" customWidth="1"/>
    <col min="4363" max="4363" width="13.140625" style="190" customWidth="1"/>
    <col min="4364" max="4364" width="14.140625" style="190" customWidth="1"/>
    <col min="4365" max="4365" width="12.140625" style="190" customWidth="1"/>
    <col min="4366" max="4608" width="9.140625" style="190"/>
    <col min="4609" max="4609" width="5.140625" style="190" customWidth="1"/>
    <col min="4610" max="4610" width="10.85546875" style="190" customWidth="1"/>
    <col min="4611" max="4611" width="34.7109375" style="190" customWidth="1"/>
    <col min="4612" max="4612" width="8" style="190" customWidth="1"/>
    <col min="4613" max="4613" width="15.85546875" style="190" customWidth="1"/>
    <col min="4614" max="4614" width="14.140625" style="190" customWidth="1"/>
    <col min="4615" max="4615" width="13.140625" style="190" customWidth="1"/>
    <col min="4616" max="4616" width="13" style="190" customWidth="1"/>
    <col min="4617" max="4617" width="15.28515625" style="190" customWidth="1"/>
    <col min="4618" max="4618" width="13.5703125" style="190" customWidth="1"/>
    <col min="4619" max="4619" width="13.140625" style="190" customWidth="1"/>
    <col min="4620" max="4620" width="14.140625" style="190" customWidth="1"/>
    <col min="4621" max="4621" width="12.140625" style="190" customWidth="1"/>
    <col min="4622" max="4864" width="9.140625" style="190"/>
    <col min="4865" max="4865" width="5.140625" style="190" customWidth="1"/>
    <col min="4866" max="4866" width="10.85546875" style="190" customWidth="1"/>
    <col min="4867" max="4867" width="34.7109375" style="190" customWidth="1"/>
    <col min="4868" max="4868" width="8" style="190" customWidth="1"/>
    <col min="4869" max="4869" width="15.85546875" style="190" customWidth="1"/>
    <col min="4870" max="4870" width="14.140625" style="190" customWidth="1"/>
    <col min="4871" max="4871" width="13.140625" style="190" customWidth="1"/>
    <col min="4872" max="4872" width="13" style="190" customWidth="1"/>
    <col min="4873" max="4873" width="15.28515625" style="190" customWidth="1"/>
    <col min="4874" max="4874" width="13.5703125" style="190" customWidth="1"/>
    <col min="4875" max="4875" width="13.140625" style="190" customWidth="1"/>
    <col min="4876" max="4876" width="14.140625" style="190" customWidth="1"/>
    <col min="4877" max="4877" width="12.140625" style="190" customWidth="1"/>
    <col min="4878" max="5120" width="9.140625" style="190"/>
    <col min="5121" max="5121" width="5.140625" style="190" customWidth="1"/>
    <col min="5122" max="5122" width="10.85546875" style="190" customWidth="1"/>
    <col min="5123" max="5123" width="34.7109375" style="190" customWidth="1"/>
    <col min="5124" max="5124" width="8" style="190" customWidth="1"/>
    <col min="5125" max="5125" width="15.85546875" style="190" customWidth="1"/>
    <col min="5126" max="5126" width="14.140625" style="190" customWidth="1"/>
    <col min="5127" max="5127" width="13.140625" style="190" customWidth="1"/>
    <col min="5128" max="5128" width="13" style="190" customWidth="1"/>
    <col min="5129" max="5129" width="15.28515625" style="190" customWidth="1"/>
    <col min="5130" max="5130" width="13.5703125" style="190" customWidth="1"/>
    <col min="5131" max="5131" width="13.140625" style="190" customWidth="1"/>
    <col min="5132" max="5132" width="14.140625" style="190" customWidth="1"/>
    <col min="5133" max="5133" width="12.140625" style="190" customWidth="1"/>
    <col min="5134" max="5376" width="9.140625" style="190"/>
    <col min="5377" max="5377" width="5.140625" style="190" customWidth="1"/>
    <col min="5378" max="5378" width="10.85546875" style="190" customWidth="1"/>
    <col min="5379" max="5379" width="34.7109375" style="190" customWidth="1"/>
    <col min="5380" max="5380" width="8" style="190" customWidth="1"/>
    <col min="5381" max="5381" width="15.85546875" style="190" customWidth="1"/>
    <col min="5382" max="5382" width="14.140625" style="190" customWidth="1"/>
    <col min="5383" max="5383" width="13.140625" style="190" customWidth="1"/>
    <col min="5384" max="5384" width="13" style="190" customWidth="1"/>
    <col min="5385" max="5385" width="15.28515625" style="190" customWidth="1"/>
    <col min="5386" max="5386" width="13.5703125" style="190" customWidth="1"/>
    <col min="5387" max="5387" width="13.140625" style="190" customWidth="1"/>
    <col min="5388" max="5388" width="14.140625" style="190" customWidth="1"/>
    <col min="5389" max="5389" width="12.140625" style="190" customWidth="1"/>
    <col min="5390" max="5632" width="9.140625" style="190"/>
    <col min="5633" max="5633" width="5.140625" style="190" customWidth="1"/>
    <col min="5634" max="5634" width="10.85546875" style="190" customWidth="1"/>
    <col min="5635" max="5635" width="34.7109375" style="190" customWidth="1"/>
    <col min="5636" max="5636" width="8" style="190" customWidth="1"/>
    <col min="5637" max="5637" width="15.85546875" style="190" customWidth="1"/>
    <col min="5638" max="5638" width="14.140625" style="190" customWidth="1"/>
    <col min="5639" max="5639" width="13.140625" style="190" customWidth="1"/>
    <col min="5640" max="5640" width="13" style="190" customWidth="1"/>
    <col min="5641" max="5641" width="15.28515625" style="190" customWidth="1"/>
    <col min="5642" max="5642" width="13.5703125" style="190" customWidth="1"/>
    <col min="5643" max="5643" width="13.140625" style="190" customWidth="1"/>
    <col min="5644" max="5644" width="14.140625" style="190" customWidth="1"/>
    <col min="5645" max="5645" width="12.140625" style="190" customWidth="1"/>
    <col min="5646" max="5888" width="9.140625" style="190"/>
    <col min="5889" max="5889" width="5.140625" style="190" customWidth="1"/>
    <col min="5890" max="5890" width="10.85546875" style="190" customWidth="1"/>
    <col min="5891" max="5891" width="34.7109375" style="190" customWidth="1"/>
    <col min="5892" max="5892" width="8" style="190" customWidth="1"/>
    <col min="5893" max="5893" width="15.85546875" style="190" customWidth="1"/>
    <col min="5894" max="5894" width="14.140625" style="190" customWidth="1"/>
    <col min="5895" max="5895" width="13.140625" style="190" customWidth="1"/>
    <col min="5896" max="5896" width="13" style="190" customWidth="1"/>
    <col min="5897" max="5897" width="15.28515625" style="190" customWidth="1"/>
    <col min="5898" max="5898" width="13.5703125" style="190" customWidth="1"/>
    <col min="5899" max="5899" width="13.140625" style="190" customWidth="1"/>
    <col min="5900" max="5900" width="14.140625" style="190" customWidth="1"/>
    <col min="5901" max="5901" width="12.140625" style="190" customWidth="1"/>
    <col min="5902" max="6144" width="9.140625" style="190"/>
    <col min="6145" max="6145" width="5.140625" style="190" customWidth="1"/>
    <col min="6146" max="6146" width="10.85546875" style="190" customWidth="1"/>
    <col min="6147" max="6147" width="34.7109375" style="190" customWidth="1"/>
    <col min="6148" max="6148" width="8" style="190" customWidth="1"/>
    <col min="6149" max="6149" width="15.85546875" style="190" customWidth="1"/>
    <col min="6150" max="6150" width="14.140625" style="190" customWidth="1"/>
    <col min="6151" max="6151" width="13.140625" style="190" customWidth="1"/>
    <col min="6152" max="6152" width="13" style="190" customWidth="1"/>
    <col min="6153" max="6153" width="15.28515625" style="190" customWidth="1"/>
    <col min="6154" max="6154" width="13.5703125" style="190" customWidth="1"/>
    <col min="6155" max="6155" width="13.140625" style="190" customWidth="1"/>
    <col min="6156" max="6156" width="14.140625" style="190" customWidth="1"/>
    <col min="6157" max="6157" width="12.140625" style="190" customWidth="1"/>
    <col min="6158" max="6400" width="9.140625" style="190"/>
    <col min="6401" max="6401" width="5.140625" style="190" customWidth="1"/>
    <col min="6402" max="6402" width="10.85546875" style="190" customWidth="1"/>
    <col min="6403" max="6403" width="34.7109375" style="190" customWidth="1"/>
    <col min="6404" max="6404" width="8" style="190" customWidth="1"/>
    <col min="6405" max="6405" width="15.85546875" style="190" customWidth="1"/>
    <col min="6406" max="6406" width="14.140625" style="190" customWidth="1"/>
    <col min="6407" max="6407" width="13.140625" style="190" customWidth="1"/>
    <col min="6408" max="6408" width="13" style="190" customWidth="1"/>
    <col min="6409" max="6409" width="15.28515625" style="190" customWidth="1"/>
    <col min="6410" max="6410" width="13.5703125" style="190" customWidth="1"/>
    <col min="6411" max="6411" width="13.140625" style="190" customWidth="1"/>
    <col min="6412" max="6412" width="14.140625" style="190" customWidth="1"/>
    <col min="6413" max="6413" width="12.140625" style="190" customWidth="1"/>
    <col min="6414" max="6656" width="9.140625" style="190"/>
    <col min="6657" max="6657" width="5.140625" style="190" customWidth="1"/>
    <col min="6658" max="6658" width="10.85546875" style="190" customWidth="1"/>
    <col min="6659" max="6659" width="34.7109375" style="190" customWidth="1"/>
    <col min="6660" max="6660" width="8" style="190" customWidth="1"/>
    <col min="6661" max="6661" width="15.85546875" style="190" customWidth="1"/>
    <col min="6662" max="6662" width="14.140625" style="190" customWidth="1"/>
    <col min="6663" max="6663" width="13.140625" style="190" customWidth="1"/>
    <col min="6664" max="6664" width="13" style="190" customWidth="1"/>
    <col min="6665" max="6665" width="15.28515625" style="190" customWidth="1"/>
    <col min="6666" max="6666" width="13.5703125" style="190" customWidth="1"/>
    <col min="6667" max="6667" width="13.140625" style="190" customWidth="1"/>
    <col min="6668" max="6668" width="14.140625" style="190" customWidth="1"/>
    <col min="6669" max="6669" width="12.140625" style="190" customWidth="1"/>
    <col min="6670" max="6912" width="9.140625" style="190"/>
    <col min="6913" max="6913" width="5.140625" style="190" customWidth="1"/>
    <col min="6914" max="6914" width="10.85546875" style="190" customWidth="1"/>
    <col min="6915" max="6915" width="34.7109375" style="190" customWidth="1"/>
    <col min="6916" max="6916" width="8" style="190" customWidth="1"/>
    <col min="6917" max="6917" width="15.85546875" style="190" customWidth="1"/>
    <col min="6918" max="6918" width="14.140625" style="190" customWidth="1"/>
    <col min="6919" max="6919" width="13.140625" style="190" customWidth="1"/>
    <col min="6920" max="6920" width="13" style="190" customWidth="1"/>
    <col min="6921" max="6921" width="15.28515625" style="190" customWidth="1"/>
    <col min="6922" max="6922" width="13.5703125" style="190" customWidth="1"/>
    <col min="6923" max="6923" width="13.140625" style="190" customWidth="1"/>
    <col min="6924" max="6924" width="14.140625" style="190" customWidth="1"/>
    <col min="6925" max="6925" width="12.140625" style="190" customWidth="1"/>
    <col min="6926" max="7168" width="9.140625" style="190"/>
    <col min="7169" max="7169" width="5.140625" style="190" customWidth="1"/>
    <col min="7170" max="7170" width="10.85546875" style="190" customWidth="1"/>
    <col min="7171" max="7171" width="34.7109375" style="190" customWidth="1"/>
    <col min="7172" max="7172" width="8" style="190" customWidth="1"/>
    <col min="7173" max="7173" width="15.85546875" style="190" customWidth="1"/>
    <col min="7174" max="7174" width="14.140625" style="190" customWidth="1"/>
    <col min="7175" max="7175" width="13.140625" style="190" customWidth="1"/>
    <col min="7176" max="7176" width="13" style="190" customWidth="1"/>
    <col min="7177" max="7177" width="15.28515625" style="190" customWidth="1"/>
    <col min="7178" max="7178" width="13.5703125" style="190" customWidth="1"/>
    <col min="7179" max="7179" width="13.140625" style="190" customWidth="1"/>
    <col min="7180" max="7180" width="14.140625" style="190" customWidth="1"/>
    <col min="7181" max="7181" width="12.140625" style="190" customWidth="1"/>
    <col min="7182" max="7424" width="9.140625" style="190"/>
    <col min="7425" max="7425" width="5.140625" style="190" customWidth="1"/>
    <col min="7426" max="7426" width="10.85546875" style="190" customWidth="1"/>
    <col min="7427" max="7427" width="34.7109375" style="190" customWidth="1"/>
    <col min="7428" max="7428" width="8" style="190" customWidth="1"/>
    <col min="7429" max="7429" width="15.85546875" style="190" customWidth="1"/>
    <col min="7430" max="7430" width="14.140625" style="190" customWidth="1"/>
    <col min="7431" max="7431" width="13.140625" style="190" customWidth="1"/>
    <col min="7432" max="7432" width="13" style="190" customWidth="1"/>
    <col min="7433" max="7433" width="15.28515625" style="190" customWidth="1"/>
    <col min="7434" max="7434" width="13.5703125" style="190" customWidth="1"/>
    <col min="7435" max="7435" width="13.140625" style="190" customWidth="1"/>
    <col min="7436" max="7436" width="14.140625" style="190" customWidth="1"/>
    <col min="7437" max="7437" width="12.140625" style="190" customWidth="1"/>
    <col min="7438" max="7680" width="9.140625" style="190"/>
    <col min="7681" max="7681" width="5.140625" style="190" customWidth="1"/>
    <col min="7682" max="7682" width="10.85546875" style="190" customWidth="1"/>
    <col min="7683" max="7683" width="34.7109375" style="190" customWidth="1"/>
    <col min="7684" max="7684" width="8" style="190" customWidth="1"/>
    <col min="7685" max="7685" width="15.85546875" style="190" customWidth="1"/>
    <col min="7686" max="7686" width="14.140625" style="190" customWidth="1"/>
    <col min="7687" max="7687" width="13.140625" style="190" customWidth="1"/>
    <col min="7688" max="7688" width="13" style="190" customWidth="1"/>
    <col min="7689" max="7689" width="15.28515625" style="190" customWidth="1"/>
    <col min="7690" max="7690" width="13.5703125" style="190" customWidth="1"/>
    <col min="7691" max="7691" width="13.140625" style="190" customWidth="1"/>
    <col min="7692" max="7692" width="14.140625" style="190" customWidth="1"/>
    <col min="7693" max="7693" width="12.140625" style="190" customWidth="1"/>
    <col min="7694" max="7936" width="9.140625" style="190"/>
    <col min="7937" max="7937" width="5.140625" style="190" customWidth="1"/>
    <col min="7938" max="7938" width="10.85546875" style="190" customWidth="1"/>
    <col min="7939" max="7939" width="34.7109375" style="190" customWidth="1"/>
    <col min="7940" max="7940" width="8" style="190" customWidth="1"/>
    <col min="7941" max="7941" width="15.85546875" style="190" customWidth="1"/>
    <col min="7942" max="7942" width="14.140625" style="190" customWidth="1"/>
    <col min="7943" max="7943" width="13.140625" style="190" customWidth="1"/>
    <col min="7944" max="7944" width="13" style="190" customWidth="1"/>
    <col min="7945" max="7945" width="15.28515625" style="190" customWidth="1"/>
    <col min="7946" max="7946" width="13.5703125" style="190" customWidth="1"/>
    <col min="7947" max="7947" width="13.140625" style="190" customWidth="1"/>
    <col min="7948" max="7948" width="14.140625" style="190" customWidth="1"/>
    <col min="7949" max="7949" width="12.140625" style="190" customWidth="1"/>
    <col min="7950" max="8192" width="9.140625" style="190"/>
    <col min="8193" max="8193" width="5.140625" style="190" customWidth="1"/>
    <col min="8194" max="8194" width="10.85546875" style="190" customWidth="1"/>
    <col min="8195" max="8195" width="34.7109375" style="190" customWidth="1"/>
    <col min="8196" max="8196" width="8" style="190" customWidth="1"/>
    <col min="8197" max="8197" width="15.85546875" style="190" customWidth="1"/>
    <col min="8198" max="8198" width="14.140625" style="190" customWidth="1"/>
    <col min="8199" max="8199" width="13.140625" style="190" customWidth="1"/>
    <col min="8200" max="8200" width="13" style="190" customWidth="1"/>
    <col min="8201" max="8201" width="15.28515625" style="190" customWidth="1"/>
    <col min="8202" max="8202" width="13.5703125" style="190" customWidth="1"/>
    <col min="8203" max="8203" width="13.140625" style="190" customWidth="1"/>
    <col min="8204" max="8204" width="14.140625" style="190" customWidth="1"/>
    <col min="8205" max="8205" width="12.140625" style="190" customWidth="1"/>
    <col min="8206" max="8448" width="9.140625" style="190"/>
    <col min="8449" max="8449" width="5.140625" style="190" customWidth="1"/>
    <col min="8450" max="8450" width="10.85546875" style="190" customWidth="1"/>
    <col min="8451" max="8451" width="34.7109375" style="190" customWidth="1"/>
    <col min="8452" max="8452" width="8" style="190" customWidth="1"/>
    <col min="8453" max="8453" width="15.85546875" style="190" customWidth="1"/>
    <col min="8454" max="8454" width="14.140625" style="190" customWidth="1"/>
    <col min="8455" max="8455" width="13.140625" style="190" customWidth="1"/>
    <col min="8456" max="8456" width="13" style="190" customWidth="1"/>
    <col min="8457" max="8457" width="15.28515625" style="190" customWidth="1"/>
    <col min="8458" max="8458" width="13.5703125" style="190" customWidth="1"/>
    <col min="8459" max="8459" width="13.140625" style="190" customWidth="1"/>
    <col min="8460" max="8460" width="14.140625" style="190" customWidth="1"/>
    <col min="8461" max="8461" width="12.140625" style="190" customWidth="1"/>
    <col min="8462" max="8704" width="9.140625" style="190"/>
    <col min="8705" max="8705" width="5.140625" style="190" customWidth="1"/>
    <col min="8706" max="8706" width="10.85546875" style="190" customWidth="1"/>
    <col min="8707" max="8707" width="34.7109375" style="190" customWidth="1"/>
    <col min="8708" max="8708" width="8" style="190" customWidth="1"/>
    <col min="8709" max="8709" width="15.85546875" style="190" customWidth="1"/>
    <col min="8710" max="8710" width="14.140625" style="190" customWidth="1"/>
    <col min="8711" max="8711" width="13.140625" style="190" customWidth="1"/>
    <col min="8712" max="8712" width="13" style="190" customWidth="1"/>
    <col min="8713" max="8713" width="15.28515625" style="190" customWidth="1"/>
    <col min="8714" max="8714" width="13.5703125" style="190" customWidth="1"/>
    <col min="8715" max="8715" width="13.140625" style="190" customWidth="1"/>
    <col min="8716" max="8716" width="14.140625" style="190" customWidth="1"/>
    <col min="8717" max="8717" width="12.140625" style="190" customWidth="1"/>
    <col min="8718" max="8960" width="9.140625" style="190"/>
    <col min="8961" max="8961" width="5.140625" style="190" customWidth="1"/>
    <col min="8962" max="8962" width="10.85546875" style="190" customWidth="1"/>
    <col min="8963" max="8963" width="34.7109375" style="190" customWidth="1"/>
    <col min="8964" max="8964" width="8" style="190" customWidth="1"/>
    <col min="8965" max="8965" width="15.85546875" style="190" customWidth="1"/>
    <col min="8966" max="8966" width="14.140625" style="190" customWidth="1"/>
    <col min="8967" max="8967" width="13.140625" style="190" customWidth="1"/>
    <col min="8968" max="8968" width="13" style="190" customWidth="1"/>
    <col min="8969" max="8969" width="15.28515625" style="190" customWidth="1"/>
    <col min="8970" max="8970" width="13.5703125" style="190" customWidth="1"/>
    <col min="8971" max="8971" width="13.140625" style="190" customWidth="1"/>
    <col min="8972" max="8972" width="14.140625" style="190" customWidth="1"/>
    <col min="8973" max="8973" width="12.140625" style="190" customWidth="1"/>
    <col min="8974" max="9216" width="9.140625" style="190"/>
    <col min="9217" max="9217" width="5.140625" style="190" customWidth="1"/>
    <col min="9218" max="9218" width="10.85546875" style="190" customWidth="1"/>
    <col min="9219" max="9219" width="34.7109375" style="190" customWidth="1"/>
    <col min="9220" max="9220" width="8" style="190" customWidth="1"/>
    <col min="9221" max="9221" width="15.85546875" style="190" customWidth="1"/>
    <col min="9222" max="9222" width="14.140625" style="190" customWidth="1"/>
    <col min="9223" max="9223" width="13.140625" style="190" customWidth="1"/>
    <col min="9224" max="9224" width="13" style="190" customWidth="1"/>
    <col min="9225" max="9225" width="15.28515625" style="190" customWidth="1"/>
    <col min="9226" max="9226" width="13.5703125" style="190" customWidth="1"/>
    <col min="9227" max="9227" width="13.140625" style="190" customWidth="1"/>
    <col min="9228" max="9228" width="14.140625" style="190" customWidth="1"/>
    <col min="9229" max="9229" width="12.140625" style="190" customWidth="1"/>
    <col min="9230" max="9472" width="9.140625" style="190"/>
    <col min="9473" max="9473" width="5.140625" style="190" customWidth="1"/>
    <col min="9474" max="9474" width="10.85546875" style="190" customWidth="1"/>
    <col min="9475" max="9475" width="34.7109375" style="190" customWidth="1"/>
    <col min="9476" max="9476" width="8" style="190" customWidth="1"/>
    <col min="9477" max="9477" width="15.85546875" style="190" customWidth="1"/>
    <col min="9478" max="9478" width="14.140625" style="190" customWidth="1"/>
    <col min="9479" max="9479" width="13.140625" style="190" customWidth="1"/>
    <col min="9480" max="9480" width="13" style="190" customWidth="1"/>
    <col min="9481" max="9481" width="15.28515625" style="190" customWidth="1"/>
    <col min="9482" max="9482" width="13.5703125" style="190" customWidth="1"/>
    <col min="9483" max="9483" width="13.140625" style="190" customWidth="1"/>
    <col min="9484" max="9484" width="14.140625" style="190" customWidth="1"/>
    <col min="9485" max="9485" width="12.140625" style="190" customWidth="1"/>
    <col min="9486" max="9728" width="9.140625" style="190"/>
    <col min="9729" max="9729" width="5.140625" style="190" customWidth="1"/>
    <col min="9730" max="9730" width="10.85546875" style="190" customWidth="1"/>
    <col min="9731" max="9731" width="34.7109375" style="190" customWidth="1"/>
    <col min="9732" max="9732" width="8" style="190" customWidth="1"/>
    <col min="9733" max="9733" width="15.85546875" style="190" customWidth="1"/>
    <col min="9734" max="9734" width="14.140625" style="190" customWidth="1"/>
    <col min="9735" max="9735" width="13.140625" style="190" customWidth="1"/>
    <col min="9736" max="9736" width="13" style="190" customWidth="1"/>
    <col min="9737" max="9737" width="15.28515625" style="190" customWidth="1"/>
    <col min="9738" max="9738" width="13.5703125" style="190" customWidth="1"/>
    <col min="9739" max="9739" width="13.140625" style="190" customWidth="1"/>
    <col min="9740" max="9740" width="14.140625" style="190" customWidth="1"/>
    <col min="9741" max="9741" width="12.140625" style="190" customWidth="1"/>
    <col min="9742" max="9984" width="9.140625" style="190"/>
    <col min="9985" max="9985" width="5.140625" style="190" customWidth="1"/>
    <col min="9986" max="9986" width="10.85546875" style="190" customWidth="1"/>
    <col min="9987" max="9987" width="34.7109375" style="190" customWidth="1"/>
    <col min="9988" max="9988" width="8" style="190" customWidth="1"/>
    <col min="9989" max="9989" width="15.85546875" style="190" customWidth="1"/>
    <col min="9990" max="9990" width="14.140625" style="190" customWidth="1"/>
    <col min="9991" max="9991" width="13.140625" style="190" customWidth="1"/>
    <col min="9992" max="9992" width="13" style="190" customWidth="1"/>
    <col min="9993" max="9993" width="15.28515625" style="190" customWidth="1"/>
    <col min="9994" max="9994" width="13.5703125" style="190" customWidth="1"/>
    <col min="9995" max="9995" width="13.140625" style="190" customWidth="1"/>
    <col min="9996" max="9996" width="14.140625" style="190" customWidth="1"/>
    <col min="9997" max="9997" width="12.140625" style="190" customWidth="1"/>
    <col min="9998" max="10240" width="9.140625" style="190"/>
    <col min="10241" max="10241" width="5.140625" style="190" customWidth="1"/>
    <col min="10242" max="10242" width="10.85546875" style="190" customWidth="1"/>
    <col min="10243" max="10243" width="34.7109375" style="190" customWidth="1"/>
    <col min="10244" max="10244" width="8" style="190" customWidth="1"/>
    <col min="10245" max="10245" width="15.85546875" style="190" customWidth="1"/>
    <col min="10246" max="10246" width="14.140625" style="190" customWidth="1"/>
    <col min="10247" max="10247" width="13.140625" style="190" customWidth="1"/>
    <col min="10248" max="10248" width="13" style="190" customWidth="1"/>
    <col min="10249" max="10249" width="15.28515625" style="190" customWidth="1"/>
    <col min="10250" max="10250" width="13.5703125" style="190" customWidth="1"/>
    <col min="10251" max="10251" width="13.140625" style="190" customWidth="1"/>
    <col min="10252" max="10252" width="14.140625" style="190" customWidth="1"/>
    <col min="10253" max="10253" width="12.140625" style="190" customWidth="1"/>
    <col min="10254" max="10496" width="9.140625" style="190"/>
    <col min="10497" max="10497" width="5.140625" style="190" customWidth="1"/>
    <col min="10498" max="10498" width="10.85546875" style="190" customWidth="1"/>
    <col min="10499" max="10499" width="34.7109375" style="190" customWidth="1"/>
    <col min="10500" max="10500" width="8" style="190" customWidth="1"/>
    <col min="10501" max="10501" width="15.85546875" style="190" customWidth="1"/>
    <col min="10502" max="10502" width="14.140625" style="190" customWidth="1"/>
    <col min="10503" max="10503" width="13.140625" style="190" customWidth="1"/>
    <col min="10504" max="10504" width="13" style="190" customWidth="1"/>
    <col min="10505" max="10505" width="15.28515625" style="190" customWidth="1"/>
    <col min="10506" max="10506" width="13.5703125" style="190" customWidth="1"/>
    <col min="10507" max="10507" width="13.140625" style="190" customWidth="1"/>
    <col min="10508" max="10508" width="14.140625" style="190" customWidth="1"/>
    <col min="10509" max="10509" width="12.140625" style="190" customWidth="1"/>
    <col min="10510" max="10752" width="9.140625" style="190"/>
    <col min="10753" max="10753" width="5.140625" style="190" customWidth="1"/>
    <col min="10754" max="10754" width="10.85546875" style="190" customWidth="1"/>
    <col min="10755" max="10755" width="34.7109375" style="190" customWidth="1"/>
    <col min="10756" max="10756" width="8" style="190" customWidth="1"/>
    <col min="10757" max="10757" width="15.85546875" style="190" customWidth="1"/>
    <col min="10758" max="10758" width="14.140625" style="190" customWidth="1"/>
    <col min="10759" max="10759" width="13.140625" style="190" customWidth="1"/>
    <col min="10760" max="10760" width="13" style="190" customWidth="1"/>
    <col min="10761" max="10761" width="15.28515625" style="190" customWidth="1"/>
    <col min="10762" max="10762" width="13.5703125" style="190" customWidth="1"/>
    <col min="10763" max="10763" width="13.140625" style="190" customWidth="1"/>
    <col min="10764" max="10764" width="14.140625" style="190" customWidth="1"/>
    <col min="10765" max="10765" width="12.140625" style="190" customWidth="1"/>
    <col min="10766" max="11008" width="9.140625" style="190"/>
    <col min="11009" max="11009" width="5.140625" style="190" customWidth="1"/>
    <col min="11010" max="11010" width="10.85546875" style="190" customWidth="1"/>
    <col min="11011" max="11011" width="34.7109375" style="190" customWidth="1"/>
    <col min="11012" max="11012" width="8" style="190" customWidth="1"/>
    <col min="11013" max="11013" width="15.85546875" style="190" customWidth="1"/>
    <col min="11014" max="11014" width="14.140625" style="190" customWidth="1"/>
    <col min="11015" max="11015" width="13.140625" style="190" customWidth="1"/>
    <col min="11016" max="11016" width="13" style="190" customWidth="1"/>
    <col min="11017" max="11017" width="15.28515625" style="190" customWidth="1"/>
    <col min="11018" max="11018" width="13.5703125" style="190" customWidth="1"/>
    <col min="11019" max="11019" width="13.140625" style="190" customWidth="1"/>
    <col min="11020" max="11020" width="14.140625" style="190" customWidth="1"/>
    <col min="11021" max="11021" width="12.140625" style="190" customWidth="1"/>
    <col min="11022" max="11264" width="9.140625" style="190"/>
    <col min="11265" max="11265" width="5.140625" style="190" customWidth="1"/>
    <col min="11266" max="11266" width="10.85546875" style="190" customWidth="1"/>
    <col min="11267" max="11267" width="34.7109375" style="190" customWidth="1"/>
    <col min="11268" max="11268" width="8" style="190" customWidth="1"/>
    <col min="11269" max="11269" width="15.85546875" style="190" customWidth="1"/>
    <col min="11270" max="11270" width="14.140625" style="190" customWidth="1"/>
    <col min="11271" max="11271" width="13.140625" style="190" customWidth="1"/>
    <col min="11272" max="11272" width="13" style="190" customWidth="1"/>
    <col min="11273" max="11273" width="15.28515625" style="190" customWidth="1"/>
    <col min="11274" max="11274" width="13.5703125" style="190" customWidth="1"/>
    <col min="11275" max="11275" width="13.140625" style="190" customWidth="1"/>
    <col min="11276" max="11276" width="14.140625" style="190" customWidth="1"/>
    <col min="11277" max="11277" width="12.140625" style="190" customWidth="1"/>
    <col min="11278" max="11520" width="9.140625" style="190"/>
    <col min="11521" max="11521" width="5.140625" style="190" customWidth="1"/>
    <col min="11522" max="11522" width="10.85546875" style="190" customWidth="1"/>
    <col min="11523" max="11523" width="34.7109375" style="190" customWidth="1"/>
    <col min="11524" max="11524" width="8" style="190" customWidth="1"/>
    <col min="11525" max="11525" width="15.85546875" style="190" customWidth="1"/>
    <col min="11526" max="11526" width="14.140625" style="190" customWidth="1"/>
    <col min="11527" max="11527" width="13.140625" style="190" customWidth="1"/>
    <col min="11528" max="11528" width="13" style="190" customWidth="1"/>
    <col min="11529" max="11529" width="15.28515625" style="190" customWidth="1"/>
    <col min="11530" max="11530" width="13.5703125" style="190" customWidth="1"/>
    <col min="11531" max="11531" width="13.140625" style="190" customWidth="1"/>
    <col min="11532" max="11532" width="14.140625" style="190" customWidth="1"/>
    <col min="11533" max="11533" width="12.140625" style="190" customWidth="1"/>
    <col min="11534" max="11776" width="9.140625" style="190"/>
    <col min="11777" max="11777" width="5.140625" style="190" customWidth="1"/>
    <col min="11778" max="11778" width="10.85546875" style="190" customWidth="1"/>
    <col min="11779" max="11779" width="34.7109375" style="190" customWidth="1"/>
    <col min="11780" max="11780" width="8" style="190" customWidth="1"/>
    <col min="11781" max="11781" width="15.85546875" style="190" customWidth="1"/>
    <col min="11782" max="11782" width="14.140625" style="190" customWidth="1"/>
    <col min="11783" max="11783" width="13.140625" style="190" customWidth="1"/>
    <col min="11784" max="11784" width="13" style="190" customWidth="1"/>
    <col min="11785" max="11785" width="15.28515625" style="190" customWidth="1"/>
    <col min="11786" max="11786" width="13.5703125" style="190" customWidth="1"/>
    <col min="11787" max="11787" width="13.140625" style="190" customWidth="1"/>
    <col min="11788" max="11788" width="14.140625" style="190" customWidth="1"/>
    <col min="11789" max="11789" width="12.140625" style="190" customWidth="1"/>
    <col min="11790" max="12032" width="9.140625" style="190"/>
    <col min="12033" max="12033" width="5.140625" style="190" customWidth="1"/>
    <col min="12034" max="12034" width="10.85546875" style="190" customWidth="1"/>
    <col min="12035" max="12035" width="34.7109375" style="190" customWidth="1"/>
    <col min="12036" max="12036" width="8" style="190" customWidth="1"/>
    <col min="12037" max="12037" width="15.85546875" style="190" customWidth="1"/>
    <col min="12038" max="12038" width="14.140625" style="190" customWidth="1"/>
    <col min="12039" max="12039" width="13.140625" style="190" customWidth="1"/>
    <col min="12040" max="12040" width="13" style="190" customWidth="1"/>
    <col min="12041" max="12041" width="15.28515625" style="190" customWidth="1"/>
    <col min="12042" max="12042" width="13.5703125" style="190" customWidth="1"/>
    <col min="12043" max="12043" width="13.140625" style="190" customWidth="1"/>
    <col min="12044" max="12044" width="14.140625" style="190" customWidth="1"/>
    <col min="12045" max="12045" width="12.140625" style="190" customWidth="1"/>
    <col min="12046" max="12288" width="9.140625" style="190"/>
    <col min="12289" max="12289" width="5.140625" style="190" customWidth="1"/>
    <col min="12290" max="12290" width="10.85546875" style="190" customWidth="1"/>
    <col min="12291" max="12291" width="34.7109375" style="190" customWidth="1"/>
    <col min="12292" max="12292" width="8" style="190" customWidth="1"/>
    <col min="12293" max="12293" width="15.85546875" style="190" customWidth="1"/>
    <col min="12294" max="12294" width="14.140625" style="190" customWidth="1"/>
    <col min="12295" max="12295" width="13.140625" style="190" customWidth="1"/>
    <col min="12296" max="12296" width="13" style="190" customWidth="1"/>
    <col min="12297" max="12297" width="15.28515625" style="190" customWidth="1"/>
    <col min="12298" max="12298" width="13.5703125" style="190" customWidth="1"/>
    <col min="12299" max="12299" width="13.140625" style="190" customWidth="1"/>
    <col min="12300" max="12300" width="14.140625" style="190" customWidth="1"/>
    <col min="12301" max="12301" width="12.140625" style="190" customWidth="1"/>
    <col min="12302" max="12544" width="9.140625" style="190"/>
    <col min="12545" max="12545" width="5.140625" style="190" customWidth="1"/>
    <col min="12546" max="12546" width="10.85546875" style="190" customWidth="1"/>
    <col min="12547" max="12547" width="34.7109375" style="190" customWidth="1"/>
    <col min="12548" max="12548" width="8" style="190" customWidth="1"/>
    <col min="12549" max="12549" width="15.85546875" style="190" customWidth="1"/>
    <col min="12550" max="12550" width="14.140625" style="190" customWidth="1"/>
    <col min="12551" max="12551" width="13.140625" style="190" customWidth="1"/>
    <col min="12552" max="12552" width="13" style="190" customWidth="1"/>
    <col min="12553" max="12553" width="15.28515625" style="190" customWidth="1"/>
    <col min="12554" max="12554" width="13.5703125" style="190" customWidth="1"/>
    <col min="12555" max="12555" width="13.140625" style="190" customWidth="1"/>
    <col min="12556" max="12556" width="14.140625" style="190" customWidth="1"/>
    <col min="12557" max="12557" width="12.140625" style="190" customWidth="1"/>
    <col min="12558" max="12800" width="9.140625" style="190"/>
    <col min="12801" max="12801" width="5.140625" style="190" customWidth="1"/>
    <col min="12802" max="12802" width="10.85546875" style="190" customWidth="1"/>
    <col min="12803" max="12803" width="34.7109375" style="190" customWidth="1"/>
    <col min="12804" max="12804" width="8" style="190" customWidth="1"/>
    <col min="12805" max="12805" width="15.85546875" style="190" customWidth="1"/>
    <col min="12806" max="12806" width="14.140625" style="190" customWidth="1"/>
    <col min="12807" max="12807" width="13.140625" style="190" customWidth="1"/>
    <col min="12808" max="12808" width="13" style="190" customWidth="1"/>
    <col min="12809" max="12809" width="15.28515625" style="190" customWidth="1"/>
    <col min="12810" max="12810" width="13.5703125" style="190" customWidth="1"/>
    <col min="12811" max="12811" width="13.140625" style="190" customWidth="1"/>
    <col min="12812" max="12812" width="14.140625" style="190" customWidth="1"/>
    <col min="12813" max="12813" width="12.140625" style="190" customWidth="1"/>
    <col min="12814" max="13056" width="9.140625" style="190"/>
    <col min="13057" max="13057" width="5.140625" style="190" customWidth="1"/>
    <col min="13058" max="13058" width="10.85546875" style="190" customWidth="1"/>
    <col min="13059" max="13059" width="34.7109375" style="190" customWidth="1"/>
    <col min="13060" max="13060" width="8" style="190" customWidth="1"/>
    <col min="13061" max="13061" width="15.85546875" style="190" customWidth="1"/>
    <col min="13062" max="13062" width="14.140625" style="190" customWidth="1"/>
    <col min="13063" max="13063" width="13.140625" style="190" customWidth="1"/>
    <col min="13064" max="13064" width="13" style="190" customWidth="1"/>
    <col min="13065" max="13065" width="15.28515625" style="190" customWidth="1"/>
    <col min="13066" max="13066" width="13.5703125" style="190" customWidth="1"/>
    <col min="13067" max="13067" width="13.140625" style="190" customWidth="1"/>
    <col min="13068" max="13068" width="14.140625" style="190" customWidth="1"/>
    <col min="13069" max="13069" width="12.140625" style="190" customWidth="1"/>
    <col min="13070" max="13312" width="9.140625" style="190"/>
    <col min="13313" max="13313" width="5.140625" style="190" customWidth="1"/>
    <col min="13314" max="13314" width="10.85546875" style="190" customWidth="1"/>
    <col min="13315" max="13315" width="34.7109375" style="190" customWidth="1"/>
    <col min="13316" max="13316" width="8" style="190" customWidth="1"/>
    <col min="13317" max="13317" width="15.85546875" style="190" customWidth="1"/>
    <col min="13318" max="13318" width="14.140625" style="190" customWidth="1"/>
    <col min="13319" max="13319" width="13.140625" style="190" customWidth="1"/>
    <col min="13320" max="13320" width="13" style="190" customWidth="1"/>
    <col min="13321" max="13321" width="15.28515625" style="190" customWidth="1"/>
    <col min="13322" max="13322" width="13.5703125" style="190" customWidth="1"/>
    <col min="13323" max="13323" width="13.140625" style="190" customWidth="1"/>
    <col min="13324" max="13324" width="14.140625" style="190" customWidth="1"/>
    <col min="13325" max="13325" width="12.140625" style="190" customWidth="1"/>
    <col min="13326" max="13568" width="9.140625" style="190"/>
    <col min="13569" max="13569" width="5.140625" style="190" customWidth="1"/>
    <col min="13570" max="13570" width="10.85546875" style="190" customWidth="1"/>
    <col min="13571" max="13571" width="34.7109375" style="190" customWidth="1"/>
    <col min="13572" max="13572" width="8" style="190" customWidth="1"/>
    <col min="13573" max="13573" width="15.85546875" style="190" customWidth="1"/>
    <col min="13574" max="13574" width="14.140625" style="190" customWidth="1"/>
    <col min="13575" max="13575" width="13.140625" style="190" customWidth="1"/>
    <col min="13576" max="13576" width="13" style="190" customWidth="1"/>
    <col min="13577" max="13577" width="15.28515625" style="190" customWidth="1"/>
    <col min="13578" max="13578" width="13.5703125" style="190" customWidth="1"/>
    <col min="13579" max="13579" width="13.140625" style="190" customWidth="1"/>
    <col min="13580" max="13580" width="14.140625" style="190" customWidth="1"/>
    <col min="13581" max="13581" width="12.140625" style="190" customWidth="1"/>
    <col min="13582" max="13824" width="9.140625" style="190"/>
    <col min="13825" max="13825" width="5.140625" style="190" customWidth="1"/>
    <col min="13826" max="13826" width="10.85546875" style="190" customWidth="1"/>
    <col min="13827" max="13827" width="34.7109375" style="190" customWidth="1"/>
    <col min="13828" max="13828" width="8" style="190" customWidth="1"/>
    <col min="13829" max="13829" width="15.85546875" style="190" customWidth="1"/>
    <col min="13830" max="13830" width="14.140625" style="190" customWidth="1"/>
    <col min="13831" max="13831" width="13.140625" style="190" customWidth="1"/>
    <col min="13832" max="13832" width="13" style="190" customWidth="1"/>
    <col min="13833" max="13833" width="15.28515625" style="190" customWidth="1"/>
    <col min="13834" max="13834" width="13.5703125" style="190" customWidth="1"/>
    <col min="13835" max="13835" width="13.140625" style="190" customWidth="1"/>
    <col min="13836" max="13836" width="14.140625" style="190" customWidth="1"/>
    <col min="13837" max="13837" width="12.140625" style="190" customWidth="1"/>
    <col min="13838" max="14080" width="9.140625" style="190"/>
    <col min="14081" max="14081" width="5.140625" style="190" customWidth="1"/>
    <col min="14082" max="14082" width="10.85546875" style="190" customWidth="1"/>
    <col min="14083" max="14083" width="34.7109375" style="190" customWidth="1"/>
    <col min="14084" max="14084" width="8" style="190" customWidth="1"/>
    <col min="14085" max="14085" width="15.85546875" style="190" customWidth="1"/>
    <col min="14086" max="14086" width="14.140625" style="190" customWidth="1"/>
    <col min="14087" max="14087" width="13.140625" style="190" customWidth="1"/>
    <col min="14088" max="14088" width="13" style="190" customWidth="1"/>
    <col min="14089" max="14089" width="15.28515625" style="190" customWidth="1"/>
    <col min="14090" max="14090" width="13.5703125" style="190" customWidth="1"/>
    <col min="14091" max="14091" width="13.140625" style="190" customWidth="1"/>
    <col min="14092" max="14092" width="14.140625" style="190" customWidth="1"/>
    <col min="14093" max="14093" width="12.140625" style="190" customWidth="1"/>
    <col min="14094" max="14336" width="9.140625" style="190"/>
    <col min="14337" max="14337" width="5.140625" style="190" customWidth="1"/>
    <col min="14338" max="14338" width="10.85546875" style="190" customWidth="1"/>
    <col min="14339" max="14339" width="34.7109375" style="190" customWidth="1"/>
    <col min="14340" max="14340" width="8" style="190" customWidth="1"/>
    <col min="14341" max="14341" width="15.85546875" style="190" customWidth="1"/>
    <col min="14342" max="14342" width="14.140625" style="190" customWidth="1"/>
    <col min="14343" max="14343" width="13.140625" style="190" customWidth="1"/>
    <col min="14344" max="14344" width="13" style="190" customWidth="1"/>
    <col min="14345" max="14345" width="15.28515625" style="190" customWidth="1"/>
    <col min="14346" max="14346" width="13.5703125" style="190" customWidth="1"/>
    <col min="14347" max="14347" width="13.140625" style="190" customWidth="1"/>
    <col min="14348" max="14348" width="14.140625" style="190" customWidth="1"/>
    <col min="14349" max="14349" width="12.140625" style="190" customWidth="1"/>
    <col min="14350" max="14592" width="9.140625" style="190"/>
    <col min="14593" max="14593" width="5.140625" style="190" customWidth="1"/>
    <col min="14594" max="14594" width="10.85546875" style="190" customWidth="1"/>
    <col min="14595" max="14595" width="34.7109375" style="190" customWidth="1"/>
    <col min="14596" max="14596" width="8" style="190" customWidth="1"/>
    <col min="14597" max="14597" width="15.85546875" style="190" customWidth="1"/>
    <col min="14598" max="14598" width="14.140625" style="190" customWidth="1"/>
    <col min="14599" max="14599" width="13.140625" style="190" customWidth="1"/>
    <col min="14600" max="14600" width="13" style="190" customWidth="1"/>
    <col min="14601" max="14601" width="15.28515625" style="190" customWidth="1"/>
    <col min="14602" max="14602" width="13.5703125" style="190" customWidth="1"/>
    <col min="14603" max="14603" width="13.140625" style="190" customWidth="1"/>
    <col min="14604" max="14604" width="14.140625" style="190" customWidth="1"/>
    <col min="14605" max="14605" width="12.140625" style="190" customWidth="1"/>
    <col min="14606" max="14848" width="9.140625" style="190"/>
    <col min="14849" max="14849" width="5.140625" style="190" customWidth="1"/>
    <col min="14850" max="14850" width="10.85546875" style="190" customWidth="1"/>
    <col min="14851" max="14851" width="34.7109375" style="190" customWidth="1"/>
    <col min="14852" max="14852" width="8" style="190" customWidth="1"/>
    <col min="14853" max="14853" width="15.85546875" style="190" customWidth="1"/>
    <col min="14854" max="14854" width="14.140625" style="190" customWidth="1"/>
    <col min="14855" max="14855" width="13.140625" style="190" customWidth="1"/>
    <col min="14856" max="14856" width="13" style="190" customWidth="1"/>
    <col min="14857" max="14857" width="15.28515625" style="190" customWidth="1"/>
    <col min="14858" max="14858" width="13.5703125" style="190" customWidth="1"/>
    <col min="14859" max="14859" width="13.140625" style="190" customWidth="1"/>
    <col min="14860" max="14860" width="14.140625" style="190" customWidth="1"/>
    <col min="14861" max="14861" width="12.140625" style="190" customWidth="1"/>
    <col min="14862" max="15104" width="9.140625" style="190"/>
    <col min="15105" max="15105" width="5.140625" style="190" customWidth="1"/>
    <col min="15106" max="15106" width="10.85546875" style="190" customWidth="1"/>
    <col min="15107" max="15107" width="34.7109375" style="190" customWidth="1"/>
    <col min="15108" max="15108" width="8" style="190" customWidth="1"/>
    <col min="15109" max="15109" width="15.85546875" style="190" customWidth="1"/>
    <col min="15110" max="15110" width="14.140625" style="190" customWidth="1"/>
    <col min="15111" max="15111" width="13.140625" style="190" customWidth="1"/>
    <col min="15112" max="15112" width="13" style="190" customWidth="1"/>
    <col min="15113" max="15113" width="15.28515625" style="190" customWidth="1"/>
    <col min="15114" max="15114" width="13.5703125" style="190" customWidth="1"/>
    <col min="15115" max="15115" width="13.140625" style="190" customWidth="1"/>
    <col min="15116" max="15116" width="14.140625" style="190" customWidth="1"/>
    <col min="15117" max="15117" width="12.140625" style="190" customWidth="1"/>
    <col min="15118" max="15360" width="9.140625" style="190"/>
    <col min="15361" max="15361" width="5.140625" style="190" customWidth="1"/>
    <col min="15362" max="15362" width="10.85546875" style="190" customWidth="1"/>
    <col min="15363" max="15363" width="34.7109375" style="190" customWidth="1"/>
    <col min="15364" max="15364" width="8" style="190" customWidth="1"/>
    <col min="15365" max="15365" width="15.85546875" style="190" customWidth="1"/>
    <col min="15366" max="15366" width="14.140625" style="190" customWidth="1"/>
    <col min="15367" max="15367" width="13.140625" style="190" customWidth="1"/>
    <col min="15368" max="15368" width="13" style="190" customWidth="1"/>
    <col min="15369" max="15369" width="15.28515625" style="190" customWidth="1"/>
    <col min="15370" max="15370" width="13.5703125" style="190" customWidth="1"/>
    <col min="15371" max="15371" width="13.140625" style="190" customWidth="1"/>
    <col min="15372" max="15372" width="14.140625" style="190" customWidth="1"/>
    <col min="15373" max="15373" width="12.140625" style="190" customWidth="1"/>
    <col min="15374" max="15616" width="9.140625" style="190"/>
    <col min="15617" max="15617" width="5.140625" style="190" customWidth="1"/>
    <col min="15618" max="15618" width="10.85546875" style="190" customWidth="1"/>
    <col min="15619" max="15619" width="34.7109375" style="190" customWidth="1"/>
    <col min="15620" max="15620" width="8" style="190" customWidth="1"/>
    <col min="15621" max="15621" width="15.85546875" style="190" customWidth="1"/>
    <col min="15622" max="15622" width="14.140625" style="190" customWidth="1"/>
    <col min="15623" max="15623" width="13.140625" style="190" customWidth="1"/>
    <col min="15624" max="15624" width="13" style="190" customWidth="1"/>
    <col min="15625" max="15625" width="15.28515625" style="190" customWidth="1"/>
    <col min="15626" max="15626" width="13.5703125" style="190" customWidth="1"/>
    <col min="15627" max="15627" width="13.140625" style="190" customWidth="1"/>
    <col min="15628" max="15628" width="14.140625" style="190" customWidth="1"/>
    <col min="15629" max="15629" width="12.140625" style="190" customWidth="1"/>
    <col min="15630" max="15872" width="9.140625" style="190"/>
    <col min="15873" max="15873" width="5.140625" style="190" customWidth="1"/>
    <col min="15874" max="15874" width="10.85546875" style="190" customWidth="1"/>
    <col min="15875" max="15875" width="34.7109375" style="190" customWidth="1"/>
    <col min="15876" max="15876" width="8" style="190" customWidth="1"/>
    <col min="15877" max="15877" width="15.85546875" style="190" customWidth="1"/>
    <col min="15878" max="15878" width="14.140625" style="190" customWidth="1"/>
    <col min="15879" max="15879" width="13.140625" style="190" customWidth="1"/>
    <col min="15880" max="15880" width="13" style="190" customWidth="1"/>
    <col min="15881" max="15881" width="15.28515625" style="190" customWidth="1"/>
    <col min="15882" max="15882" width="13.5703125" style="190" customWidth="1"/>
    <col min="15883" max="15883" width="13.140625" style="190" customWidth="1"/>
    <col min="15884" max="15884" width="14.140625" style="190" customWidth="1"/>
    <col min="15885" max="15885" width="12.140625" style="190" customWidth="1"/>
    <col min="15886" max="16128" width="9.140625" style="190"/>
    <col min="16129" max="16129" width="5.140625" style="190" customWidth="1"/>
    <col min="16130" max="16130" width="10.85546875" style="190" customWidth="1"/>
    <col min="16131" max="16131" width="34.7109375" style="190" customWidth="1"/>
    <col min="16132" max="16132" width="8" style="190" customWidth="1"/>
    <col min="16133" max="16133" width="15.85546875" style="190" customWidth="1"/>
    <col min="16134" max="16134" width="14.140625" style="190" customWidth="1"/>
    <col min="16135" max="16135" width="13.140625" style="190" customWidth="1"/>
    <col min="16136" max="16136" width="13" style="190" customWidth="1"/>
    <col min="16137" max="16137" width="15.28515625" style="190" customWidth="1"/>
    <col min="16138" max="16138" width="13.5703125" style="190" customWidth="1"/>
    <col min="16139" max="16139" width="13.140625" style="190" customWidth="1"/>
    <col min="16140" max="16140" width="14.140625" style="190" customWidth="1"/>
    <col min="16141" max="16141" width="12.140625" style="190" customWidth="1"/>
    <col min="16142" max="16384" width="9.140625" style="190"/>
  </cols>
  <sheetData>
    <row r="1" spans="1:13" ht="17.25" customHeight="1" x14ac:dyDescent="0.2">
      <c r="A1" s="250" t="s">
        <v>404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2" customHeight="1" x14ac:dyDescent="0.2">
      <c r="A2" s="191"/>
      <c r="B2" s="191"/>
      <c r="C2" s="191"/>
      <c r="D2" s="191"/>
      <c r="E2" s="192"/>
      <c r="F2" s="193"/>
      <c r="G2" s="193"/>
      <c r="H2" s="193"/>
      <c r="I2" s="192"/>
      <c r="J2" s="192"/>
      <c r="K2" s="192"/>
      <c r="L2" s="192"/>
      <c r="M2" s="194" t="s">
        <v>330</v>
      </c>
    </row>
    <row r="3" spans="1:13" ht="17.25" customHeight="1" x14ac:dyDescent="0.2">
      <c r="A3" s="251" t="s">
        <v>405</v>
      </c>
      <c r="B3" s="242" t="s">
        <v>406</v>
      </c>
      <c r="C3" s="251" t="s">
        <v>407</v>
      </c>
      <c r="D3" s="251" t="s">
        <v>408</v>
      </c>
      <c r="E3" s="252" t="s">
        <v>409</v>
      </c>
      <c r="F3" s="252" t="s">
        <v>350</v>
      </c>
      <c r="G3" s="252"/>
      <c r="H3" s="252"/>
      <c r="I3" s="252"/>
      <c r="J3" s="252" t="s">
        <v>316</v>
      </c>
      <c r="K3" s="195" t="s">
        <v>350</v>
      </c>
      <c r="L3" s="252" t="s">
        <v>410</v>
      </c>
      <c r="M3" s="252" t="s">
        <v>411</v>
      </c>
    </row>
    <row r="4" spans="1:13" ht="93" customHeight="1" x14ac:dyDescent="0.2">
      <c r="A4" s="251"/>
      <c r="B4" s="243"/>
      <c r="C4" s="251"/>
      <c r="D4" s="251"/>
      <c r="E4" s="252"/>
      <c r="F4" s="195" t="s">
        <v>412</v>
      </c>
      <c r="G4" s="195" t="s">
        <v>413</v>
      </c>
      <c r="H4" s="195" t="s">
        <v>414</v>
      </c>
      <c r="I4" s="195" t="s">
        <v>415</v>
      </c>
      <c r="J4" s="252"/>
      <c r="K4" s="195" t="s">
        <v>412</v>
      </c>
      <c r="L4" s="252"/>
      <c r="M4" s="252"/>
    </row>
    <row r="5" spans="1:13" ht="15.75" customHeight="1" x14ac:dyDescent="0.2">
      <c r="A5" s="196">
        <v>1</v>
      </c>
      <c r="B5" s="197">
        <v>2</v>
      </c>
      <c r="C5" s="196">
        <v>3</v>
      </c>
      <c r="D5" s="196">
        <v>4</v>
      </c>
      <c r="E5" s="195">
        <v>5</v>
      </c>
      <c r="F5" s="195">
        <v>6</v>
      </c>
      <c r="G5" s="195">
        <v>7</v>
      </c>
      <c r="H5" s="195">
        <v>8</v>
      </c>
      <c r="I5" s="195">
        <v>9</v>
      </c>
      <c r="J5" s="195">
        <v>10</v>
      </c>
      <c r="K5" s="195">
        <v>11</v>
      </c>
      <c r="L5" s="195">
        <v>12</v>
      </c>
      <c r="M5" s="195">
        <v>13</v>
      </c>
    </row>
    <row r="6" spans="1:13" ht="17.25" customHeight="1" x14ac:dyDescent="0.2">
      <c r="A6" s="198">
        <v>1</v>
      </c>
      <c r="B6" s="199" t="s">
        <v>71</v>
      </c>
      <c r="C6" s="200" t="s">
        <v>416</v>
      </c>
      <c r="D6" s="201" t="s">
        <v>417</v>
      </c>
      <c r="E6" s="202">
        <v>15962827</v>
      </c>
      <c r="F6" s="202"/>
      <c r="G6" s="202"/>
      <c r="H6" s="202"/>
      <c r="I6" s="203">
        <f>E6-F6-G6-H6</f>
        <v>15962827</v>
      </c>
      <c r="J6" s="203"/>
      <c r="K6" s="203"/>
      <c r="L6" s="203">
        <f t="shared" ref="L6:L52" si="0">E6+J6</f>
        <v>15962827</v>
      </c>
      <c r="M6" s="202"/>
    </row>
    <row r="7" spans="1:13" ht="17.25" customHeight="1" x14ac:dyDescent="0.2">
      <c r="A7" s="198">
        <v>2</v>
      </c>
      <c r="B7" s="199" t="s">
        <v>59</v>
      </c>
      <c r="C7" s="200" t="s">
        <v>418</v>
      </c>
      <c r="D7" s="201" t="s">
        <v>417</v>
      </c>
      <c r="E7" s="202">
        <v>18345698</v>
      </c>
      <c r="F7" s="202"/>
      <c r="G7" s="202"/>
      <c r="H7" s="202"/>
      <c r="I7" s="203">
        <f t="shared" ref="I7:I70" si="1">E7-F7-G7-H7</f>
        <v>18345698</v>
      </c>
      <c r="J7" s="203"/>
      <c r="K7" s="203"/>
      <c r="L7" s="203">
        <f t="shared" si="0"/>
        <v>18345698</v>
      </c>
      <c r="M7" s="202"/>
    </row>
    <row r="8" spans="1:13" ht="17.25" customHeight="1" x14ac:dyDescent="0.2">
      <c r="A8" s="198">
        <v>3</v>
      </c>
      <c r="B8" s="204" t="s">
        <v>31</v>
      </c>
      <c r="C8" s="200" t="s">
        <v>32</v>
      </c>
      <c r="D8" s="201" t="s">
        <v>417</v>
      </c>
      <c r="E8" s="202">
        <v>48994142</v>
      </c>
      <c r="F8" s="202"/>
      <c r="G8" s="202"/>
      <c r="H8" s="202"/>
      <c r="I8" s="203">
        <f t="shared" si="1"/>
        <v>48994142</v>
      </c>
      <c r="J8" s="203"/>
      <c r="K8" s="203"/>
      <c r="L8" s="203">
        <f t="shared" si="0"/>
        <v>48994142</v>
      </c>
      <c r="M8" s="202"/>
    </row>
    <row r="9" spans="1:13" ht="17.25" customHeight="1" x14ac:dyDescent="0.2">
      <c r="A9" s="198">
        <v>4</v>
      </c>
      <c r="B9" s="205" t="s">
        <v>195</v>
      </c>
      <c r="C9" s="200" t="s">
        <v>196</v>
      </c>
      <c r="D9" s="201" t="s">
        <v>417</v>
      </c>
      <c r="E9" s="202">
        <v>32108805</v>
      </c>
      <c r="F9" s="202"/>
      <c r="G9" s="202"/>
      <c r="H9" s="202"/>
      <c r="I9" s="203">
        <f t="shared" si="1"/>
        <v>32108805</v>
      </c>
      <c r="J9" s="203"/>
      <c r="K9" s="203"/>
      <c r="L9" s="203">
        <f t="shared" si="0"/>
        <v>32108805</v>
      </c>
      <c r="M9" s="202"/>
    </row>
    <row r="10" spans="1:13" ht="17.25" customHeight="1" x14ac:dyDescent="0.2">
      <c r="A10" s="198">
        <v>5</v>
      </c>
      <c r="B10" s="204" t="s">
        <v>33</v>
      </c>
      <c r="C10" s="200" t="s">
        <v>34</v>
      </c>
      <c r="D10" s="201" t="s">
        <v>417</v>
      </c>
      <c r="E10" s="202">
        <v>69708539</v>
      </c>
      <c r="F10" s="202"/>
      <c r="G10" s="202"/>
      <c r="H10" s="202"/>
      <c r="I10" s="203">
        <f t="shared" si="1"/>
        <v>69708539</v>
      </c>
      <c r="J10" s="203"/>
      <c r="K10" s="203"/>
      <c r="L10" s="203">
        <f t="shared" si="0"/>
        <v>69708539</v>
      </c>
      <c r="M10" s="202"/>
    </row>
    <row r="11" spans="1:13" ht="17.25" customHeight="1" x14ac:dyDescent="0.2">
      <c r="A11" s="198">
        <v>6</v>
      </c>
      <c r="B11" s="199" t="s">
        <v>3</v>
      </c>
      <c r="C11" s="200" t="s">
        <v>4</v>
      </c>
      <c r="D11" s="201" t="s">
        <v>417</v>
      </c>
      <c r="E11" s="202">
        <v>48406743</v>
      </c>
      <c r="F11" s="202"/>
      <c r="G11" s="202"/>
      <c r="H11" s="202"/>
      <c r="I11" s="203">
        <f t="shared" si="1"/>
        <v>48406743</v>
      </c>
      <c r="J11" s="203"/>
      <c r="K11" s="203"/>
      <c r="L11" s="203">
        <f t="shared" si="0"/>
        <v>48406743</v>
      </c>
      <c r="M11" s="202"/>
    </row>
    <row r="12" spans="1:13" ht="17.25" customHeight="1" x14ac:dyDescent="0.2">
      <c r="A12" s="198">
        <v>7</v>
      </c>
      <c r="B12" s="204" t="s">
        <v>35</v>
      </c>
      <c r="C12" s="200" t="s">
        <v>36</v>
      </c>
      <c r="D12" s="201" t="s">
        <v>417</v>
      </c>
      <c r="E12" s="202">
        <v>138165223</v>
      </c>
      <c r="F12" s="202"/>
      <c r="G12" s="202"/>
      <c r="H12" s="202">
        <v>29722838</v>
      </c>
      <c r="I12" s="203">
        <f t="shared" si="1"/>
        <v>108442385</v>
      </c>
      <c r="J12" s="203"/>
      <c r="K12" s="203"/>
      <c r="L12" s="203">
        <f t="shared" si="0"/>
        <v>138165223</v>
      </c>
      <c r="M12" s="202"/>
    </row>
    <row r="13" spans="1:13" ht="17.25" customHeight="1" x14ac:dyDescent="0.2">
      <c r="A13" s="198">
        <v>8</v>
      </c>
      <c r="B13" s="199" t="s">
        <v>93</v>
      </c>
      <c r="C13" s="200" t="s">
        <v>94</v>
      </c>
      <c r="D13" s="201" t="s">
        <v>417</v>
      </c>
      <c r="E13" s="202">
        <v>56685706</v>
      </c>
      <c r="F13" s="202">
        <f>214154-214154</f>
        <v>0</v>
      </c>
      <c r="G13" s="202"/>
      <c r="H13" s="202"/>
      <c r="I13" s="203">
        <f t="shared" si="1"/>
        <v>56685706</v>
      </c>
      <c r="J13" s="203"/>
      <c r="K13" s="203"/>
      <c r="L13" s="203">
        <f t="shared" si="0"/>
        <v>56685706</v>
      </c>
      <c r="M13" s="202"/>
    </row>
    <row r="14" spans="1:13" ht="17.25" customHeight="1" x14ac:dyDescent="0.2">
      <c r="A14" s="198">
        <v>9</v>
      </c>
      <c r="B14" s="205" t="s">
        <v>5</v>
      </c>
      <c r="C14" s="200" t="s">
        <v>6</v>
      </c>
      <c r="D14" s="201" t="s">
        <v>417</v>
      </c>
      <c r="E14" s="202">
        <v>35668912</v>
      </c>
      <c r="F14" s="202">
        <v>71385</v>
      </c>
      <c r="G14" s="202"/>
      <c r="H14" s="202"/>
      <c r="I14" s="203">
        <f t="shared" si="1"/>
        <v>35597527</v>
      </c>
      <c r="J14" s="203"/>
      <c r="K14" s="203"/>
      <c r="L14" s="203">
        <f t="shared" si="0"/>
        <v>35668912</v>
      </c>
      <c r="M14" s="202"/>
    </row>
    <row r="15" spans="1:13" ht="17.25" customHeight="1" x14ac:dyDescent="0.2">
      <c r="A15" s="198">
        <v>10</v>
      </c>
      <c r="B15" s="204" t="s">
        <v>197</v>
      </c>
      <c r="C15" s="200" t="s">
        <v>198</v>
      </c>
      <c r="D15" s="201" t="s">
        <v>417</v>
      </c>
      <c r="E15" s="202">
        <f>30095924</f>
        <v>30095924</v>
      </c>
      <c r="F15" s="202"/>
      <c r="G15" s="202"/>
      <c r="H15" s="202"/>
      <c r="I15" s="203">
        <f t="shared" si="1"/>
        <v>30095924</v>
      </c>
      <c r="J15" s="203"/>
      <c r="K15" s="203"/>
      <c r="L15" s="203">
        <f t="shared" si="0"/>
        <v>30095924</v>
      </c>
      <c r="M15" s="202"/>
    </row>
    <row r="16" spans="1:13" ht="17.25" customHeight="1" x14ac:dyDescent="0.2">
      <c r="A16" s="198">
        <v>11</v>
      </c>
      <c r="B16" s="206" t="s">
        <v>97</v>
      </c>
      <c r="C16" s="200" t="s">
        <v>98</v>
      </c>
      <c r="D16" s="201" t="s">
        <v>417</v>
      </c>
      <c r="E16" s="202">
        <v>41192922</v>
      </c>
      <c r="F16" s="202"/>
      <c r="G16" s="202"/>
      <c r="H16" s="202"/>
      <c r="I16" s="203">
        <f t="shared" si="1"/>
        <v>41192922</v>
      </c>
      <c r="J16" s="203"/>
      <c r="K16" s="203"/>
      <c r="L16" s="203">
        <f t="shared" si="0"/>
        <v>41192922</v>
      </c>
      <c r="M16" s="202"/>
    </row>
    <row r="17" spans="1:13" ht="17.25" customHeight="1" x14ac:dyDescent="0.2">
      <c r="A17" s="198">
        <v>12</v>
      </c>
      <c r="B17" s="204" t="s">
        <v>199</v>
      </c>
      <c r="C17" s="200" t="s">
        <v>200</v>
      </c>
      <c r="D17" s="201" t="s">
        <v>417</v>
      </c>
      <c r="E17" s="202">
        <v>96885589</v>
      </c>
      <c r="F17" s="202"/>
      <c r="G17" s="202"/>
      <c r="H17" s="202">
        <v>9439453</v>
      </c>
      <c r="I17" s="203">
        <f t="shared" si="1"/>
        <v>87446136</v>
      </c>
      <c r="J17" s="203"/>
      <c r="K17" s="203"/>
      <c r="L17" s="203">
        <f t="shared" si="0"/>
        <v>96885589</v>
      </c>
      <c r="M17" s="202"/>
    </row>
    <row r="18" spans="1:13" ht="17.25" customHeight="1" x14ac:dyDescent="0.2">
      <c r="A18" s="198">
        <v>13</v>
      </c>
      <c r="B18" s="205" t="s">
        <v>201</v>
      </c>
      <c r="C18" s="200" t="s">
        <v>202</v>
      </c>
      <c r="D18" s="201" t="s">
        <v>417</v>
      </c>
      <c r="E18" s="202">
        <f>43497622</f>
        <v>43497622</v>
      </c>
      <c r="F18" s="202"/>
      <c r="G18" s="202"/>
      <c r="H18" s="202"/>
      <c r="I18" s="203">
        <f t="shared" si="1"/>
        <v>43497622</v>
      </c>
      <c r="J18" s="203"/>
      <c r="K18" s="203"/>
      <c r="L18" s="203">
        <f t="shared" si="0"/>
        <v>43497622</v>
      </c>
      <c r="M18" s="202"/>
    </row>
    <row r="19" spans="1:13" ht="17.25" customHeight="1" x14ac:dyDescent="0.2">
      <c r="A19" s="198">
        <v>14</v>
      </c>
      <c r="B19" s="205" t="s">
        <v>203</v>
      </c>
      <c r="C19" s="200" t="s">
        <v>204</v>
      </c>
      <c r="D19" s="201" t="s">
        <v>417</v>
      </c>
      <c r="E19" s="202">
        <v>67375127</v>
      </c>
      <c r="F19" s="207">
        <f>71385-71385</f>
        <v>0</v>
      </c>
      <c r="G19" s="202"/>
      <c r="H19" s="202"/>
      <c r="I19" s="203">
        <f t="shared" si="1"/>
        <v>67375127</v>
      </c>
      <c r="J19" s="203"/>
      <c r="K19" s="203"/>
      <c r="L19" s="203">
        <f t="shared" si="0"/>
        <v>67375127</v>
      </c>
      <c r="M19" s="202"/>
    </row>
    <row r="20" spans="1:13" ht="17.25" customHeight="1" x14ac:dyDescent="0.2">
      <c r="A20" s="198">
        <v>15</v>
      </c>
      <c r="B20" s="199" t="s">
        <v>9</v>
      </c>
      <c r="C20" s="200" t="s">
        <v>10</v>
      </c>
      <c r="D20" s="201" t="s">
        <v>417</v>
      </c>
      <c r="E20" s="202">
        <v>41289234</v>
      </c>
      <c r="F20" s="202">
        <v>131769</v>
      </c>
      <c r="G20" s="202"/>
      <c r="H20" s="202"/>
      <c r="I20" s="203">
        <f t="shared" si="1"/>
        <v>41157465</v>
      </c>
      <c r="J20" s="203"/>
      <c r="K20" s="203"/>
      <c r="L20" s="203">
        <f t="shared" si="0"/>
        <v>41289234</v>
      </c>
      <c r="M20" s="202"/>
    </row>
    <row r="21" spans="1:13" ht="17.25" customHeight="1" x14ac:dyDescent="0.2">
      <c r="A21" s="198">
        <v>16</v>
      </c>
      <c r="B21" s="199" t="s">
        <v>39</v>
      </c>
      <c r="C21" s="200" t="s">
        <v>40</v>
      </c>
      <c r="D21" s="201" t="s">
        <v>417</v>
      </c>
      <c r="E21" s="202">
        <v>29150882</v>
      </c>
      <c r="F21" s="202"/>
      <c r="G21" s="202"/>
      <c r="H21" s="202"/>
      <c r="I21" s="203">
        <f t="shared" si="1"/>
        <v>29150882</v>
      </c>
      <c r="J21" s="203"/>
      <c r="K21" s="203"/>
      <c r="L21" s="203">
        <f t="shared" si="0"/>
        <v>29150882</v>
      </c>
      <c r="M21" s="202"/>
    </row>
    <row r="22" spans="1:13" ht="17.25" customHeight="1" x14ac:dyDescent="0.2">
      <c r="A22" s="198">
        <v>17</v>
      </c>
      <c r="B22" s="199" t="s">
        <v>11</v>
      </c>
      <c r="C22" s="200" t="s">
        <v>12</v>
      </c>
      <c r="D22" s="201" t="s">
        <v>417</v>
      </c>
      <c r="E22" s="202">
        <v>44548151</v>
      </c>
      <c r="F22" s="202"/>
      <c r="G22" s="202"/>
      <c r="H22" s="202"/>
      <c r="I22" s="203">
        <f t="shared" si="1"/>
        <v>44548151</v>
      </c>
      <c r="J22" s="203"/>
      <c r="K22" s="203"/>
      <c r="L22" s="203">
        <f t="shared" si="0"/>
        <v>44548151</v>
      </c>
      <c r="M22" s="202"/>
    </row>
    <row r="23" spans="1:13" ht="17.25" customHeight="1" x14ac:dyDescent="0.2">
      <c r="A23" s="198">
        <v>18</v>
      </c>
      <c r="B23" s="204" t="s">
        <v>99</v>
      </c>
      <c r="C23" s="200" t="s">
        <v>100</v>
      </c>
      <c r="D23" s="201" t="s">
        <v>417</v>
      </c>
      <c r="E23" s="202">
        <v>61631053</v>
      </c>
      <c r="F23" s="202"/>
      <c r="G23" s="202"/>
      <c r="H23" s="202">
        <v>53738</v>
      </c>
      <c r="I23" s="203">
        <f t="shared" si="1"/>
        <v>61577315</v>
      </c>
      <c r="J23" s="203"/>
      <c r="K23" s="203"/>
      <c r="L23" s="203">
        <f t="shared" si="0"/>
        <v>61631053</v>
      </c>
      <c r="M23" s="202"/>
    </row>
    <row r="24" spans="1:13" ht="17.25" customHeight="1" x14ac:dyDescent="0.2">
      <c r="A24" s="198">
        <v>19</v>
      </c>
      <c r="B24" s="205" t="s">
        <v>101</v>
      </c>
      <c r="C24" s="200" t="s">
        <v>102</v>
      </c>
      <c r="D24" s="201" t="s">
        <v>417</v>
      </c>
      <c r="E24" s="202">
        <v>76751610</v>
      </c>
      <c r="F24" s="202"/>
      <c r="G24" s="202"/>
      <c r="H24" s="202"/>
      <c r="I24" s="203">
        <f t="shared" si="1"/>
        <v>76751610</v>
      </c>
      <c r="J24" s="203"/>
      <c r="K24" s="203"/>
      <c r="L24" s="203">
        <f t="shared" si="0"/>
        <v>76751610</v>
      </c>
      <c r="M24" s="202"/>
    </row>
    <row r="25" spans="1:13" ht="17.25" customHeight="1" x14ac:dyDescent="0.2">
      <c r="A25" s="198">
        <v>20</v>
      </c>
      <c r="B25" s="204" t="s">
        <v>103</v>
      </c>
      <c r="C25" s="200" t="s">
        <v>104</v>
      </c>
      <c r="D25" s="201" t="s">
        <v>417</v>
      </c>
      <c r="E25" s="202">
        <v>30864437</v>
      </c>
      <c r="F25" s="202"/>
      <c r="G25" s="202"/>
      <c r="H25" s="202"/>
      <c r="I25" s="203">
        <f t="shared" si="1"/>
        <v>30864437</v>
      </c>
      <c r="J25" s="203"/>
      <c r="K25" s="203"/>
      <c r="L25" s="203">
        <f t="shared" si="0"/>
        <v>30864437</v>
      </c>
      <c r="M25" s="202"/>
    </row>
    <row r="26" spans="1:13" ht="17.25" customHeight="1" x14ac:dyDescent="0.2">
      <c r="A26" s="198">
        <v>21</v>
      </c>
      <c r="B26" s="199" t="s">
        <v>41</v>
      </c>
      <c r="C26" s="200" t="s">
        <v>42</v>
      </c>
      <c r="D26" s="201" t="s">
        <v>417</v>
      </c>
      <c r="E26" s="202">
        <v>26315179</v>
      </c>
      <c r="F26" s="202"/>
      <c r="G26" s="202"/>
      <c r="H26" s="202"/>
      <c r="I26" s="203">
        <f t="shared" si="1"/>
        <v>26315179</v>
      </c>
      <c r="J26" s="203"/>
      <c r="K26" s="203"/>
      <c r="L26" s="203">
        <f t="shared" si="0"/>
        <v>26315179</v>
      </c>
      <c r="M26" s="202"/>
    </row>
    <row r="27" spans="1:13" ht="17.25" customHeight="1" x14ac:dyDescent="0.2">
      <c r="A27" s="198">
        <v>22</v>
      </c>
      <c r="B27" s="199" t="s">
        <v>205</v>
      </c>
      <c r="C27" s="200" t="s">
        <v>206</v>
      </c>
      <c r="D27" s="201" t="s">
        <v>417</v>
      </c>
      <c r="E27" s="202">
        <v>79022582</v>
      </c>
      <c r="F27" s="202"/>
      <c r="G27" s="202"/>
      <c r="H27" s="202">
        <v>22831142</v>
      </c>
      <c r="I27" s="203">
        <f t="shared" si="1"/>
        <v>56191440</v>
      </c>
      <c r="J27" s="203"/>
      <c r="K27" s="203"/>
      <c r="L27" s="203">
        <f t="shared" si="0"/>
        <v>79022582</v>
      </c>
      <c r="M27" s="202"/>
    </row>
    <row r="28" spans="1:13" ht="17.25" customHeight="1" x14ac:dyDescent="0.2">
      <c r="A28" s="198">
        <v>23</v>
      </c>
      <c r="B28" s="205" t="s">
        <v>73</v>
      </c>
      <c r="C28" s="200" t="s">
        <v>74</v>
      </c>
      <c r="D28" s="201" t="s">
        <v>417</v>
      </c>
      <c r="E28" s="202">
        <v>47658260</v>
      </c>
      <c r="F28" s="202">
        <f>71385-71385</f>
        <v>0</v>
      </c>
      <c r="G28" s="202"/>
      <c r="H28" s="202"/>
      <c r="I28" s="203">
        <f t="shared" si="1"/>
        <v>47658260</v>
      </c>
      <c r="J28" s="203"/>
      <c r="K28" s="203"/>
      <c r="L28" s="203">
        <f t="shared" si="0"/>
        <v>47658260</v>
      </c>
      <c r="M28" s="202"/>
    </row>
    <row r="29" spans="1:13" ht="17.25" customHeight="1" x14ac:dyDescent="0.2">
      <c r="A29" s="198">
        <v>24</v>
      </c>
      <c r="B29" s="204" t="s">
        <v>17</v>
      </c>
      <c r="C29" s="200" t="s">
        <v>18</v>
      </c>
      <c r="D29" s="201" t="s">
        <v>417</v>
      </c>
      <c r="E29" s="202">
        <v>37609053</v>
      </c>
      <c r="F29" s="202"/>
      <c r="G29" s="202"/>
      <c r="H29" s="202"/>
      <c r="I29" s="203">
        <f t="shared" si="1"/>
        <v>37609053</v>
      </c>
      <c r="J29" s="203"/>
      <c r="K29" s="203"/>
      <c r="L29" s="203">
        <f t="shared" si="0"/>
        <v>37609053</v>
      </c>
      <c r="M29" s="202"/>
    </row>
    <row r="30" spans="1:13" ht="17.25" customHeight="1" x14ac:dyDescent="0.2">
      <c r="A30" s="198">
        <v>25</v>
      </c>
      <c r="B30" s="204" t="s">
        <v>19</v>
      </c>
      <c r="C30" s="200" t="s">
        <v>20</v>
      </c>
      <c r="D30" s="201" t="s">
        <v>417</v>
      </c>
      <c r="E30" s="202">
        <v>57383148</v>
      </c>
      <c r="F30" s="202"/>
      <c r="G30" s="202"/>
      <c r="H30" s="202"/>
      <c r="I30" s="203">
        <f t="shared" si="1"/>
        <v>57383148</v>
      </c>
      <c r="J30" s="203"/>
      <c r="K30" s="203"/>
      <c r="L30" s="203">
        <f t="shared" si="0"/>
        <v>57383148</v>
      </c>
      <c r="M30" s="202"/>
    </row>
    <row r="31" spans="1:13" ht="17.25" customHeight="1" x14ac:dyDescent="0.2">
      <c r="A31" s="198">
        <v>26</v>
      </c>
      <c r="B31" s="199" t="s">
        <v>207</v>
      </c>
      <c r="C31" s="200" t="s">
        <v>208</v>
      </c>
      <c r="D31" s="201" t="s">
        <v>417</v>
      </c>
      <c r="E31" s="202">
        <v>87710542</v>
      </c>
      <c r="F31" s="202"/>
      <c r="G31" s="202"/>
      <c r="H31" s="202"/>
      <c r="I31" s="203">
        <f t="shared" si="1"/>
        <v>87710542</v>
      </c>
      <c r="J31" s="203"/>
      <c r="K31" s="203"/>
      <c r="L31" s="203">
        <f t="shared" si="0"/>
        <v>87710542</v>
      </c>
      <c r="M31" s="202"/>
    </row>
    <row r="32" spans="1:13" ht="17.25" customHeight="1" x14ac:dyDescent="0.2">
      <c r="A32" s="198">
        <v>27</v>
      </c>
      <c r="B32" s="204" t="s">
        <v>209</v>
      </c>
      <c r="C32" s="200" t="s">
        <v>210</v>
      </c>
      <c r="D32" s="201" t="s">
        <v>417</v>
      </c>
      <c r="E32" s="202">
        <f>32374142</f>
        <v>32374142</v>
      </c>
      <c r="F32" s="202"/>
      <c r="G32" s="202"/>
      <c r="H32" s="202">
        <v>8088151</v>
      </c>
      <c r="I32" s="203">
        <f t="shared" si="1"/>
        <v>24285991</v>
      </c>
      <c r="J32" s="203"/>
      <c r="K32" s="203"/>
      <c r="L32" s="203">
        <f t="shared" si="0"/>
        <v>32374142</v>
      </c>
      <c r="M32" s="202"/>
    </row>
    <row r="33" spans="1:13" ht="17.25" customHeight="1" x14ac:dyDescent="0.2">
      <c r="A33" s="198">
        <v>28</v>
      </c>
      <c r="B33" s="204" t="s">
        <v>21</v>
      </c>
      <c r="C33" s="200" t="s">
        <v>22</v>
      </c>
      <c r="D33" s="201" t="s">
        <v>417</v>
      </c>
      <c r="E33" s="202">
        <v>37579028</v>
      </c>
      <c r="F33" s="202"/>
      <c r="G33" s="202"/>
      <c r="H33" s="202"/>
      <c r="I33" s="203">
        <f t="shared" si="1"/>
        <v>37579028</v>
      </c>
      <c r="J33" s="203"/>
      <c r="K33" s="203"/>
      <c r="L33" s="203">
        <f t="shared" si="0"/>
        <v>37579028</v>
      </c>
      <c r="M33" s="202"/>
    </row>
    <row r="34" spans="1:13" ht="17.25" customHeight="1" x14ac:dyDescent="0.2">
      <c r="A34" s="198">
        <v>29</v>
      </c>
      <c r="B34" s="205" t="s">
        <v>77</v>
      </c>
      <c r="C34" s="200" t="s">
        <v>78</v>
      </c>
      <c r="D34" s="201" t="s">
        <v>417</v>
      </c>
      <c r="E34" s="202">
        <v>55784367</v>
      </c>
      <c r="F34" s="202"/>
      <c r="G34" s="202"/>
      <c r="H34" s="202"/>
      <c r="I34" s="203">
        <f t="shared" si="1"/>
        <v>55784367</v>
      </c>
      <c r="J34" s="203"/>
      <c r="K34" s="203"/>
      <c r="L34" s="203">
        <f t="shared" si="0"/>
        <v>55784367</v>
      </c>
      <c r="M34" s="202"/>
    </row>
    <row r="35" spans="1:13" ht="17.25" customHeight="1" x14ac:dyDescent="0.2">
      <c r="A35" s="198">
        <v>30</v>
      </c>
      <c r="B35" s="199" t="s">
        <v>211</v>
      </c>
      <c r="C35" s="200" t="s">
        <v>212</v>
      </c>
      <c r="D35" s="201" t="s">
        <v>417</v>
      </c>
      <c r="E35" s="202">
        <v>40550959</v>
      </c>
      <c r="F35" s="202"/>
      <c r="G35" s="202"/>
      <c r="H35" s="202"/>
      <c r="I35" s="203">
        <f t="shared" si="1"/>
        <v>40550959</v>
      </c>
      <c r="J35" s="203"/>
      <c r="K35" s="203"/>
      <c r="L35" s="203">
        <f t="shared" si="0"/>
        <v>40550959</v>
      </c>
      <c r="M35" s="202"/>
    </row>
    <row r="36" spans="1:13" ht="17.25" customHeight="1" x14ac:dyDescent="0.2">
      <c r="A36" s="198">
        <v>31</v>
      </c>
      <c r="B36" s="199" t="s">
        <v>213</v>
      </c>
      <c r="C36" s="200" t="s">
        <v>214</v>
      </c>
      <c r="D36" s="201" t="s">
        <v>417</v>
      </c>
      <c r="E36" s="202">
        <f>69867256</f>
        <v>69867256</v>
      </c>
      <c r="F36" s="202">
        <v>704860</v>
      </c>
      <c r="G36" s="202"/>
      <c r="H36" s="202"/>
      <c r="I36" s="203">
        <f t="shared" si="1"/>
        <v>69162396</v>
      </c>
      <c r="J36" s="203"/>
      <c r="K36" s="203"/>
      <c r="L36" s="203">
        <f t="shared" si="0"/>
        <v>69867256</v>
      </c>
      <c r="M36" s="202"/>
    </row>
    <row r="37" spans="1:13" ht="17.25" customHeight="1" x14ac:dyDescent="0.2">
      <c r="A37" s="198">
        <v>32</v>
      </c>
      <c r="B37" s="204" t="s">
        <v>23</v>
      </c>
      <c r="C37" s="200" t="s">
        <v>24</v>
      </c>
      <c r="D37" s="201" t="s">
        <v>417</v>
      </c>
      <c r="E37" s="202">
        <v>46598723</v>
      </c>
      <c r="F37" s="202">
        <v>0</v>
      </c>
      <c r="G37" s="202">
        <v>0</v>
      </c>
      <c r="H37" s="202"/>
      <c r="I37" s="203">
        <f t="shared" si="1"/>
        <v>46598723</v>
      </c>
      <c r="J37" s="203"/>
      <c r="K37" s="203"/>
      <c r="L37" s="203">
        <f t="shared" si="0"/>
        <v>46598723</v>
      </c>
      <c r="M37" s="202"/>
    </row>
    <row r="38" spans="1:13" ht="17.25" customHeight="1" x14ac:dyDescent="0.2">
      <c r="A38" s="198">
        <v>33</v>
      </c>
      <c r="B38" s="205" t="s">
        <v>105</v>
      </c>
      <c r="C38" s="200" t="s">
        <v>106</v>
      </c>
      <c r="D38" s="201" t="s">
        <v>417</v>
      </c>
      <c r="E38" s="202">
        <v>49450743</v>
      </c>
      <c r="F38" s="202">
        <v>214154</v>
      </c>
      <c r="G38" s="202"/>
      <c r="H38" s="202"/>
      <c r="I38" s="203">
        <f t="shared" si="1"/>
        <v>49236589</v>
      </c>
      <c r="J38" s="203"/>
      <c r="K38" s="203"/>
      <c r="L38" s="203">
        <f t="shared" si="0"/>
        <v>49450743</v>
      </c>
      <c r="M38" s="202"/>
    </row>
    <row r="39" spans="1:13" ht="17.25" customHeight="1" x14ac:dyDescent="0.2">
      <c r="A39" s="198">
        <v>34</v>
      </c>
      <c r="B39" s="208" t="s">
        <v>81</v>
      </c>
      <c r="C39" s="200" t="s">
        <v>82</v>
      </c>
      <c r="D39" s="201" t="s">
        <v>417</v>
      </c>
      <c r="E39" s="202">
        <v>52703584</v>
      </c>
      <c r="F39" s="202">
        <v>0</v>
      </c>
      <c r="G39" s="202"/>
      <c r="H39" s="202"/>
      <c r="I39" s="203">
        <f t="shared" si="1"/>
        <v>52703584</v>
      </c>
      <c r="J39" s="203"/>
      <c r="K39" s="203"/>
      <c r="L39" s="203">
        <f t="shared" si="0"/>
        <v>52703584</v>
      </c>
      <c r="M39" s="202"/>
    </row>
    <row r="40" spans="1:13" ht="17.25" customHeight="1" x14ac:dyDescent="0.2">
      <c r="A40" s="198">
        <v>35</v>
      </c>
      <c r="B40" s="204" t="s">
        <v>217</v>
      </c>
      <c r="C40" s="200" t="s">
        <v>218</v>
      </c>
      <c r="D40" s="201" t="s">
        <v>417</v>
      </c>
      <c r="E40" s="202">
        <v>32771459</v>
      </c>
      <c r="F40" s="202">
        <v>71385</v>
      </c>
      <c r="G40" s="202"/>
      <c r="H40" s="202"/>
      <c r="I40" s="203">
        <f t="shared" si="1"/>
        <v>32700074</v>
      </c>
      <c r="J40" s="203"/>
      <c r="K40" s="203"/>
      <c r="L40" s="203">
        <f t="shared" si="0"/>
        <v>32771459</v>
      </c>
      <c r="M40" s="202"/>
    </row>
    <row r="41" spans="1:13" ht="17.25" customHeight="1" x14ac:dyDescent="0.2">
      <c r="A41" s="198">
        <v>36</v>
      </c>
      <c r="B41" s="204" t="s">
        <v>107</v>
      </c>
      <c r="C41" s="200" t="s">
        <v>108</v>
      </c>
      <c r="D41" s="201" t="s">
        <v>417</v>
      </c>
      <c r="E41" s="202">
        <v>71157629</v>
      </c>
      <c r="F41" s="202"/>
      <c r="G41" s="202"/>
      <c r="H41" s="202"/>
      <c r="I41" s="203">
        <f t="shared" si="1"/>
        <v>71157629</v>
      </c>
      <c r="J41" s="203"/>
      <c r="K41" s="203"/>
      <c r="L41" s="203">
        <f t="shared" si="0"/>
        <v>71157629</v>
      </c>
      <c r="M41" s="202"/>
    </row>
    <row r="42" spans="1:13" ht="17.25" customHeight="1" x14ac:dyDescent="0.2">
      <c r="A42" s="198">
        <v>37</v>
      </c>
      <c r="B42" s="199" t="s">
        <v>83</v>
      </c>
      <c r="C42" s="200" t="s">
        <v>84</v>
      </c>
      <c r="D42" s="201" t="s">
        <v>417</v>
      </c>
      <c r="E42" s="202">
        <v>36539213</v>
      </c>
      <c r="F42" s="202"/>
      <c r="G42" s="202"/>
      <c r="H42" s="202"/>
      <c r="I42" s="203">
        <f t="shared" si="1"/>
        <v>36539213</v>
      </c>
      <c r="J42" s="203"/>
      <c r="K42" s="203"/>
      <c r="L42" s="203">
        <f t="shared" si="0"/>
        <v>36539213</v>
      </c>
      <c r="M42" s="202"/>
    </row>
    <row r="43" spans="1:13" ht="17.25" customHeight="1" x14ac:dyDescent="0.2">
      <c r="A43" s="198">
        <v>38</v>
      </c>
      <c r="B43" s="199" t="s">
        <v>85</v>
      </c>
      <c r="C43" s="200" t="s">
        <v>86</v>
      </c>
      <c r="D43" s="201" t="s">
        <v>417</v>
      </c>
      <c r="E43" s="202">
        <v>44654325</v>
      </c>
      <c r="F43" s="202"/>
      <c r="G43" s="202"/>
      <c r="H43" s="202"/>
      <c r="I43" s="203">
        <f t="shared" si="1"/>
        <v>44654325</v>
      </c>
      <c r="J43" s="203"/>
      <c r="K43" s="203"/>
      <c r="L43" s="203">
        <f t="shared" si="0"/>
        <v>44654325</v>
      </c>
      <c r="M43" s="202"/>
    </row>
    <row r="44" spans="1:13" ht="17.25" customHeight="1" x14ac:dyDescent="0.2">
      <c r="A44" s="198">
        <v>39</v>
      </c>
      <c r="B44" s="204" t="s">
        <v>87</v>
      </c>
      <c r="C44" s="200" t="s">
        <v>88</v>
      </c>
      <c r="D44" s="201" t="s">
        <v>417</v>
      </c>
      <c r="E44" s="202">
        <v>24849451</v>
      </c>
      <c r="F44" s="202"/>
      <c r="G44" s="202"/>
      <c r="H44" s="202"/>
      <c r="I44" s="203">
        <f t="shared" si="1"/>
        <v>24849451</v>
      </c>
      <c r="J44" s="203"/>
      <c r="K44" s="203"/>
      <c r="L44" s="203">
        <f t="shared" si="0"/>
        <v>24849451</v>
      </c>
      <c r="M44" s="202"/>
    </row>
    <row r="45" spans="1:13" ht="17.25" customHeight="1" x14ac:dyDescent="0.2">
      <c r="A45" s="198">
        <v>40</v>
      </c>
      <c r="B45" s="204" t="s">
        <v>219</v>
      </c>
      <c r="C45" s="200" t="s">
        <v>220</v>
      </c>
      <c r="D45" s="201" t="s">
        <v>417</v>
      </c>
      <c r="E45" s="202">
        <v>50885964</v>
      </c>
      <c r="F45" s="202">
        <f>39320-39320</f>
        <v>0</v>
      </c>
      <c r="G45" s="202"/>
      <c r="H45" s="202"/>
      <c r="I45" s="203">
        <f t="shared" si="1"/>
        <v>50885964</v>
      </c>
      <c r="J45" s="203"/>
      <c r="K45" s="203"/>
      <c r="L45" s="203">
        <f t="shared" si="0"/>
        <v>50885964</v>
      </c>
      <c r="M45" s="202"/>
    </row>
    <row r="46" spans="1:13" ht="17.25" customHeight="1" x14ac:dyDescent="0.2">
      <c r="A46" s="198">
        <v>41</v>
      </c>
      <c r="B46" s="199" t="s">
        <v>221</v>
      </c>
      <c r="C46" s="200" t="s">
        <v>222</v>
      </c>
      <c r="D46" s="201" t="s">
        <v>417</v>
      </c>
      <c r="E46" s="202">
        <v>107562055</v>
      </c>
      <c r="F46" s="202"/>
      <c r="G46" s="202"/>
      <c r="H46" s="202">
        <v>42739300</v>
      </c>
      <c r="I46" s="203">
        <f t="shared" si="1"/>
        <v>64822755</v>
      </c>
      <c r="J46" s="203"/>
      <c r="K46" s="203"/>
      <c r="L46" s="203">
        <f t="shared" si="0"/>
        <v>107562055</v>
      </c>
      <c r="M46" s="202"/>
    </row>
    <row r="47" spans="1:13" ht="17.25" customHeight="1" x14ac:dyDescent="0.2">
      <c r="A47" s="198">
        <v>42</v>
      </c>
      <c r="B47" s="204" t="s">
        <v>111</v>
      </c>
      <c r="C47" s="200" t="s">
        <v>112</v>
      </c>
      <c r="D47" s="201" t="s">
        <v>417</v>
      </c>
      <c r="E47" s="202">
        <v>49071539</v>
      </c>
      <c r="F47" s="202">
        <f>101577-101577</f>
        <v>0</v>
      </c>
      <c r="G47" s="202"/>
      <c r="H47" s="202"/>
      <c r="I47" s="203">
        <f t="shared" si="1"/>
        <v>49071539</v>
      </c>
      <c r="J47" s="203"/>
      <c r="K47" s="203"/>
      <c r="L47" s="203">
        <f t="shared" si="0"/>
        <v>49071539</v>
      </c>
      <c r="M47" s="202"/>
    </row>
    <row r="48" spans="1:13" ht="17.25" customHeight="1" x14ac:dyDescent="0.2">
      <c r="A48" s="198">
        <v>43</v>
      </c>
      <c r="B48" s="205" t="s">
        <v>223</v>
      </c>
      <c r="C48" s="200" t="s">
        <v>224</v>
      </c>
      <c r="D48" s="201" t="s">
        <v>417</v>
      </c>
      <c r="E48" s="202">
        <v>35127269</v>
      </c>
      <c r="F48" s="202"/>
      <c r="G48" s="202"/>
      <c r="H48" s="202"/>
      <c r="I48" s="203">
        <f t="shared" si="1"/>
        <v>35127269</v>
      </c>
      <c r="J48" s="203"/>
      <c r="K48" s="203"/>
      <c r="L48" s="203">
        <f t="shared" si="0"/>
        <v>35127269</v>
      </c>
      <c r="M48" s="202"/>
    </row>
    <row r="49" spans="1:13" ht="17.25" customHeight="1" x14ac:dyDescent="0.2">
      <c r="A49" s="198">
        <v>44</v>
      </c>
      <c r="B49" s="204" t="s">
        <v>25</v>
      </c>
      <c r="C49" s="200" t="s">
        <v>26</v>
      </c>
      <c r="D49" s="201" t="s">
        <v>417</v>
      </c>
      <c r="E49" s="202">
        <v>116163272</v>
      </c>
      <c r="F49" s="202"/>
      <c r="G49" s="202"/>
      <c r="H49" s="202"/>
      <c r="I49" s="203">
        <f t="shared" si="1"/>
        <v>116163272</v>
      </c>
      <c r="J49" s="203"/>
      <c r="K49" s="203"/>
      <c r="L49" s="203">
        <f t="shared" si="0"/>
        <v>116163272</v>
      </c>
      <c r="M49" s="202"/>
    </row>
    <row r="50" spans="1:13" ht="17.25" customHeight="1" x14ac:dyDescent="0.2">
      <c r="A50" s="198">
        <v>45</v>
      </c>
      <c r="B50" s="199" t="s">
        <v>173</v>
      </c>
      <c r="C50" s="200" t="s">
        <v>419</v>
      </c>
      <c r="D50" s="201" t="s">
        <v>417</v>
      </c>
      <c r="E50" s="202">
        <v>16691031</v>
      </c>
      <c r="F50" s="202"/>
      <c r="G50" s="202"/>
      <c r="H50" s="202"/>
      <c r="I50" s="203">
        <f t="shared" si="1"/>
        <v>16691031</v>
      </c>
      <c r="J50" s="203"/>
      <c r="K50" s="203"/>
      <c r="L50" s="203">
        <f t="shared" si="0"/>
        <v>16691031</v>
      </c>
      <c r="M50" s="202"/>
    </row>
    <row r="51" spans="1:13" ht="17.25" customHeight="1" x14ac:dyDescent="0.2">
      <c r="A51" s="198">
        <v>46</v>
      </c>
      <c r="B51" s="199" t="s">
        <v>169</v>
      </c>
      <c r="C51" s="200" t="s">
        <v>420</v>
      </c>
      <c r="D51" s="201" t="s">
        <v>421</v>
      </c>
      <c r="E51" s="202">
        <v>155416316</v>
      </c>
      <c r="F51" s="202"/>
      <c r="G51" s="202">
        <f>20082409+2272</f>
        <v>20084681</v>
      </c>
      <c r="H51" s="202">
        <v>69072907</v>
      </c>
      <c r="I51" s="203">
        <f t="shared" si="1"/>
        <v>66258728</v>
      </c>
      <c r="J51" s="203"/>
      <c r="K51" s="203"/>
      <c r="L51" s="203">
        <f t="shared" si="0"/>
        <v>155416316</v>
      </c>
      <c r="M51" s="202"/>
    </row>
    <row r="52" spans="1:13" ht="17.25" customHeight="1" x14ac:dyDescent="0.2">
      <c r="A52" s="198">
        <v>47</v>
      </c>
      <c r="B52" s="204" t="s">
        <v>57</v>
      </c>
      <c r="C52" s="200" t="s">
        <v>422</v>
      </c>
      <c r="D52" s="201" t="s">
        <v>421</v>
      </c>
      <c r="E52" s="202">
        <v>90516107</v>
      </c>
      <c r="F52" s="202"/>
      <c r="G52" s="202"/>
      <c r="H52" s="202"/>
      <c r="I52" s="203">
        <f t="shared" si="1"/>
        <v>90516107</v>
      </c>
      <c r="J52" s="203"/>
      <c r="K52" s="203"/>
      <c r="L52" s="203">
        <f t="shared" si="0"/>
        <v>90516107</v>
      </c>
      <c r="M52" s="202"/>
    </row>
    <row r="53" spans="1:13" ht="17.25" customHeight="1" x14ac:dyDescent="0.2">
      <c r="A53" s="198">
        <v>48</v>
      </c>
      <c r="B53" s="199" t="s">
        <v>255</v>
      </c>
      <c r="C53" s="200" t="s">
        <v>256</v>
      </c>
      <c r="D53" s="201" t="s">
        <v>421</v>
      </c>
      <c r="E53" s="202"/>
      <c r="F53" s="202"/>
      <c r="G53" s="202"/>
      <c r="H53" s="202"/>
      <c r="I53" s="203">
        <f t="shared" si="1"/>
        <v>0</v>
      </c>
      <c r="J53" s="203"/>
      <c r="K53" s="203"/>
      <c r="L53" s="203"/>
      <c r="M53" s="202">
        <v>99516965</v>
      </c>
    </row>
    <row r="54" spans="1:13" ht="17.25" customHeight="1" x14ac:dyDescent="0.2">
      <c r="A54" s="198">
        <v>49</v>
      </c>
      <c r="B54" s="204" t="s">
        <v>257</v>
      </c>
      <c r="C54" s="200" t="s">
        <v>423</v>
      </c>
      <c r="D54" s="201" t="s">
        <v>421</v>
      </c>
      <c r="E54" s="202"/>
      <c r="F54" s="202"/>
      <c r="G54" s="202"/>
      <c r="H54" s="202"/>
      <c r="I54" s="203">
        <f t="shared" si="1"/>
        <v>0</v>
      </c>
      <c r="J54" s="203"/>
      <c r="K54" s="203"/>
      <c r="L54" s="203"/>
      <c r="M54" s="202">
        <v>68229998</v>
      </c>
    </row>
    <row r="55" spans="1:13" ht="17.25" customHeight="1" x14ac:dyDescent="0.2">
      <c r="A55" s="198">
        <v>50</v>
      </c>
      <c r="B55" s="204" t="s">
        <v>291</v>
      </c>
      <c r="C55" s="200" t="s">
        <v>292</v>
      </c>
      <c r="D55" s="201" t="s">
        <v>421</v>
      </c>
      <c r="E55" s="202">
        <v>1257976404</v>
      </c>
      <c r="F55" s="202"/>
      <c r="G55" s="202"/>
      <c r="H55" s="202">
        <v>1090896769</v>
      </c>
      <c r="I55" s="203">
        <f t="shared" si="1"/>
        <v>167079635</v>
      </c>
      <c r="J55" s="203"/>
      <c r="K55" s="203"/>
      <c r="L55" s="203">
        <f t="shared" ref="L55:L68" si="2">E55+J55</f>
        <v>1257976404</v>
      </c>
      <c r="M55" s="202"/>
    </row>
    <row r="56" spans="1:13" ht="17.25" customHeight="1" x14ac:dyDescent="0.2">
      <c r="A56" s="198">
        <v>51</v>
      </c>
      <c r="B56" s="204" t="s">
        <v>245</v>
      </c>
      <c r="C56" s="200" t="s">
        <v>246</v>
      </c>
      <c r="D56" s="201" t="s">
        <v>424</v>
      </c>
      <c r="E56" s="202">
        <v>65130</v>
      </c>
      <c r="F56" s="202"/>
      <c r="G56" s="202"/>
      <c r="H56" s="202"/>
      <c r="I56" s="203">
        <f t="shared" si="1"/>
        <v>65130</v>
      </c>
      <c r="J56" s="203"/>
      <c r="K56" s="203"/>
      <c r="L56" s="203">
        <f t="shared" si="2"/>
        <v>65130</v>
      </c>
      <c r="M56" s="202"/>
    </row>
    <row r="57" spans="1:13" ht="17.25" customHeight="1" x14ac:dyDescent="0.2">
      <c r="A57" s="198">
        <v>52</v>
      </c>
      <c r="B57" s="199" t="s">
        <v>95</v>
      </c>
      <c r="C57" s="200" t="s">
        <v>96</v>
      </c>
      <c r="D57" s="201" t="s">
        <v>425</v>
      </c>
      <c r="E57" s="202">
        <v>325529723</v>
      </c>
      <c r="F57" s="202">
        <f>2054435-939054</f>
        <v>1115381</v>
      </c>
      <c r="G57" s="202"/>
      <c r="H57" s="202">
        <v>90620434</v>
      </c>
      <c r="I57" s="203">
        <f t="shared" si="1"/>
        <v>233793908</v>
      </c>
      <c r="J57" s="203"/>
      <c r="K57" s="203"/>
      <c r="L57" s="203">
        <f t="shared" si="2"/>
        <v>325529723</v>
      </c>
      <c r="M57" s="202"/>
    </row>
    <row r="58" spans="1:13" ht="17.25" customHeight="1" x14ac:dyDescent="0.2">
      <c r="A58" s="198">
        <v>53</v>
      </c>
      <c r="B58" s="204" t="s">
        <v>7</v>
      </c>
      <c r="C58" s="200" t="s">
        <v>8</v>
      </c>
      <c r="D58" s="201" t="s">
        <v>425</v>
      </c>
      <c r="E58" s="202">
        <v>238082471</v>
      </c>
      <c r="F58" s="202">
        <v>218913</v>
      </c>
      <c r="G58" s="202"/>
      <c r="H58" s="202">
        <v>64547407</v>
      </c>
      <c r="I58" s="203">
        <f t="shared" si="1"/>
        <v>173316151</v>
      </c>
      <c r="J58" s="203"/>
      <c r="K58" s="203"/>
      <c r="L58" s="203">
        <f t="shared" si="2"/>
        <v>238082471</v>
      </c>
      <c r="M58" s="202"/>
    </row>
    <row r="59" spans="1:13" ht="17.25" customHeight="1" x14ac:dyDescent="0.2">
      <c r="A59" s="198">
        <v>54</v>
      </c>
      <c r="B59" s="204" t="s">
        <v>167</v>
      </c>
      <c r="C59" s="200" t="s">
        <v>426</v>
      </c>
      <c r="D59" s="201" t="s">
        <v>425</v>
      </c>
      <c r="E59" s="202">
        <v>418549502</v>
      </c>
      <c r="F59" s="202">
        <v>338777</v>
      </c>
      <c r="G59" s="202"/>
      <c r="H59" s="202">
        <v>312308437</v>
      </c>
      <c r="I59" s="203">
        <f t="shared" si="1"/>
        <v>105902288</v>
      </c>
      <c r="J59" s="203"/>
      <c r="K59" s="203"/>
      <c r="L59" s="203">
        <f t="shared" si="2"/>
        <v>418549502</v>
      </c>
      <c r="M59" s="202"/>
    </row>
    <row r="60" spans="1:13" ht="17.25" customHeight="1" x14ac:dyDescent="0.2">
      <c r="A60" s="198">
        <v>55</v>
      </c>
      <c r="B60" s="199" t="s">
        <v>15</v>
      </c>
      <c r="C60" s="200" t="s">
        <v>16</v>
      </c>
      <c r="D60" s="201" t="s">
        <v>425</v>
      </c>
      <c r="E60" s="202">
        <v>173389074</v>
      </c>
      <c r="F60" s="202">
        <f>583769-583769</f>
        <v>0</v>
      </c>
      <c r="G60" s="202"/>
      <c r="H60" s="202">
        <v>20856239</v>
      </c>
      <c r="I60" s="203">
        <f t="shared" si="1"/>
        <v>152532835</v>
      </c>
      <c r="J60" s="203"/>
      <c r="K60" s="203"/>
      <c r="L60" s="203">
        <f t="shared" si="2"/>
        <v>173389074</v>
      </c>
      <c r="M60" s="202"/>
    </row>
    <row r="61" spans="1:13" ht="17.25" customHeight="1" x14ac:dyDescent="0.2">
      <c r="A61" s="198">
        <v>56</v>
      </c>
      <c r="B61" s="204" t="s">
        <v>75</v>
      </c>
      <c r="C61" s="200" t="s">
        <v>76</v>
      </c>
      <c r="D61" s="201" t="s">
        <v>425</v>
      </c>
      <c r="E61" s="202">
        <v>227743169</v>
      </c>
      <c r="F61" s="202">
        <f>2537959-2189133</f>
        <v>348826</v>
      </c>
      <c r="G61" s="202"/>
      <c r="H61" s="202">
        <v>6928665</v>
      </c>
      <c r="I61" s="203">
        <f t="shared" si="1"/>
        <v>220465678</v>
      </c>
      <c r="J61" s="203"/>
      <c r="K61" s="203"/>
      <c r="L61" s="203">
        <f t="shared" si="2"/>
        <v>227743169</v>
      </c>
      <c r="M61" s="202"/>
    </row>
    <row r="62" spans="1:13" ht="17.25" customHeight="1" x14ac:dyDescent="0.2">
      <c r="A62" s="198">
        <v>57</v>
      </c>
      <c r="B62" s="199" t="s">
        <v>79</v>
      </c>
      <c r="C62" s="200" t="s">
        <v>80</v>
      </c>
      <c r="D62" s="201" t="s">
        <v>425</v>
      </c>
      <c r="E62" s="202">
        <v>214307167</v>
      </c>
      <c r="F62" s="202">
        <f>20106264-5001886</f>
        <v>15104378</v>
      </c>
      <c r="G62" s="202"/>
      <c r="H62" s="202">
        <v>15364411</v>
      </c>
      <c r="I62" s="203">
        <f t="shared" si="1"/>
        <v>183838378</v>
      </c>
      <c r="J62" s="203"/>
      <c r="K62" s="203"/>
      <c r="L62" s="203">
        <f t="shared" si="2"/>
        <v>214307167</v>
      </c>
      <c r="M62" s="202"/>
    </row>
    <row r="63" spans="1:13" ht="17.25" customHeight="1" x14ac:dyDescent="0.2">
      <c r="A63" s="198">
        <v>58</v>
      </c>
      <c r="B63" s="199" t="s">
        <v>45</v>
      </c>
      <c r="C63" s="200" t="s">
        <v>427</v>
      </c>
      <c r="D63" s="201" t="s">
        <v>425</v>
      </c>
      <c r="E63" s="202">
        <v>284670639</v>
      </c>
      <c r="F63" s="202">
        <f>416773-364855</f>
        <v>51918</v>
      </c>
      <c r="G63" s="202">
        <v>3820336</v>
      </c>
      <c r="H63" s="202">
        <v>82850185</v>
      </c>
      <c r="I63" s="203">
        <f t="shared" si="1"/>
        <v>197948200</v>
      </c>
      <c r="J63" s="203"/>
      <c r="K63" s="203"/>
      <c r="L63" s="203">
        <f t="shared" si="2"/>
        <v>284670639</v>
      </c>
      <c r="M63" s="202"/>
    </row>
    <row r="64" spans="1:13" ht="17.25" customHeight="1" x14ac:dyDescent="0.2">
      <c r="A64" s="198">
        <v>59</v>
      </c>
      <c r="B64" s="204" t="s">
        <v>55</v>
      </c>
      <c r="C64" s="200" t="s">
        <v>428</v>
      </c>
      <c r="D64" s="201" t="s">
        <v>425</v>
      </c>
      <c r="E64" s="202">
        <v>372035789</v>
      </c>
      <c r="F64" s="202">
        <f>20969955-20463464</f>
        <v>506491</v>
      </c>
      <c r="G64" s="202"/>
      <c r="H64" s="202">
        <v>61371131</v>
      </c>
      <c r="I64" s="203">
        <f t="shared" si="1"/>
        <v>310158167</v>
      </c>
      <c r="J64" s="203"/>
      <c r="K64" s="203"/>
      <c r="L64" s="203">
        <f t="shared" si="2"/>
        <v>372035789</v>
      </c>
      <c r="M64" s="202"/>
    </row>
    <row r="65" spans="1:13" ht="17.25" customHeight="1" x14ac:dyDescent="0.2">
      <c r="A65" s="198">
        <v>60</v>
      </c>
      <c r="B65" s="204" t="s">
        <v>109</v>
      </c>
      <c r="C65" s="200" t="s">
        <v>110</v>
      </c>
      <c r="D65" s="201" t="s">
        <v>425</v>
      </c>
      <c r="E65" s="202">
        <v>371290696</v>
      </c>
      <c r="F65" s="202">
        <f>11782421-5423866</f>
        <v>6358555</v>
      </c>
      <c r="G65" s="202"/>
      <c r="H65" s="202">
        <v>85448434</v>
      </c>
      <c r="I65" s="203">
        <f t="shared" si="1"/>
        <v>279483707</v>
      </c>
      <c r="J65" s="203"/>
      <c r="K65" s="203"/>
      <c r="L65" s="203">
        <f t="shared" si="2"/>
        <v>371290696</v>
      </c>
      <c r="M65" s="202"/>
    </row>
    <row r="66" spans="1:13" ht="17.25" customHeight="1" x14ac:dyDescent="0.2">
      <c r="A66" s="198">
        <v>61</v>
      </c>
      <c r="B66" s="199" t="s">
        <v>43</v>
      </c>
      <c r="C66" s="209" t="s">
        <v>44</v>
      </c>
      <c r="D66" s="201" t="s">
        <v>425</v>
      </c>
      <c r="E66" s="202">
        <v>211611888</v>
      </c>
      <c r="F66" s="202">
        <v>145942</v>
      </c>
      <c r="G66" s="202">
        <v>5661409</v>
      </c>
      <c r="H66" s="202">
        <v>48604778</v>
      </c>
      <c r="I66" s="203">
        <f t="shared" si="1"/>
        <v>157199759</v>
      </c>
      <c r="J66" s="203"/>
      <c r="K66" s="203"/>
      <c r="L66" s="203">
        <f t="shared" si="2"/>
        <v>211611888</v>
      </c>
      <c r="M66" s="202"/>
    </row>
    <row r="67" spans="1:13" ht="17.25" customHeight="1" x14ac:dyDescent="0.2">
      <c r="A67" s="198">
        <v>62</v>
      </c>
      <c r="B67" s="204" t="s">
        <v>193</v>
      </c>
      <c r="C67" s="200" t="s">
        <v>429</v>
      </c>
      <c r="D67" s="201" t="s">
        <v>425</v>
      </c>
      <c r="E67" s="202">
        <v>177079282</v>
      </c>
      <c r="F67" s="202">
        <v>238292</v>
      </c>
      <c r="G67" s="202">
        <f>14617570+25839</f>
        <v>14643409</v>
      </c>
      <c r="H67" s="202"/>
      <c r="I67" s="203">
        <f t="shared" si="1"/>
        <v>162197581</v>
      </c>
      <c r="J67" s="203"/>
      <c r="K67" s="203"/>
      <c r="L67" s="203">
        <f t="shared" si="2"/>
        <v>177079282</v>
      </c>
      <c r="M67" s="202"/>
    </row>
    <row r="68" spans="1:13" ht="17.25" customHeight="1" x14ac:dyDescent="0.2">
      <c r="A68" s="198">
        <v>63</v>
      </c>
      <c r="B68" s="204" t="s">
        <v>115</v>
      </c>
      <c r="C68" s="200" t="s">
        <v>430</v>
      </c>
      <c r="D68" s="201" t="s">
        <v>431</v>
      </c>
      <c r="E68" s="202">
        <v>91810611</v>
      </c>
      <c r="F68" s="202"/>
      <c r="G68" s="202"/>
      <c r="H68" s="202"/>
      <c r="I68" s="203">
        <f t="shared" si="1"/>
        <v>91810611</v>
      </c>
      <c r="J68" s="203">
        <v>55374649</v>
      </c>
      <c r="K68" s="203"/>
      <c r="L68" s="203">
        <f t="shared" si="2"/>
        <v>147185260</v>
      </c>
      <c r="M68" s="202"/>
    </row>
    <row r="69" spans="1:13" s="215" customFormat="1" ht="17.25" customHeight="1" x14ac:dyDescent="0.2">
      <c r="A69" s="210">
        <v>64</v>
      </c>
      <c r="B69" s="211" t="s">
        <v>67</v>
      </c>
      <c r="C69" s="212" t="s">
        <v>432</v>
      </c>
      <c r="D69" s="213" t="s">
        <v>433</v>
      </c>
      <c r="E69" s="214">
        <f>SUM(E70:E76)</f>
        <v>335445028</v>
      </c>
      <c r="F69" s="214">
        <f t="shared" ref="F69:L69" si="3">SUM(F70:F76)</f>
        <v>10405927</v>
      </c>
      <c r="G69" s="214">
        <f t="shared" si="3"/>
        <v>7272506</v>
      </c>
      <c r="H69" s="214">
        <f t="shared" si="3"/>
        <v>92413120</v>
      </c>
      <c r="I69" s="214">
        <f t="shared" si="3"/>
        <v>225353475</v>
      </c>
      <c r="J69" s="214">
        <f t="shared" si="3"/>
        <v>14674783</v>
      </c>
      <c r="K69" s="214">
        <f t="shared" si="3"/>
        <v>0</v>
      </c>
      <c r="L69" s="214">
        <f t="shared" si="3"/>
        <v>350119811</v>
      </c>
      <c r="M69" s="214"/>
    </row>
    <row r="70" spans="1:13" ht="17.25" customHeight="1" x14ac:dyDescent="0.2">
      <c r="A70" s="210"/>
      <c r="B70" s="198"/>
      <c r="C70" s="198" t="s">
        <v>434</v>
      </c>
      <c r="D70" s="201" t="s">
        <v>421</v>
      </c>
      <c r="E70" s="202">
        <v>303153575</v>
      </c>
      <c r="F70" s="202">
        <f>10766817-360890</f>
        <v>10405927</v>
      </c>
      <c r="G70" s="202">
        <v>7272506</v>
      </c>
      <c r="H70" s="202">
        <v>92413120</v>
      </c>
      <c r="I70" s="203">
        <f t="shared" si="1"/>
        <v>193062022</v>
      </c>
      <c r="J70" s="216"/>
      <c r="K70" s="216"/>
      <c r="L70" s="203">
        <f>E70+J70</f>
        <v>303153575</v>
      </c>
      <c r="M70" s="202"/>
    </row>
    <row r="71" spans="1:13" ht="17.25" customHeight="1" x14ac:dyDescent="0.2">
      <c r="A71" s="210"/>
      <c r="B71" s="198"/>
      <c r="C71" s="198">
        <v>10027</v>
      </c>
      <c r="D71" s="201" t="s">
        <v>433</v>
      </c>
      <c r="E71" s="202">
        <v>14526236</v>
      </c>
      <c r="F71" s="202"/>
      <c r="G71" s="202"/>
      <c r="H71" s="202"/>
      <c r="I71" s="203">
        <f>E71-F71-G71-H71</f>
        <v>14526236</v>
      </c>
      <c r="J71" s="202">
        <v>14674783</v>
      </c>
      <c r="K71" s="202"/>
      <c r="L71" s="203">
        <f>E71+J71</f>
        <v>29201019</v>
      </c>
      <c r="M71" s="202"/>
    </row>
    <row r="72" spans="1:13" ht="17.25" customHeight="1" x14ac:dyDescent="0.2">
      <c r="A72" s="210"/>
      <c r="B72" s="198"/>
      <c r="C72" s="198">
        <v>10012</v>
      </c>
      <c r="D72" s="238" t="s">
        <v>417</v>
      </c>
      <c r="E72" s="234">
        <v>17765217</v>
      </c>
      <c r="F72" s="234"/>
      <c r="G72" s="234"/>
      <c r="H72" s="234"/>
      <c r="I72" s="239">
        <f>E72-F72-G72-H72</f>
        <v>17765217</v>
      </c>
      <c r="J72" s="239"/>
      <c r="K72" s="239"/>
      <c r="L72" s="239">
        <f>E72+J72</f>
        <v>17765217</v>
      </c>
      <c r="M72" s="202"/>
    </row>
    <row r="73" spans="1:13" ht="17.25" customHeight="1" x14ac:dyDescent="0.2">
      <c r="A73" s="210"/>
      <c r="B73" s="198"/>
      <c r="C73" s="198">
        <v>10020</v>
      </c>
      <c r="D73" s="238"/>
      <c r="E73" s="246"/>
      <c r="F73" s="246"/>
      <c r="G73" s="246"/>
      <c r="H73" s="246"/>
      <c r="I73" s="240"/>
      <c r="J73" s="240"/>
      <c r="K73" s="240"/>
      <c r="L73" s="240"/>
      <c r="M73" s="202"/>
    </row>
    <row r="74" spans="1:13" ht="17.25" customHeight="1" x14ac:dyDescent="0.2">
      <c r="A74" s="210"/>
      <c r="B74" s="198"/>
      <c r="C74" s="198">
        <v>10064</v>
      </c>
      <c r="D74" s="238"/>
      <c r="E74" s="246"/>
      <c r="F74" s="246"/>
      <c r="G74" s="246"/>
      <c r="H74" s="246"/>
      <c r="I74" s="240"/>
      <c r="J74" s="240"/>
      <c r="K74" s="240"/>
      <c r="L74" s="240"/>
      <c r="M74" s="202"/>
    </row>
    <row r="75" spans="1:13" ht="17.25" customHeight="1" x14ac:dyDescent="0.2">
      <c r="A75" s="210"/>
      <c r="B75" s="198"/>
      <c r="C75" s="198">
        <v>10065</v>
      </c>
      <c r="D75" s="238"/>
      <c r="E75" s="246"/>
      <c r="F75" s="246"/>
      <c r="G75" s="246"/>
      <c r="H75" s="246"/>
      <c r="I75" s="240"/>
      <c r="J75" s="240"/>
      <c r="K75" s="240"/>
      <c r="L75" s="240"/>
      <c r="M75" s="202"/>
    </row>
    <row r="76" spans="1:13" ht="17.25" customHeight="1" x14ac:dyDescent="0.2">
      <c r="A76" s="210"/>
      <c r="B76" s="198"/>
      <c r="C76" s="198">
        <v>10070</v>
      </c>
      <c r="D76" s="238"/>
      <c r="E76" s="244"/>
      <c r="F76" s="244"/>
      <c r="G76" s="244"/>
      <c r="H76" s="244"/>
      <c r="I76" s="241"/>
      <c r="J76" s="241"/>
      <c r="K76" s="241"/>
      <c r="L76" s="241"/>
      <c r="M76" s="202"/>
    </row>
    <row r="77" spans="1:13" s="215" customFormat="1" ht="17.25" customHeight="1" x14ac:dyDescent="0.2">
      <c r="A77" s="210">
        <v>65</v>
      </c>
      <c r="B77" s="211" t="s">
        <v>215</v>
      </c>
      <c r="C77" s="212" t="s">
        <v>216</v>
      </c>
      <c r="D77" s="213" t="s">
        <v>433</v>
      </c>
      <c r="E77" s="214">
        <f>SUM(E78:E81)</f>
        <v>160294275</v>
      </c>
      <c r="F77" s="214">
        <f t="shared" ref="F77:L77" si="4">SUM(F78:F81)</f>
        <v>7470409</v>
      </c>
      <c r="G77" s="214">
        <f t="shared" si="4"/>
        <v>10055498</v>
      </c>
      <c r="H77" s="214">
        <f t="shared" si="4"/>
        <v>22111910</v>
      </c>
      <c r="I77" s="214">
        <f t="shared" si="4"/>
        <v>120656458</v>
      </c>
      <c r="J77" s="214">
        <f t="shared" si="4"/>
        <v>42317073</v>
      </c>
      <c r="K77" s="214">
        <f t="shared" si="4"/>
        <v>0</v>
      </c>
      <c r="L77" s="214">
        <f t="shared" si="4"/>
        <v>202611348</v>
      </c>
      <c r="M77" s="214"/>
    </row>
    <row r="78" spans="1:13" ht="17.25" customHeight="1" x14ac:dyDescent="0.2">
      <c r="A78" s="210"/>
      <c r="B78" s="198"/>
      <c r="C78" s="198" t="s">
        <v>434</v>
      </c>
      <c r="D78" s="201" t="s">
        <v>421</v>
      </c>
      <c r="E78" s="202">
        <v>115828363</v>
      </c>
      <c r="F78" s="202">
        <f>15641897-8171488</f>
        <v>7470409</v>
      </c>
      <c r="G78" s="202">
        <v>10055498</v>
      </c>
      <c r="H78" s="202">
        <v>22111910</v>
      </c>
      <c r="I78" s="203">
        <f>E78-F78-G78-H78</f>
        <v>76190546</v>
      </c>
      <c r="J78" s="216"/>
      <c r="K78" s="216"/>
      <c r="L78" s="203">
        <f>E78+J78</f>
        <v>115828363</v>
      </c>
      <c r="M78" s="202"/>
    </row>
    <row r="79" spans="1:13" ht="17.25" customHeight="1" x14ac:dyDescent="0.2">
      <c r="A79" s="210"/>
      <c r="B79" s="198"/>
      <c r="C79" s="198">
        <v>6202</v>
      </c>
      <c r="D79" s="238" t="s">
        <v>433</v>
      </c>
      <c r="E79" s="247">
        <v>44465912</v>
      </c>
      <c r="F79" s="247"/>
      <c r="G79" s="247"/>
      <c r="H79" s="247"/>
      <c r="I79" s="239">
        <f>E79-F79-G79-H79</f>
        <v>44465912</v>
      </c>
      <c r="J79" s="234">
        <v>42317073</v>
      </c>
      <c r="K79" s="234"/>
      <c r="L79" s="239">
        <f>E79+J79</f>
        <v>86782985</v>
      </c>
      <c r="M79" s="202"/>
    </row>
    <row r="80" spans="1:13" ht="17.25" customHeight="1" x14ac:dyDescent="0.2">
      <c r="A80" s="210"/>
      <c r="B80" s="198"/>
      <c r="C80" s="198">
        <v>6203</v>
      </c>
      <c r="D80" s="238"/>
      <c r="E80" s="248"/>
      <c r="F80" s="248"/>
      <c r="G80" s="248"/>
      <c r="H80" s="248"/>
      <c r="I80" s="240"/>
      <c r="J80" s="235"/>
      <c r="K80" s="235"/>
      <c r="L80" s="240"/>
      <c r="M80" s="202"/>
    </row>
    <row r="81" spans="1:13" ht="17.25" customHeight="1" x14ac:dyDescent="0.2">
      <c r="A81" s="210"/>
      <c r="B81" s="198"/>
      <c r="C81" s="198">
        <v>6204</v>
      </c>
      <c r="D81" s="238"/>
      <c r="E81" s="249"/>
      <c r="F81" s="249"/>
      <c r="G81" s="249"/>
      <c r="H81" s="249"/>
      <c r="I81" s="241"/>
      <c r="J81" s="236"/>
      <c r="K81" s="236"/>
      <c r="L81" s="241"/>
      <c r="M81" s="202"/>
    </row>
    <row r="82" spans="1:13" s="215" customFormat="1" ht="17.25" customHeight="1" x14ac:dyDescent="0.2">
      <c r="A82" s="210">
        <v>66</v>
      </c>
      <c r="B82" s="217" t="s">
        <v>37</v>
      </c>
      <c r="C82" s="212" t="s">
        <v>38</v>
      </c>
      <c r="D82" s="213" t="s">
        <v>433</v>
      </c>
      <c r="E82" s="214">
        <f t="shared" ref="E82:L82" si="5">SUM(E83:E85)</f>
        <v>547303788</v>
      </c>
      <c r="F82" s="214">
        <f t="shared" si="5"/>
        <v>6623428</v>
      </c>
      <c r="G82" s="214">
        <f t="shared" si="5"/>
        <v>8784977</v>
      </c>
      <c r="H82" s="214">
        <f t="shared" si="5"/>
        <v>137912951</v>
      </c>
      <c r="I82" s="214">
        <f t="shared" si="5"/>
        <v>393982432</v>
      </c>
      <c r="J82" s="214">
        <f t="shared" si="5"/>
        <v>34368829</v>
      </c>
      <c r="K82" s="214">
        <f t="shared" si="5"/>
        <v>0</v>
      </c>
      <c r="L82" s="214">
        <f t="shared" si="5"/>
        <v>581672617</v>
      </c>
      <c r="M82" s="214"/>
    </row>
    <row r="83" spans="1:13" ht="17.25" customHeight="1" x14ac:dyDescent="0.2">
      <c r="A83" s="210"/>
      <c r="B83" s="210"/>
      <c r="C83" s="198" t="s">
        <v>434</v>
      </c>
      <c r="D83" s="201" t="s">
        <v>421</v>
      </c>
      <c r="E83" s="202">
        <v>472010263</v>
      </c>
      <c r="F83" s="202">
        <f>10594397-3970969</f>
        <v>6623428</v>
      </c>
      <c r="G83" s="202">
        <f>8784977</f>
        <v>8784977</v>
      </c>
      <c r="H83" s="202">
        <v>137912951</v>
      </c>
      <c r="I83" s="203">
        <f>E83-F83-G83-H83</f>
        <v>318688907</v>
      </c>
      <c r="J83" s="202"/>
      <c r="K83" s="202"/>
      <c r="L83" s="203">
        <f>E83+J83</f>
        <v>472010263</v>
      </c>
      <c r="M83" s="202"/>
    </row>
    <row r="84" spans="1:13" ht="17.25" customHeight="1" x14ac:dyDescent="0.2">
      <c r="A84" s="210"/>
      <c r="B84" s="210"/>
      <c r="C84" s="198">
        <v>4132</v>
      </c>
      <c r="D84" s="238" t="s">
        <v>435</v>
      </c>
      <c r="E84" s="234">
        <v>75293525</v>
      </c>
      <c r="F84" s="234"/>
      <c r="G84" s="234"/>
      <c r="H84" s="234"/>
      <c r="I84" s="239">
        <f>E84-F84-G84-H84</f>
        <v>75293525</v>
      </c>
      <c r="J84" s="234">
        <v>34368829</v>
      </c>
      <c r="K84" s="234"/>
      <c r="L84" s="239">
        <f>E84+J84</f>
        <v>109662354</v>
      </c>
      <c r="M84" s="202"/>
    </row>
    <row r="85" spans="1:13" ht="17.25" customHeight="1" x14ac:dyDescent="0.2">
      <c r="A85" s="210"/>
      <c r="B85" s="210"/>
      <c r="C85" s="198">
        <v>4017</v>
      </c>
      <c r="D85" s="238"/>
      <c r="E85" s="244"/>
      <c r="F85" s="244"/>
      <c r="G85" s="244"/>
      <c r="H85" s="244"/>
      <c r="I85" s="241"/>
      <c r="J85" s="236"/>
      <c r="K85" s="236"/>
      <c r="L85" s="241"/>
      <c r="M85" s="202"/>
    </row>
    <row r="86" spans="1:13" s="215" customFormat="1" ht="17.25" customHeight="1" x14ac:dyDescent="0.2">
      <c r="A86" s="210">
        <v>67</v>
      </c>
      <c r="B86" s="217" t="s">
        <v>91</v>
      </c>
      <c r="C86" s="212" t="s">
        <v>436</v>
      </c>
      <c r="D86" s="213" t="s">
        <v>433</v>
      </c>
      <c r="E86" s="214">
        <f>SUM(E87:E90)</f>
        <v>393188849</v>
      </c>
      <c r="F86" s="214">
        <f t="shared" ref="F86:L86" si="6">SUM(F87:F90)</f>
        <v>18497811</v>
      </c>
      <c r="G86" s="214">
        <f t="shared" si="6"/>
        <v>15181624</v>
      </c>
      <c r="H86" s="214">
        <f t="shared" si="6"/>
        <v>30000738</v>
      </c>
      <c r="I86" s="214">
        <f t="shared" si="6"/>
        <v>329508676</v>
      </c>
      <c r="J86" s="214">
        <f t="shared" si="6"/>
        <v>4269405</v>
      </c>
      <c r="K86" s="214">
        <f t="shared" si="6"/>
        <v>1270550</v>
      </c>
      <c r="L86" s="214">
        <f t="shared" si="6"/>
        <v>397458254</v>
      </c>
      <c r="M86" s="214"/>
    </row>
    <row r="87" spans="1:13" ht="17.25" customHeight="1" x14ac:dyDescent="0.2">
      <c r="A87" s="210"/>
      <c r="B87" s="210"/>
      <c r="C87" s="198" t="s">
        <v>434</v>
      </c>
      <c r="D87" s="201" t="s">
        <v>425</v>
      </c>
      <c r="E87" s="202">
        <v>323518248</v>
      </c>
      <c r="F87" s="202"/>
      <c r="G87" s="202">
        <v>15181624</v>
      </c>
      <c r="H87" s="202">
        <v>30000738</v>
      </c>
      <c r="I87" s="203">
        <f>E87-F87-G87-H87</f>
        <v>278335886</v>
      </c>
      <c r="J87" s="216"/>
      <c r="K87" s="216"/>
      <c r="L87" s="203">
        <f>E87+J87</f>
        <v>323518248</v>
      </c>
      <c r="M87" s="202"/>
    </row>
    <row r="88" spans="1:13" ht="17.25" customHeight="1" x14ac:dyDescent="0.2">
      <c r="A88" s="210"/>
      <c r="B88" s="210"/>
      <c r="C88" s="198">
        <v>13023</v>
      </c>
      <c r="D88" s="238" t="s">
        <v>433</v>
      </c>
      <c r="E88" s="234">
        <v>69670601</v>
      </c>
      <c r="F88" s="234">
        <f>22351028-3853217</f>
        <v>18497811</v>
      </c>
      <c r="G88" s="234"/>
      <c r="H88" s="234"/>
      <c r="I88" s="239">
        <f>E88-F88-G88-H88</f>
        <v>51172790</v>
      </c>
      <c r="J88" s="234">
        <f>4236830+32575</f>
        <v>4269405</v>
      </c>
      <c r="K88" s="234">
        <v>1270550</v>
      </c>
      <c r="L88" s="239">
        <f>E88+J88</f>
        <v>73940006</v>
      </c>
      <c r="M88" s="202"/>
    </row>
    <row r="89" spans="1:13" ht="17.25" customHeight="1" x14ac:dyDescent="0.2">
      <c r="A89" s="210"/>
      <c r="B89" s="210"/>
      <c r="C89" s="198">
        <v>13013</v>
      </c>
      <c r="D89" s="238"/>
      <c r="E89" s="235"/>
      <c r="F89" s="235"/>
      <c r="G89" s="235"/>
      <c r="H89" s="235"/>
      <c r="I89" s="240"/>
      <c r="J89" s="235"/>
      <c r="K89" s="235"/>
      <c r="L89" s="240"/>
      <c r="M89" s="202"/>
    </row>
    <row r="90" spans="1:13" ht="17.25" customHeight="1" x14ac:dyDescent="0.2">
      <c r="A90" s="210"/>
      <c r="B90" s="210"/>
      <c r="C90" s="198">
        <v>13012</v>
      </c>
      <c r="D90" s="238"/>
      <c r="E90" s="236"/>
      <c r="F90" s="236"/>
      <c r="G90" s="236"/>
      <c r="H90" s="236"/>
      <c r="I90" s="241"/>
      <c r="J90" s="236"/>
      <c r="K90" s="236"/>
      <c r="L90" s="241"/>
      <c r="M90" s="202"/>
    </row>
    <row r="91" spans="1:13" s="215" customFormat="1" ht="17.25" customHeight="1" x14ac:dyDescent="0.2">
      <c r="A91" s="210">
        <v>68</v>
      </c>
      <c r="B91" s="217" t="s">
        <v>13</v>
      </c>
      <c r="C91" s="212" t="s">
        <v>437</v>
      </c>
      <c r="D91" s="213" t="s">
        <v>433</v>
      </c>
      <c r="E91" s="214">
        <f>SUM(E92:E96)</f>
        <v>563566768</v>
      </c>
      <c r="F91" s="214">
        <f t="shared" ref="F91:L91" si="7">SUM(F92:F96)</f>
        <v>9101380</v>
      </c>
      <c r="G91" s="214">
        <f t="shared" si="7"/>
        <v>16866706</v>
      </c>
      <c r="H91" s="214">
        <f t="shared" si="7"/>
        <v>98009415</v>
      </c>
      <c r="I91" s="214">
        <f t="shared" si="7"/>
        <v>439589267</v>
      </c>
      <c r="J91" s="214">
        <f t="shared" si="7"/>
        <v>25944049</v>
      </c>
      <c r="K91" s="214">
        <f t="shared" si="7"/>
        <v>0</v>
      </c>
      <c r="L91" s="214">
        <f t="shared" si="7"/>
        <v>589510817</v>
      </c>
      <c r="M91" s="214"/>
    </row>
    <row r="92" spans="1:13" ht="17.25" customHeight="1" x14ac:dyDescent="0.2">
      <c r="A92" s="210"/>
      <c r="B92" s="210"/>
      <c r="C92" s="198" t="s">
        <v>434</v>
      </c>
      <c r="D92" s="201" t="s">
        <v>425</v>
      </c>
      <c r="E92" s="202">
        <v>519246403</v>
      </c>
      <c r="F92" s="202">
        <f>13667457-4566077</f>
        <v>9101380</v>
      </c>
      <c r="G92" s="202">
        <v>16866706</v>
      </c>
      <c r="H92" s="202">
        <v>98009415</v>
      </c>
      <c r="I92" s="203">
        <f>E92-F92-G92-H92</f>
        <v>395268902</v>
      </c>
      <c r="J92" s="216"/>
      <c r="K92" s="216"/>
      <c r="L92" s="203">
        <f>E92+J92</f>
        <v>519246403</v>
      </c>
      <c r="M92" s="202"/>
    </row>
    <row r="93" spans="1:13" ht="17.25" customHeight="1" x14ac:dyDescent="0.2">
      <c r="A93" s="210"/>
      <c r="B93" s="210"/>
      <c r="C93" s="198">
        <v>12232</v>
      </c>
      <c r="D93" s="201" t="s">
        <v>433</v>
      </c>
      <c r="E93" s="202">
        <v>19242756</v>
      </c>
      <c r="F93" s="202"/>
      <c r="G93" s="202"/>
      <c r="H93" s="202"/>
      <c r="I93" s="203">
        <f>E93-F93-G93-H93</f>
        <v>19242756</v>
      </c>
      <c r="J93" s="202">
        <v>25944049</v>
      </c>
      <c r="K93" s="202"/>
      <c r="L93" s="203">
        <f>E93+J93</f>
        <v>45186805</v>
      </c>
      <c r="M93" s="202"/>
    </row>
    <row r="94" spans="1:13" ht="17.25" customHeight="1" x14ac:dyDescent="0.2">
      <c r="A94" s="210"/>
      <c r="B94" s="210"/>
      <c r="C94" s="198" t="s">
        <v>438</v>
      </c>
      <c r="D94" s="238" t="s">
        <v>417</v>
      </c>
      <c r="E94" s="234">
        <v>25077609</v>
      </c>
      <c r="F94" s="234"/>
      <c r="G94" s="234"/>
      <c r="H94" s="234"/>
      <c r="I94" s="239">
        <f>E94-F94-G94-H94</f>
        <v>25077609</v>
      </c>
      <c r="J94" s="239"/>
      <c r="K94" s="239"/>
      <c r="L94" s="239">
        <f>E94+J94</f>
        <v>25077609</v>
      </c>
      <c r="M94" s="202"/>
    </row>
    <row r="95" spans="1:13" ht="17.25" customHeight="1" x14ac:dyDescent="0.2">
      <c r="A95" s="210"/>
      <c r="B95" s="210"/>
      <c r="C95" s="198" t="s">
        <v>439</v>
      </c>
      <c r="D95" s="238"/>
      <c r="E95" s="246"/>
      <c r="F95" s="246"/>
      <c r="G95" s="246"/>
      <c r="H95" s="246"/>
      <c r="I95" s="240"/>
      <c r="J95" s="240"/>
      <c r="K95" s="240"/>
      <c r="L95" s="240"/>
      <c r="M95" s="202"/>
    </row>
    <row r="96" spans="1:13" ht="17.25" customHeight="1" x14ac:dyDescent="0.2">
      <c r="A96" s="210"/>
      <c r="B96" s="210"/>
      <c r="C96" s="198" t="s">
        <v>440</v>
      </c>
      <c r="D96" s="238"/>
      <c r="E96" s="244"/>
      <c r="F96" s="244"/>
      <c r="G96" s="244"/>
      <c r="H96" s="244"/>
      <c r="I96" s="241"/>
      <c r="J96" s="241"/>
      <c r="K96" s="241"/>
      <c r="L96" s="241"/>
      <c r="M96" s="202"/>
    </row>
    <row r="97" spans="1:13" s="215" customFormat="1" ht="17.25" customHeight="1" x14ac:dyDescent="0.2">
      <c r="A97" s="210">
        <v>69</v>
      </c>
      <c r="B97" s="218" t="s">
        <v>69</v>
      </c>
      <c r="C97" s="212" t="s">
        <v>441</v>
      </c>
      <c r="D97" s="213" t="s">
        <v>433</v>
      </c>
      <c r="E97" s="214">
        <f>SUM(E98:E100)</f>
        <v>477266735</v>
      </c>
      <c r="F97" s="214">
        <f t="shared" ref="F97:L97" si="8">SUM(F98:F100)</f>
        <v>3435192</v>
      </c>
      <c r="G97" s="214">
        <f t="shared" si="8"/>
        <v>0</v>
      </c>
      <c r="H97" s="214">
        <f t="shared" si="8"/>
        <v>123079227</v>
      </c>
      <c r="I97" s="214">
        <f t="shared" si="8"/>
        <v>350752316</v>
      </c>
      <c r="J97" s="214">
        <f t="shared" si="8"/>
        <v>8860350</v>
      </c>
      <c r="K97" s="214">
        <f t="shared" si="8"/>
        <v>0</v>
      </c>
      <c r="L97" s="214">
        <f t="shared" si="8"/>
        <v>486127085</v>
      </c>
      <c r="M97" s="214"/>
    </row>
    <row r="98" spans="1:13" ht="17.25" customHeight="1" x14ac:dyDescent="0.2">
      <c r="A98" s="210"/>
      <c r="B98" s="210"/>
      <c r="C98" s="198" t="s">
        <v>434</v>
      </c>
      <c r="D98" s="201" t="s">
        <v>421</v>
      </c>
      <c r="E98" s="202">
        <v>436386513</v>
      </c>
      <c r="F98" s="202">
        <f>4767526-1332334</f>
        <v>3435192</v>
      </c>
      <c r="G98" s="202"/>
      <c r="H98" s="202">
        <v>123079227</v>
      </c>
      <c r="I98" s="203">
        <f>E98-F98-G98-H98</f>
        <v>309872094</v>
      </c>
      <c r="J98" s="216"/>
      <c r="K98" s="216"/>
      <c r="L98" s="203">
        <f>E98+J98</f>
        <v>436386513</v>
      </c>
      <c r="M98" s="202"/>
    </row>
    <row r="99" spans="1:13" ht="17.25" customHeight="1" x14ac:dyDescent="0.2">
      <c r="A99" s="210"/>
      <c r="B99" s="210"/>
      <c r="C99" s="198">
        <v>14029</v>
      </c>
      <c r="D99" s="238" t="s">
        <v>433</v>
      </c>
      <c r="E99" s="234">
        <v>40880222</v>
      </c>
      <c r="F99" s="234"/>
      <c r="G99" s="234"/>
      <c r="H99" s="234"/>
      <c r="I99" s="239">
        <f>E99-F99-G99-H99</f>
        <v>40880222</v>
      </c>
      <c r="J99" s="234">
        <v>8860350</v>
      </c>
      <c r="K99" s="234"/>
      <c r="L99" s="239">
        <f>E99+J99</f>
        <v>49740572</v>
      </c>
      <c r="M99" s="202"/>
    </row>
    <row r="100" spans="1:13" ht="17.25" customHeight="1" x14ac:dyDescent="0.2">
      <c r="A100" s="210"/>
      <c r="B100" s="210"/>
      <c r="C100" s="198">
        <v>14136</v>
      </c>
      <c r="D100" s="238"/>
      <c r="E100" s="244"/>
      <c r="F100" s="244"/>
      <c r="G100" s="244"/>
      <c r="H100" s="244"/>
      <c r="I100" s="241"/>
      <c r="J100" s="236"/>
      <c r="K100" s="236"/>
      <c r="L100" s="241"/>
      <c r="M100" s="202"/>
    </row>
    <row r="101" spans="1:13" s="215" customFormat="1" ht="17.25" customHeight="1" x14ac:dyDescent="0.2">
      <c r="A101" s="210">
        <v>70</v>
      </c>
      <c r="B101" s="218" t="s">
        <v>53</v>
      </c>
      <c r="C101" s="212" t="s">
        <v>442</v>
      </c>
      <c r="D101" s="213" t="s">
        <v>433</v>
      </c>
      <c r="E101" s="207">
        <f>SUM(E102:E111)</f>
        <v>702029100</v>
      </c>
      <c r="F101" s="207">
        <f t="shared" ref="F101:L101" si="9">SUM(F102:F111)</f>
        <v>33200274</v>
      </c>
      <c r="G101" s="207">
        <f t="shared" si="9"/>
        <v>16434040</v>
      </c>
      <c r="H101" s="207">
        <f t="shared" si="9"/>
        <v>0</v>
      </c>
      <c r="I101" s="207">
        <f t="shared" si="9"/>
        <v>652394786</v>
      </c>
      <c r="J101" s="207">
        <f t="shared" si="9"/>
        <v>163384789</v>
      </c>
      <c r="K101" s="207">
        <f t="shared" si="9"/>
        <v>12705500</v>
      </c>
      <c r="L101" s="207">
        <f t="shared" si="9"/>
        <v>865413889</v>
      </c>
      <c r="M101" s="214"/>
    </row>
    <row r="102" spans="1:13" ht="17.25" customHeight="1" x14ac:dyDescent="0.2">
      <c r="A102" s="210"/>
      <c r="B102" s="210"/>
      <c r="C102" s="198" t="s">
        <v>434</v>
      </c>
      <c r="D102" s="201" t="s">
        <v>421</v>
      </c>
      <c r="E102" s="202">
        <v>429241922</v>
      </c>
      <c r="F102" s="202">
        <v>1534668</v>
      </c>
      <c r="G102" s="202">
        <f>16449185-22718+7573</f>
        <v>16434040</v>
      </c>
      <c r="H102" s="202"/>
      <c r="I102" s="203">
        <f>E102-F102-G102-H102</f>
        <v>411273214</v>
      </c>
      <c r="J102" s="216"/>
      <c r="K102" s="216"/>
      <c r="L102" s="203">
        <f>E102+J102</f>
        <v>429241922</v>
      </c>
      <c r="M102" s="202"/>
    </row>
    <row r="103" spans="1:13" ht="17.25" customHeight="1" x14ac:dyDescent="0.2">
      <c r="A103" s="210"/>
      <c r="B103" s="210"/>
      <c r="C103" s="198">
        <v>16044</v>
      </c>
      <c r="D103" s="238" t="s">
        <v>433</v>
      </c>
      <c r="E103" s="234">
        <v>272787178</v>
      </c>
      <c r="F103" s="234">
        <f>49603805-17938199</f>
        <v>31665606</v>
      </c>
      <c r="G103" s="234"/>
      <c r="H103" s="234"/>
      <c r="I103" s="239">
        <f>E103-F103-G103-H103</f>
        <v>241121572</v>
      </c>
      <c r="J103" s="234">
        <f>163375230+9559</f>
        <v>163384789</v>
      </c>
      <c r="K103" s="234">
        <v>12705500</v>
      </c>
      <c r="L103" s="239">
        <f>E103+J103</f>
        <v>436171967</v>
      </c>
      <c r="M103" s="202"/>
    </row>
    <row r="104" spans="1:13" ht="17.25" customHeight="1" x14ac:dyDescent="0.2">
      <c r="A104" s="210"/>
      <c r="B104" s="210"/>
      <c r="C104" s="198">
        <v>16050</v>
      </c>
      <c r="D104" s="238"/>
      <c r="E104" s="235"/>
      <c r="F104" s="235"/>
      <c r="G104" s="235"/>
      <c r="H104" s="235"/>
      <c r="I104" s="240"/>
      <c r="J104" s="235"/>
      <c r="K104" s="235"/>
      <c r="L104" s="240"/>
      <c r="M104" s="202"/>
    </row>
    <row r="105" spans="1:13" ht="17.25" customHeight="1" x14ac:dyDescent="0.2">
      <c r="A105" s="210"/>
      <c r="B105" s="210"/>
      <c r="C105" s="198">
        <v>16301</v>
      </c>
      <c r="D105" s="238"/>
      <c r="E105" s="235"/>
      <c r="F105" s="235"/>
      <c r="G105" s="235"/>
      <c r="H105" s="235"/>
      <c r="I105" s="240"/>
      <c r="J105" s="235"/>
      <c r="K105" s="235"/>
      <c r="L105" s="240"/>
      <c r="M105" s="202"/>
    </row>
    <row r="106" spans="1:13" ht="17.25" customHeight="1" x14ac:dyDescent="0.2">
      <c r="A106" s="210"/>
      <c r="B106" s="210"/>
      <c r="C106" s="198">
        <v>16054</v>
      </c>
      <c r="D106" s="238"/>
      <c r="E106" s="235"/>
      <c r="F106" s="235"/>
      <c r="G106" s="235"/>
      <c r="H106" s="235"/>
      <c r="I106" s="240"/>
      <c r="J106" s="235"/>
      <c r="K106" s="235"/>
      <c r="L106" s="240"/>
      <c r="M106" s="202"/>
    </row>
    <row r="107" spans="1:13" ht="17.25" customHeight="1" x14ac:dyDescent="0.2">
      <c r="A107" s="210"/>
      <c r="B107" s="210"/>
      <c r="C107" s="198">
        <v>16048</v>
      </c>
      <c r="D107" s="238"/>
      <c r="E107" s="235"/>
      <c r="F107" s="235"/>
      <c r="G107" s="235"/>
      <c r="H107" s="235"/>
      <c r="I107" s="240"/>
      <c r="J107" s="235"/>
      <c r="K107" s="235"/>
      <c r="L107" s="240"/>
      <c r="M107" s="202"/>
    </row>
    <row r="108" spans="1:13" ht="17.25" customHeight="1" x14ac:dyDescent="0.2">
      <c r="A108" s="210"/>
      <c r="B108" s="210"/>
      <c r="C108" s="198">
        <v>16045</v>
      </c>
      <c r="D108" s="238"/>
      <c r="E108" s="235"/>
      <c r="F108" s="235"/>
      <c r="G108" s="235"/>
      <c r="H108" s="235"/>
      <c r="I108" s="240"/>
      <c r="J108" s="235"/>
      <c r="K108" s="235"/>
      <c r="L108" s="240"/>
      <c r="M108" s="202"/>
    </row>
    <row r="109" spans="1:13" ht="17.25" customHeight="1" x14ac:dyDescent="0.2">
      <c r="A109" s="210"/>
      <c r="B109" s="210"/>
      <c r="C109" s="198">
        <v>16304</v>
      </c>
      <c r="D109" s="238"/>
      <c r="E109" s="235"/>
      <c r="F109" s="235"/>
      <c r="G109" s="235"/>
      <c r="H109" s="235"/>
      <c r="I109" s="240"/>
      <c r="J109" s="235"/>
      <c r="K109" s="235"/>
      <c r="L109" s="240"/>
      <c r="M109" s="202"/>
    </row>
    <row r="110" spans="1:13" ht="17.25" customHeight="1" x14ac:dyDescent="0.2">
      <c r="A110" s="210"/>
      <c r="B110" s="210"/>
      <c r="C110" s="198">
        <v>16281</v>
      </c>
      <c r="D110" s="238"/>
      <c r="E110" s="235"/>
      <c r="F110" s="235"/>
      <c r="G110" s="235"/>
      <c r="H110" s="235"/>
      <c r="I110" s="240"/>
      <c r="J110" s="235"/>
      <c r="K110" s="235"/>
      <c r="L110" s="240"/>
      <c r="M110" s="202"/>
    </row>
    <row r="111" spans="1:13" ht="17.25" customHeight="1" x14ac:dyDescent="0.2">
      <c r="A111" s="210"/>
      <c r="B111" s="210"/>
      <c r="C111" s="198">
        <v>16303</v>
      </c>
      <c r="D111" s="238"/>
      <c r="E111" s="236"/>
      <c r="F111" s="236"/>
      <c r="G111" s="236"/>
      <c r="H111" s="236"/>
      <c r="I111" s="241"/>
      <c r="J111" s="236"/>
      <c r="K111" s="236"/>
      <c r="L111" s="241"/>
      <c r="M111" s="202"/>
    </row>
    <row r="112" spans="1:13" s="215" customFormat="1" ht="17.25" customHeight="1" x14ac:dyDescent="0.2">
      <c r="A112" s="210">
        <v>71</v>
      </c>
      <c r="B112" s="218" t="s">
        <v>175</v>
      </c>
      <c r="C112" s="212" t="s">
        <v>443</v>
      </c>
      <c r="D112" s="213" t="s">
        <v>433</v>
      </c>
      <c r="E112" s="214">
        <f>SUM(E113:E115)</f>
        <v>207659389</v>
      </c>
      <c r="F112" s="214">
        <f t="shared" ref="F112:L112" si="10">SUM(F113:F115)</f>
        <v>0</v>
      </c>
      <c r="G112" s="214">
        <f t="shared" si="10"/>
        <v>27676955</v>
      </c>
      <c r="H112" s="214">
        <f t="shared" si="10"/>
        <v>76999482</v>
      </c>
      <c r="I112" s="214">
        <f t="shared" si="10"/>
        <v>102982952</v>
      </c>
      <c r="J112" s="214">
        <f t="shared" si="10"/>
        <v>13114800</v>
      </c>
      <c r="K112" s="214">
        <f t="shared" si="10"/>
        <v>0</v>
      </c>
      <c r="L112" s="214">
        <f t="shared" si="10"/>
        <v>220774189</v>
      </c>
      <c r="M112" s="214"/>
    </row>
    <row r="113" spans="1:13" ht="17.25" customHeight="1" x14ac:dyDescent="0.2">
      <c r="A113" s="210"/>
      <c r="B113" s="210"/>
      <c r="C113" s="198" t="s">
        <v>434</v>
      </c>
      <c r="D113" s="201" t="s">
        <v>425</v>
      </c>
      <c r="E113" s="202">
        <v>137403293</v>
      </c>
      <c r="F113" s="202"/>
      <c r="G113" s="202">
        <v>27676955</v>
      </c>
      <c r="H113" s="202">
        <v>76999482</v>
      </c>
      <c r="I113" s="203">
        <f>E113-F113-G113-H113</f>
        <v>32726856</v>
      </c>
      <c r="J113" s="216"/>
      <c r="K113" s="216"/>
      <c r="L113" s="203">
        <f>E113+J113</f>
        <v>137403293</v>
      </c>
      <c r="M113" s="202"/>
    </row>
    <row r="114" spans="1:13" ht="17.25" customHeight="1" x14ac:dyDescent="0.2">
      <c r="A114" s="210"/>
      <c r="B114" s="210"/>
      <c r="C114" s="198">
        <v>163</v>
      </c>
      <c r="D114" s="238" t="s">
        <v>433</v>
      </c>
      <c r="E114" s="234">
        <v>70256096</v>
      </c>
      <c r="F114" s="234"/>
      <c r="G114" s="234"/>
      <c r="H114" s="234"/>
      <c r="I114" s="239">
        <f>E114-F114-G114-H114</f>
        <v>70256096</v>
      </c>
      <c r="J114" s="234">
        <v>13114800</v>
      </c>
      <c r="K114" s="234"/>
      <c r="L114" s="239">
        <f>E114+J114</f>
        <v>83370896</v>
      </c>
      <c r="M114" s="202"/>
    </row>
    <row r="115" spans="1:13" ht="17.25" customHeight="1" x14ac:dyDescent="0.2">
      <c r="A115" s="210"/>
      <c r="B115" s="210"/>
      <c r="C115" s="198">
        <v>164</v>
      </c>
      <c r="D115" s="238"/>
      <c r="E115" s="244"/>
      <c r="F115" s="244"/>
      <c r="G115" s="244"/>
      <c r="H115" s="244"/>
      <c r="I115" s="241"/>
      <c r="J115" s="236"/>
      <c r="K115" s="236"/>
      <c r="L115" s="241"/>
      <c r="M115" s="202"/>
    </row>
    <row r="116" spans="1:13" s="215" customFormat="1" ht="17.25" customHeight="1" x14ac:dyDescent="0.2">
      <c r="A116" s="210">
        <v>72</v>
      </c>
      <c r="B116" s="218" t="s">
        <v>177</v>
      </c>
      <c r="C116" s="212" t="s">
        <v>444</v>
      </c>
      <c r="D116" s="213" t="s">
        <v>433</v>
      </c>
      <c r="E116" s="214">
        <f>SUM(E117:E123)</f>
        <v>521523370</v>
      </c>
      <c r="F116" s="214">
        <f t="shared" ref="F116:L116" si="11">SUM(F117:F123)</f>
        <v>66853586</v>
      </c>
      <c r="G116" s="214">
        <f t="shared" si="11"/>
        <v>19651953</v>
      </c>
      <c r="H116" s="214">
        <f t="shared" si="11"/>
        <v>91311578</v>
      </c>
      <c r="I116" s="214">
        <f t="shared" si="11"/>
        <v>343706253</v>
      </c>
      <c r="J116" s="214">
        <f t="shared" si="11"/>
        <v>50075436</v>
      </c>
      <c r="K116" s="214">
        <f t="shared" si="11"/>
        <v>0</v>
      </c>
      <c r="L116" s="214">
        <f t="shared" si="11"/>
        <v>571598806</v>
      </c>
      <c r="M116" s="214"/>
    </row>
    <row r="117" spans="1:13" ht="17.25" customHeight="1" x14ac:dyDescent="0.2">
      <c r="A117" s="210"/>
      <c r="B117" s="210"/>
      <c r="C117" s="198" t="s">
        <v>434</v>
      </c>
      <c r="D117" s="201" t="s">
        <v>425</v>
      </c>
      <c r="E117" s="202">
        <v>310113502</v>
      </c>
      <c r="F117" s="202">
        <f>8427284-350501</f>
        <v>8076783</v>
      </c>
      <c r="G117" s="202">
        <v>19651953</v>
      </c>
      <c r="H117" s="202">
        <v>91311578</v>
      </c>
      <c r="I117" s="203">
        <f>E117-F117-G117-H117</f>
        <v>191073188</v>
      </c>
      <c r="J117" s="216"/>
      <c r="K117" s="216"/>
      <c r="L117" s="203">
        <f>E117+J117</f>
        <v>310113502</v>
      </c>
      <c r="M117" s="202"/>
    </row>
    <row r="118" spans="1:13" ht="17.25" customHeight="1" x14ac:dyDescent="0.2">
      <c r="A118" s="210"/>
      <c r="B118" s="210"/>
      <c r="C118" s="198">
        <v>70</v>
      </c>
      <c r="D118" s="238" t="s">
        <v>433</v>
      </c>
      <c r="E118" s="234">
        <v>196010782</v>
      </c>
      <c r="F118" s="234">
        <f>89427062-30650259</f>
        <v>58776803</v>
      </c>
      <c r="G118" s="234"/>
      <c r="H118" s="234"/>
      <c r="I118" s="239">
        <f>E118-F118-G118-H118</f>
        <v>137233979</v>
      </c>
      <c r="J118" s="234">
        <v>50075436</v>
      </c>
      <c r="K118" s="234"/>
      <c r="L118" s="239">
        <f>E118+J118</f>
        <v>246086218</v>
      </c>
      <c r="M118" s="202"/>
    </row>
    <row r="119" spans="1:13" ht="17.25" customHeight="1" x14ac:dyDescent="0.2">
      <c r="A119" s="210"/>
      <c r="B119" s="210"/>
      <c r="C119" s="198">
        <v>73</v>
      </c>
      <c r="D119" s="238"/>
      <c r="E119" s="246"/>
      <c r="F119" s="246"/>
      <c r="G119" s="246"/>
      <c r="H119" s="246"/>
      <c r="I119" s="240"/>
      <c r="J119" s="235"/>
      <c r="K119" s="235"/>
      <c r="L119" s="240"/>
      <c r="M119" s="202"/>
    </row>
    <row r="120" spans="1:13" ht="17.25" customHeight="1" x14ac:dyDescent="0.2">
      <c r="A120" s="210"/>
      <c r="B120" s="210"/>
      <c r="C120" s="198">
        <v>74</v>
      </c>
      <c r="D120" s="238"/>
      <c r="E120" s="246"/>
      <c r="F120" s="246"/>
      <c r="G120" s="246"/>
      <c r="H120" s="246"/>
      <c r="I120" s="240"/>
      <c r="J120" s="235"/>
      <c r="K120" s="235"/>
      <c r="L120" s="240"/>
      <c r="M120" s="202"/>
    </row>
    <row r="121" spans="1:13" ht="17.25" customHeight="1" x14ac:dyDescent="0.2">
      <c r="A121" s="210"/>
      <c r="B121" s="210"/>
      <c r="C121" s="198">
        <v>178</v>
      </c>
      <c r="D121" s="238"/>
      <c r="E121" s="246"/>
      <c r="F121" s="246"/>
      <c r="G121" s="246"/>
      <c r="H121" s="246"/>
      <c r="I121" s="240"/>
      <c r="J121" s="235"/>
      <c r="K121" s="235"/>
      <c r="L121" s="240"/>
      <c r="M121" s="202"/>
    </row>
    <row r="122" spans="1:13" ht="17.25" customHeight="1" x14ac:dyDescent="0.2">
      <c r="A122" s="210"/>
      <c r="B122" s="210"/>
      <c r="C122" s="198">
        <v>181</v>
      </c>
      <c r="D122" s="238"/>
      <c r="E122" s="244"/>
      <c r="F122" s="244"/>
      <c r="G122" s="244"/>
      <c r="H122" s="244"/>
      <c r="I122" s="241"/>
      <c r="J122" s="236"/>
      <c r="K122" s="236"/>
      <c r="L122" s="241"/>
      <c r="M122" s="202"/>
    </row>
    <row r="123" spans="1:13" ht="17.25" customHeight="1" x14ac:dyDescent="0.2">
      <c r="A123" s="210"/>
      <c r="B123" s="210"/>
      <c r="C123" s="198">
        <v>700</v>
      </c>
      <c r="D123" s="201" t="s">
        <v>417</v>
      </c>
      <c r="E123" s="202">
        <v>15399086</v>
      </c>
      <c r="F123" s="202"/>
      <c r="G123" s="202"/>
      <c r="H123" s="202"/>
      <c r="I123" s="203">
        <f>E123-F123-G123-H123</f>
        <v>15399086</v>
      </c>
      <c r="J123" s="216"/>
      <c r="K123" s="216"/>
      <c r="L123" s="203">
        <f>E123+J123</f>
        <v>15399086</v>
      </c>
      <c r="M123" s="202"/>
    </row>
    <row r="124" spans="1:13" s="215" customFormat="1" ht="17.25" customHeight="1" x14ac:dyDescent="0.2">
      <c r="A124" s="210">
        <v>73</v>
      </c>
      <c r="B124" s="217" t="s">
        <v>171</v>
      </c>
      <c r="C124" s="212" t="s">
        <v>445</v>
      </c>
      <c r="D124" s="213" t="s">
        <v>433</v>
      </c>
      <c r="E124" s="214">
        <f>SUM(E125:E126)</f>
        <v>604797525</v>
      </c>
      <c r="F124" s="214">
        <f t="shared" ref="F124:L124" si="12">SUM(F125:F126)</f>
        <v>0</v>
      </c>
      <c r="G124" s="214">
        <f t="shared" si="12"/>
        <v>0</v>
      </c>
      <c r="H124" s="214">
        <f t="shared" si="12"/>
        <v>296238911</v>
      </c>
      <c r="I124" s="214">
        <f t="shared" si="12"/>
        <v>308558614</v>
      </c>
      <c r="J124" s="214">
        <f t="shared" si="12"/>
        <v>3548670</v>
      </c>
      <c r="K124" s="214">
        <f t="shared" si="12"/>
        <v>0</v>
      </c>
      <c r="L124" s="214">
        <f t="shared" si="12"/>
        <v>608346195</v>
      </c>
      <c r="M124" s="214"/>
    </row>
    <row r="125" spans="1:13" ht="17.25" customHeight="1" x14ac:dyDescent="0.2">
      <c r="A125" s="210"/>
      <c r="B125" s="210"/>
      <c r="C125" s="198" t="s">
        <v>434</v>
      </c>
      <c r="D125" s="201" t="s">
        <v>425</v>
      </c>
      <c r="E125" s="202">
        <v>525498938</v>
      </c>
      <c r="F125" s="202"/>
      <c r="G125" s="202"/>
      <c r="H125" s="202">
        <v>296238911</v>
      </c>
      <c r="I125" s="203">
        <f>E125-F125-G125-H125</f>
        <v>229260027</v>
      </c>
      <c r="J125" s="216"/>
      <c r="K125" s="216"/>
      <c r="L125" s="203">
        <f>E125+J125</f>
        <v>525498938</v>
      </c>
      <c r="M125" s="202"/>
    </row>
    <row r="126" spans="1:13" ht="17.25" customHeight="1" x14ac:dyDescent="0.2">
      <c r="A126" s="210"/>
      <c r="B126" s="210"/>
      <c r="C126" s="198">
        <v>53</v>
      </c>
      <c r="D126" s="201" t="s">
        <v>433</v>
      </c>
      <c r="E126" s="202">
        <v>79298587</v>
      </c>
      <c r="F126" s="202"/>
      <c r="G126" s="202"/>
      <c r="H126" s="202"/>
      <c r="I126" s="203">
        <f>E126-F126-G126-H126</f>
        <v>79298587</v>
      </c>
      <c r="J126" s="202">
        <v>3548670</v>
      </c>
      <c r="K126" s="202"/>
      <c r="L126" s="203">
        <f>E126+J126</f>
        <v>82847257</v>
      </c>
      <c r="M126" s="202"/>
    </row>
    <row r="127" spans="1:13" s="215" customFormat="1" ht="17.25" customHeight="1" x14ac:dyDescent="0.2">
      <c r="A127" s="210">
        <v>74</v>
      </c>
      <c r="B127" s="218" t="s">
        <v>183</v>
      </c>
      <c r="C127" s="212" t="s">
        <v>446</v>
      </c>
      <c r="D127" s="213" t="s">
        <v>433</v>
      </c>
      <c r="E127" s="214">
        <f>SUM(E128:E130)</f>
        <v>213551896</v>
      </c>
      <c r="F127" s="214">
        <f t="shared" ref="F127:L127" si="13">SUM(F128:F130)</f>
        <v>0</v>
      </c>
      <c r="G127" s="214">
        <f t="shared" si="13"/>
        <v>0</v>
      </c>
      <c r="H127" s="214">
        <f t="shared" si="13"/>
        <v>0</v>
      </c>
      <c r="I127" s="214">
        <f t="shared" si="13"/>
        <v>213551896</v>
      </c>
      <c r="J127" s="214">
        <f t="shared" si="13"/>
        <v>25881200</v>
      </c>
      <c r="K127" s="214">
        <f t="shared" si="13"/>
        <v>0</v>
      </c>
      <c r="L127" s="214">
        <f t="shared" si="13"/>
        <v>239433096</v>
      </c>
      <c r="M127" s="214"/>
    </row>
    <row r="128" spans="1:13" ht="17.25" customHeight="1" x14ac:dyDescent="0.2">
      <c r="A128" s="210"/>
      <c r="B128" s="210"/>
      <c r="C128" s="198" t="s">
        <v>434</v>
      </c>
      <c r="D128" s="201" t="s">
        <v>421</v>
      </c>
      <c r="E128" s="202">
        <v>65325936</v>
      </c>
      <c r="F128" s="202"/>
      <c r="G128" s="202"/>
      <c r="H128" s="202"/>
      <c r="I128" s="203">
        <f>E128-F128-G128-H128</f>
        <v>65325936</v>
      </c>
      <c r="J128" s="216"/>
      <c r="K128" s="216"/>
      <c r="L128" s="203">
        <f>E128+J128</f>
        <v>65325936</v>
      </c>
      <c r="M128" s="202"/>
    </row>
    <row r="129" spans="1:13" ht="17.25" customHeight="1" x14ac:dyDescent="0.2">
      <c r="A129" s="210"/>
      <c r="B129" s="210"/>
      <c r="C129" s="198">
        <v>191</v>
      </c>
      <c r="D129" s="242" t="s">
        <v>433</v>
      </c>
      <c r="E129" s="234">
        <v>148225960</v>
      </c>
      <c r="F129" s="234"/>
      <c r="G129" s="234"/>
      <c r="H129" s="234"/>
      <c r="I129" s="239">
        <f>E129-F129-G129-H129</f>
        <v>148225960</v>
      </c>
      <c r="J129" s="234">
        <v>25881200</v>
      </c>
      <c r="K129" s="234"/>
      <c r="L129" s="239">
        <f>E129+J129</f>
        <v>174107160</v>
      </c>
      <c r="M129" s="202"/>
    </row>
    <row r="130" spans="1:13" ht="17.25" customHeight="1" x14ac:dyDescent="0.2">
      <c r="A130" s="210"/>
      <c r="B130" s="210"/>
      <c r="C130" s="198">
        <v>295</v>
      </c>
      <c r="D130" s="243"/>
      <c r="E130" s="244"/>
      <c r="F130" s="244"/>
      <c r="G130" s="244"/>
      <c r="H130" s="244"/>
      <c r="I130" s="241"/>
      <c r="J130" s="245"/>
      <c r="K130" s="245"/>
      <c r="L130" s="241"/>
      <c r="M130" s="202"/>
    </row>
    <row r="131" spans="1:13" s="215" customFormat="1" ht="17.25" customHeight="1" x14ac:dyDescent="0.2">
      <c r="A131" s="210">
        <v>75</v>
      </c>
      <c r="B131" s="211" t="s">
        <v>89</v>
      </c>
      <c r="C131" s="212" t="s">
        <v>447</v>
      </c>
      <c r="D131" s="213" t="s">
        <v>433</v>
      </c>
      <c r="E131" s="214">
        <f>SUM(E132:E134)</f>
        <v>30792483</v>
      </c>
      <c r="F131" s="214">
        <f t="shared" ref="F131:L131" si="14">SUM(F132:F134)</f>
        <v>884901</v>
      </c>
      <c r="G131" s="214">
        <f t="shared" si="14"/>
        <v>0</v>
      </c>
      <c r="H131" s="214">
        <f t="shared" si="14"/>
        <v>0</v>
      </c>
      <c r="I131" s="214">
        <f t="shared" si="14"/>
        <v>29907582</v>
      </c>
      <c r="J131" s="214">
        <f t="shared" si="14"/>
        <v>6547291</v>
      </c>
      <c r="K131" s="214">
        <f t="shared" si="14"/>
        <v>381165</v>
      </c>
      <c r="L131" s="214">
        <f t="shared" si="14"/>
        <v>37339774</v>
      </c>
      <c r="M131" s="214"/>
    </row>
    <row r="132" spans="1:13" ht="17.25" customHeight="1" x14ac:dyDescent="0.2">
      <c r="A132" s="210"/>
      <c r="B132" s="210"/>
      <c r="C132" s="198" t="s">
        <v>434</v>
      </c>
      <c r="D132" s="201" t="s">
        <v>425</v>
      </c>
      <c r="E132" s="202">
        <v>17462162</v>
      </c>
      <c r="F132" s="202">
        <f>1406309-807467</f>
        <v>598842</v>
      </c>
      <c r="G132" s="202"/>
      <c r="H132" s="202"/>
      <c r="I132" s="203">
        <f>E132-F132-G132-H132</f>
        <v>16863320</v>
      </c>
      <c r="J132" s="216"/>
      <c r="K132" s="216"/>
      <c r="L132" s="203">
        <f>E132+J132</f>
        <v>17462162</v>
      </c>
      <c r="M132" s="202"/>
    </row>
    <row r="133" spans="1:13" ht="17.25" customHeight="1" x14ac:dyDescent="0.2">
      <c r="A133" s="210"/>
      <c r="B133" s="210"/>
      <c r="C133" s="198">
        <v>14038</v>
      </c>
      <c r="D133" s="238" t="s">
        <v>433</v>
      </c>
      <c r="E133" s="234">
        <v>13330321</v>
      </c>
      <c r="F133" s="234">
        <v>286059</v>
      </c>
      <c r="G133" s="234"/>
      <c r="H133" s="234"/>
      <c r="I133" s="239">
        <f>E133-F133-G133-H133</f>
        <v>13044262</v>
      </c>
      <c r="J133" s="234">
        <v>6547291</v>
      </c>
      <c r="K133" s="234">
        <v>381165</v>
      </c>
      <c r="L133" s="239">
        <f>E133+J133</f>
        <v>19877612</v>
      </c>
      <c r="M133" s="202"/>
    </row>
    <row r="134" spans="1:13" ht="17.25" customHeight="1" x14ac:dyDescent="0.2">
      <c r="A134" s="210"/>
      <c r="B134" s="210"/>
      <c r="C134" s="198">
        <v>14153</v>
      </c>
      <c r="D134" s="238"/>
      <c r="E134" s="236"/>
      <c r="F134" s="236"/>
      <c r="G134" s="236"/>
      <c r="H134" s="236"/>
      <c r="I134" s="241"/>
      <c r="J134" s="236"/>
      <c r="K134" s="236"/>
      <c r="L134" s="241"/>
      <c r="M134" s="202"/>
    </row>
    <row r="135" spans="1:13" s="215" customFormat="1" ht="17.25" customHeight="1" x14ac:dyDescent="0.2">
      <c r="A135" s="210">
        <v>76</v>
      </c>
      <c r="B135" s="217" t="s">
        <v>269</v>
      </c>
      <c r="C135" s="212" t="s">
        <v>448</v>
      </c>
      <c r="D135" s="213" t="s">
        <v>449</v>
      </c>
      <c r="E135" s="214">
        <f>SUM(E136:E147)</f>
        <v>2955003099</v>
      </c>
      <c r="F135" s="214">
        <f t="shared" ref="F135:L135" si="15">SUM(F136:F147)</f>
        <v>2867403625</v>
      </c>
      <c r="G135" s="214">
        <f t="shared" si="15"/>
        <v>0</v>
      </c>
      <c r="H135" s="214">
        <f t="shared" si="15"/>
        <v>0</v>
      </c>
      <c r="I135" s="214">
        <f t="shared" si="15"/>
        <v>87599474</v>
      </c>
      <c r="J135" s="214">
        <f t="shared" si="15"/>
        <v>214731625</v>
      </c>
      <c r="K135" s="214">
        <f t="shared" si="15"/>
        <v>214731625</v>
      </c>
      <c r="L135" s="214">
        <f t="shared" si="15"/>
        <v>3169734724</v>
      </c>
      <c r="M135" s="214"/>
    </row>
    <row r="136" spans="1:13" ht="17.25" customHeight="1" x14ac:dyDescent="0.2">
      <c r="A136" s="210"/>
      <c r="B136" s="210"/>
      <c r="C136" s="198" t="s">
        <v>434</v>
      </c>
      <c r="D136" s="201" t="s">
        <v>421</v>
      </c>
      <c r="E136" s="202">
        <v>522428799</v>
      </c>
      <c r="F136" s="202">
        <f>457342908+64764610</f>
        <v>522107518</v>
      </c>
      <c r="G136" s="202"/>
      <c r="H136" s="202"/>
      <c r="I136" s="203">
        <f>E136-F136-G136-H136</f>
        <v>321281</v>
      </c>
      <c r="J136" s="216"/>
      <c r="K136" s="216"/>
      <c r="L136" s="203">
        <f>E136+J136</f>
        <v>522428799</v>
      </c>
      <c r="M136" s="202"/>
    </row>
    <row r="137" spans="1:13" ht="17.25" customHeight="1" x14ac:dyDescent="0.2">
      <c r="A137" s="210"/>
      <c r="B137" s="210"/>
      <c r="C137" s="198">
        <v>22100</v>
      </c>
      <c r="D137" s="238" t="s">
        <v>449</v>
      </c>
      <c r="E137" s="234">
        <v>2432574300</v>
      </c>
      <c r="F137" s="234">
        <f>2250716286+94579821</f>
        <v>2345296107</v>
      </c>
      <c r="G137" s="234"/>
      <c r="H137" s="234"/>
      <c r="I137" s="239">
        <f>E137-F137-G137-H137</f>
        <v>87278193</v>
      </c>
      <c r="J137" s="234">
        <v>214731625</v>
      </c>
      <c r="K137" s="234">
        <v>214731625</v>
      </c>
      <c r="L137" s="239">
        <f>E137+J137</f>
        <v>2647305925</v>
      </c>
      <c r="M137" s="202"/>
    </row>
    <row r="138" spans="1:13" ht="17.25" customHeight="1" x14ac:dyDescent="0.2">
      <c r="A138" s="210"/>
      <c r="B138" s="210"/>
      <c r="C138" s="198">
        <v>22101</v>
      </c>
      <c r="D138" s="238"/>
      <c r="E138" s="235"/>
      <c r="F138" s="235"/>
      <c r="G138" s="235"/>
      <c r="H138" s="235"/>
      <c r="I138" s="240"/>
      <c r="J138" s="235"/>
      <c r="K138" s="235"/>
      <c r="L138" s="240"/>
      <c r="M138" s="202"/>
    </row>
    <row r="139" spans="1:13" ht="17.25" customHeight="1" x14ac:dyDescent="0.2">
      <c r="A139" s="210"/>
      <c r="B139" s="210"/>
      <c r="C139" s="198">
        <v>22102</v>
      </c>
      <c r="D139" s="238"/>
      <c r="E139" s="235"/>
      <c r="F139" s="235"/>
      <c r="G139" s="235"/>
      <c r="H139" s="235"/>
      <c r="I139" s="240"/>
      <c r="J139" s="235"/>
      <c r="K139" s="235"/>
      <c r="L139" s="240"/>
      <c r="M139" s="202"/>
    </row>
    <row r="140" spans="1:13" ht="17.25" customHeight="1" x14ac:dyDescent="0.2">
      <c r="A140" s="210"/>
      <c r="B140" s="210"/>
      <c r="C140" s="198">
        <v>22103</v>
      </c>
      <c r="D140" s="238"/>
      <c r="E140" s="235"/>
      <c r="F140" s="235"/>
      <c r="G140" s="235"/>
      <c r="H140" s="235"/>
      <c r="I140" s="240"/>
      <c r="J140" s="235"/>
      <c r="K140" s="235"/>
      <c r="L140" s="240"/>
      <c r="M140" s="202"/>
    </row>
    <row r="141" spans="1:13" ht="17.25" customHeight="1" x14ac:dyDescent="0.2">
      <c r="A141" s="210"/>
      <c r="B141" s="210"/>
      <c r="C141" s="198">
        <v>22104</v>
      </c>
      <c r="D141" s="238"/>
      <c r="E141" s="235"/>
      <c r="F141" s="235"/>
      <c r="G141" s="235"/>
      <c r="H141" s="235"/>
      <c r="I141" s="240"/>
      <c r="J141" s="235"/>
      <c r="K141" s="235"/>
      <c r="L141" s="240"/>
      <c r="M141" s="202"/>
    </row>
    <row r="142" spans="1:13" ht="17.25" customHeight="1" x14ac:dyDescent="0.2">
      <c r="A142" s="210"/>
      <c r="B142" s="210"/>
      <c r="C142" s="198">
        <v>22105</v>
      </c>
      <c r="D142" s="238"/>
      <c r="E142" s="235"/>
      <c r="F142" s="235"/>
      <c r="G142" s="235"/>
      <c r="H142" s="235"/>
      <c r="I142" s="240"/>
      <c r="J142" s="235"/>
      <c r="K142" s="235"/>
      <c r="L142" s="240"/>
      <c r="M142" s="202"/>
    </row>
    <row r="143" spans="1:13" ht="17.25" customHeight="1" x14ac:dyDescent="0.2">
      <c r="A143" s="210"/>
      <c r="B143" s="210"/>
      <c r="C143" s="198">
        <v>22106</v>
      </c>
      <c r="D143" s="238"/>
      <c r="E143" s="235"/>
      <c r="F143" s="235"/>
      <c r="G143" s="235"/>
      <c r="H143" s="235"/>
      <c r="I143" s="240"/>
      <c r="J143" s="235"/>
      <c r="K143" s="235"/>
      <c r="L143" s="240"/>
      <c r="M143" s="202"/>
    </row>
    <row r="144" spans="1:13" ht="17.25" customHeight="1" x14ac:dyDescent="0.2">
      <c r="A144" s="210"/>
      <c r="B144" s="210"/>
      <c r="C144" s="198">
        <v>22107</v>
      </c>
      <c r="D144" s="238"/>
      <c r="E144" s="235"/>
      <c r="F144" s="235"/>
      <c r="G144" s="235"/>
      <c r="H144" s="235"/>
      <c r="I144" s="240"/>
      <c r="J144" s="235"/>
      <c r="K144" s="235"/>
      <c r="L144" s="240"/>
      <c r="M144" s="202"/>
    </row>
    <row r="145" spans="1:13" ht="17.25" customHeight="1" x14ac:dyDescent="0.2">
      <c r="A145" s="210"/>
      <c r="B145" s="210"/>
      <c r="C145" s="198" t="s">
        <v>450</v>
      </c>
      <c r="D145" s="238"/>
      <c r="E145" s="235"/>
      <c r="F145" s="235"/>
      <c r="G145" s="235"/>
      <c r="H145" s="235"/>
      <c r="I145" s="240"/>
      <c r="J145" s="235"/>
      <c r="K145" s="235"/>
      <c r="L145" s="240"/>
      <c r="M145" s="202"/>
    </row>
    <row r="146" spans="1:13" ht="17.25" customHeight="1" x14ac:dyDescent="0.2">
      <c r="A146" s="210"/>
      <c r="B146" s="210"/>
      <c r="C146" s="198" t="s">
        <v>451</v>
      </c>
      <c r="D146" s="238"/>
      <c r="E146" s="235"/>
      <c r="F146" s="235"/>
      <c r="G146" s="235"/>
      <c r="H146" s="235"/>
      <c r="I146" s="240"/>
      <c r="J146" s="235"/>
      <c r="K146" s="235"/>
      <c r="L146" s="240"/>
      <c r="M146" s="202"/>
    </row>
    <row r="147" spans="1:13" ht="17.25" customHeight="1" x14ac:dyDescent="0.2">
      <c r="A147" s="210"/>
      <c r="B147" s="210"/>
      <c r="C147" s="198" t="s">
        <v>452</v>
      </c>
      <c r="D147" s="238"/>
      <c r="E147" s="236"/>
      <c r="F147" s="236"/>
      <c r="G147" s="236"/>
      <c r="H147" s="236"/>
      <c r="I147" s="241"/>
      <c r="J147" s="236"/>
      <c r="K147" s="236"/>
      <c r="L147" s="241"/>
      <c r="M147" s="202"/>
    </row>
    <row r="148" spans="1:13" s="215" customFormat="1" ht="17.25" customHeight="1" x14ac:dyDescent="0.2">
      <c r="A148" s="210">
        <v>77</v>
      </c>
      <c r="B148" s="217" t="s">
        <v>271</v>
      </c>
      <c r="C148" s="212" t="s">
        <v>453</v>
      </c>
      <c r="D148" s="213" t="s">
        <v>449</v>
      </c>
      <c r="E148" s="214">
        <f>SUM(E149:E159)</f>
        <v>364254358</v>
      </c>
      <c r="F148" s="214">
        <f t="shared" ref="F148:L148" si="16">SUM(F149:F159)</f>
        <v>0</v>
      </c>
      <c r="G148" s="214">
        <f t="shared" si="16"/>
        <v>20544537</v>
      </c>
      <c r="H148" s="214">
        <f t="shared" si="16"/>
        <v>0</v>
      </c>
      <c r="I148" s="214">
        <f t="shared" si="16"/>
        <v>343709821</v>
      </c>
      <c r="J148" s="214">
        <f t="shared" si="16"/>
        <v>675953381</v>
      </c>
      <c r="K148" s="214">
        <f t="shared" si="16"/>
        <v>0</v>
      </c>
      <c r="L148" s="214">
        <f t="shared" si="16"/>
        <v>1040207739</v>
      </c>
      <c r="M148" s="214"/>
    </row>
    <row r="149" spans="1:13" ht="17.25" customHeight="1" x14ac:dyDescent="0.2">
      <c r="A149" s="210"/>
      <c r="B149" s="210"/>
      <c r="C149" s="198" t="s">
        <v>434</v>
      </c>
      <c r="D149" s="201" t="s">
        <v>421</v>
      </c>
      <c r="E149" s="202">
        <v>49705948</v>
      </c>
      <c r="F149" s="202"/>
      <c r="G149" s="202">
        <v>20544537</v>
      </c>
      <c r="H149" s="202"/>
      <c r="I149" s="203">
        <f>E149-F149-G149-H149</f>
        <v>29161411</v>
      </c>
      <c r="J149" s="216"/>
      <c r="K149" s="216"/>
      <c r="L149" s="203">
        <f>E149+J149</f>
        <v>49705948</v>
      </c>
      <c r="M149" s="202"/>
    </row>
    <row r="150" spans="1:13" ht="17.25" customHeight="1" x14ac:dyDescent="0.2">
      <c r="A150" s="210"/>
      <c r="B150" s="210"/>
      <c r="C150" s="198">
        <v>22137</v>
      </c>
      <c r="D150" s="238" t="s">
        <v>449</v>
      </c>
      <c r="E150" s="234">
        <v>314548410</v>
      </c>
      <c r="F150" s="234"/>
      <c r="G150" s="234"/>
      <c r="H150" s="234"/>
      <c r="I150" s="239">
        <f>E150-F150-G150-H150</f>
        <v>314548410</v>
      </c>
      <c r="J150" s="234">
        <f>676029479-76098</f>
        <v>675953381</v>
      </c>
      <c r="K150" s="234"/>
      <c r="L150" s="239">
        <f>E150+J150</f>
        <v>990501791</v>
      </c>
      <c r="M150" s="202"/>
    </row>
    <row r="151" spans="1:13" ht="17.25" customHeight="1" x14ac:dyDescent="0.2">
      <c r="A151" s="210"/>
      <c r="B151" s="210"/>
      <c r="C151" s="198">
        <v>22139</v>
      </c>
      <c r="D151" s="238"/>
      <c r="E151" s="235"/>
      <c r="F151" s="235"/>
      <c r="G151" s="235"/>
      <c r="H151" s="235"/>
      <c r="I151" s="240"/>
      <c r="J151" s="235"/>
      <c r="K151" s="235"/>
      <c r="L151" s="240"/>
      <c r="M151" s="202"/>
    </row>
    <row r="152" spans="1:13" ht="17.25" customHeight="1" x14ac:dyDescent="0.2">
      <c r="A152" s="210"/>
      <c r="B152" s="210"/>
      <c r="C152" s="198">
        <v>22140</v>
      </c>
      <c r="D152" s="238"/>
      <c r="E152" s="235"/>
      <c r="F152" s="235"/>
      <c r="G152" s="235"/>
      <c r="H152" s="235"/>
      <c r="I152" s="240"/>
      <c r="J152" s="235"/>
      <c r="K152" s="235"/>
      <c r="L152" s="240"/>
      <c r="M152" s="202"/>
    </row>
    <row r="153" spans="1:13" ht="17.25" customHeight="1" x14ac:dyDescent="0.2">
      <c r="A153" s="210"/>
      <c r="B153" s="210"/>
      <c r="C153" s="198">
        <v>22187</v>
      </c>
      <c r="D153" s="238"/>
      <c r="E153" s="235"/>
      <c r="F153" s="235"/>
      <c r="G153" s="235"/>
      <c r="H153" s="235"/>
      <c r="I153" s="240"/>
      <c r="J153" s="235"/>
      <c r="K153" s="235"/>
      <c r="L153" s="240"/>
      <c r="M153" s="202"/>
    </row>
    <row r="154" spans="1:13" ht="17.25" customHeight="1" x14ac:dyDescent="0.2">
      <c r="A154" s="210"/>
      <c r="B154" s="210"/>
      <c r="C154" s="198">
        <v>22223</v>
      </c>
      <c r="D154" s="238"/>
      <c r="E154" s="235"/>
      <c r="F154" s="235"/>
      <c r="G154" s="235"/>
      <c r="H154" s="235"/>
      <c r="I154" s="240"/>
      <c r="J154" s="235"/>
      <c r="K154" s="235"/>
      <c r="L154" s="240"/>
      <c r="M154" s="202"/>
    </row>
    <row r="155" spans="1:13" ht="17.25" customHeight="1" x14ac:dyDescent="0.2">
      <c r="A155" s="210"/>
      <c r="B155" s="210"/>
      <c r="C155" s="198">
        <v>22224</v>
      </c>
      <c r="D155" s="238"/>
      <c r="E155" s="235"/>
      <c r="F155" s="235"/>
      <c r="G155" s="235"/>
      <c r="H155" s="235"/>
      <c r="I155" s="240"/>
      <c r="J155" s="235"/>
      <c r="K155" s="235"/>
      <c r="L155" s="240"/>
      <c r="M155" s="202"/>
    </row>
    <row r="156" spans="1:13" ht="17.25" customHeight="1" x14ac:dyDescent="0.2">
      <c r="A156" s="210"/>
      <c r="B156" s="210"/>
      <c r="C156" s="198">
        <v>22349</v>
      </c>
      <c r="D156" s="238"/>
      <c r="E156" s="235"/>
      <c r="F156" s="235"/>
      <c r="G156" s="235"/>
      <c r="H156" s="235"/>
      <c r="I156" s="240"/>
      <c r="J156" s="235"/>
      <c r="K156" s="235"/>
      <c r="L156" s="240"/>
      <c r="M156" s="202"/>
    </row>
    <row r="157" spans="1:13" ht="17.25" customHeight="1" x14ac:dyDescent="0.2">
      <c r="A157" s="210"/>
      <c r="B157" s="210"/>
      <c r="C157" s="198">
        <v>22368</v>
      </c>
      <c r="D157" s="238"/>
      <c r="E157" s="235"/>
      <c r="F157" s="235"/>
      <c r="G157" s="235"/>
      <c r="H157" s="235"/>
      <c r="I157" s="240"/>
      <c r="J157" s="235"/>
      <c r="K157" s="235"/>
      <c r="L157" s="240"/>
      <c r="M157" s="202"/>
    </row>
    <row r="158" spans="1:13" ht="17.25" customHeight="1" x14ac:dyDescent="0.2">
      <c r="A158" s="210"/>
      <c r="B158" s="210"/>
      <c r="C158" s="198">
        <v>22569</v>
      </c>
      <c r="D158" s="238"/>
      <c r="E158" s="235"/>
      <c r="F158" s="235"/>
      <c r="G158" s="235"/>
      <c r="H158" s="235"/>
      <c r="I158" s="240"/>
      <c r="J158" s="235"/>
      <c r="K158" s="235"/>
      <c r="L158" s="240"/>
      <c r="M158" s="202"/>
    </row>
    <row r="159" spans="1:13" ht="17.25" customHeight="1" x14ac:dyDescent="0.2">
      <c r="A159" s="210"/>
      <c r="B159" s="210"/>
      <c r="C159" s="198">
        <v>22570</v>
      </c>
      <c r="D159" s="238"/>
      <c r="E159" s="236"/>
      <c r="F159" s="236"/>
      <c r="G159" s="236"/>
      <c r="H159" s="236"/>
      <c r="I159" s="241"/>
      <c r="J159" s="236"/>
      <c r="K159" s="236"/>
      <c r="L159" s="241"/>
      <c r="M159" s="202"/>
    </row>
    <row r="160" spans="1:13" s="215" customFormat="1" ht="17.25" customHeight="1" x14ac:dyDescent="0.2">
      <c r="A160" s="210">
        <v>78</v>
      </c>
      <c r="B160" s="218" t="s">
        <v>277</v>
      </c>
      <c r="C160" s="212" t="s">
        <v>454</v>
      </c>
      <c r="D160" s="213" t="s">
        <v>455</v>
      </c>
      <c r="E160" s="214">
        <f>SUM(E161:E165)</f>
        <v>166154248</v>
      </c>
      <c r="F160" s="214">
        <f t="shared" ref="F160:L160" si="17">SUM(F161:F165)</f>
        <v>0</v>
      </c>
      <c r="G160" s="214">
        <f t="shared" si="17"/>
        <v>0</v>
      </c>
      <c r="H160" s="214">
        <f t="shared" si="17"/>
        <v>0</v>
      </c>
      <c r="I160" s="214">
        <f t="shared" si="17"/>
        <v>166154248</v>
      </c>
      <c r="J160" s="214">
        <f t="shared" si="17"/>
        <v>5691764</v>
      </c>
      <c r="K160" s="214">
        <f t="shared" si="17"/>
        <v>0</v>
      </c>
      <c r="L160" s="214">
        <f t="shared" si="17"/>
        <v>171846012</v>
      </c>
      <c r="M160" s="214"/>
    </row>
    <row r="161" spans="1:13" ht="17.25" customHeight="1" x14ac:dyDescent="0.2">
      <c r="A161" s="210"/>
      <c r="B161" s="210"/>
      <c r="C161" s="198" t="s">
        <v>434</v>
      </c>
      <c r="D161" s="201" t="s">
        <v>421</v>
      </c>
      <c r="E161" s="202">
        <v>66060762</v>
      </c>
      <c r="F161" s="202"/>
      <c r="G161" s="202"/>
      <c r="H161" s="202"/>
      <c r="I161" s="203">
        <f>E161-F161-G161-H161</f>
        <v>66060762</v>
      </c>
      <c r="J161" s="216"/>
      <c r="K161" s="216"/>
      <c r="L161" s="203">
        <f>E161+J161</f>
        <v>66060762</v>
      </c>
      <c r="M161" s="202"/>
    </row>
    <row r="162" spans="1:13" ht="17.25" customHeight="1" x14ac:dyDescent="0.2">
      <c r="A162" s="210"/>
      <c r="B162" s="210"/>
      <c r="C162" s="198" t="s">
        <v>456</v>
      </c>
      <c r="D162" s="238" t="s">
        <v>449</v>
      </c>
      <c r="E162" s="234">
        <v>100093486</v>
      </c>
      <c r="F162" s="234"/>
      <c r="G162" s="234"/>
      <c r="H162" s="234"/>
      <c r="I162" s="239">
        <f>E162-F162-G162-H162</f>
        <v>100093486</v>
      </c>
      <c r="J162" s="234">
        <v>5691764</v>
      </c>
      <c r="K162" s="234"/>
      <c r="L162" s="239">
        <f>E162+J162</f>
        <v>105785250</v>
      </c>
      <c r="M162" s="202"/>
    </row>
    <row r="163" spans="1:13" ht="17.25" customHeight="1" x14ac:dyDescent="0.2">
      <c r="A163" s="210"/>
      <c r="B163" s="210"/>
      <c r="C163" s="198" t="s">
        <v>457</v>
      </c>
      <c r="D163" s="238"/>
      <c r="E163" s="235"/>
      <c r="F163" s="235"/>
      <c r="G163" s="235"/>
      <c r="H163" s="235"/>
      <c r="I163" s="240"/>
      <c r="J163" s="235"/>
      <c r="K163" s="235"/>
      <c r="L163" s="240"/>
      <c r="M163" s="202"/>
    </row>
    <row r="164" spans="1:13" ht="17.25" customHeight="1" x14ac:dyDescent="0.2">
      <c r="A164" s="210"/>
      <c r="B164" s="210"/>
      <c r="C164" s="198" t="s">
        <v>458</v>
      </c>
      <c r="D164" s="238"/>
      <c r="E164" s="235"/>
      <c r="F164" s="235"/>
      <c r="G164" s="235"/>
      <c r="H164" s="235"/>
      <c r="I164" s="240"/>
      <c r="J164" s="235"/>
      <c r="K164" s="235"/>
      <c r="L164" s="240"/>
      <c r="M164" s="202"/>
    </row>
    <row r="165" spans="1:13" ht="17.25" customHeight="1" x14ac:dyDescent="0.2">
      <c r="A165" s="210"/>
      <c r="B165" s="210"/>
      <c r="C165" s="198" t="s">
        <v>459</v>
      </c>
      <c r="D165" s="238"/>
      <c r="E165" s="236"/>
      <c r="F165" s="236"/>
      <c r="G165" s="236"/>
      <c r="H165" s="236"/>
      <c r="I165" s="241"/>
      <c r="J165" s="236"/>
      <c r="K165" s="236"/>
      <c r="L165" s="241"/>
      <c r="M165" s="202"/>
    </row>
    <row r="166" spans="1:13" s="215" customFormat="1" ht="17.25" customHeight="1" x14ac:dyDescent="0.2">
      <c r="A166" s="210">
        <v>79</v>
      </c>
      <c r="B166" s="218" t="s">
        <v>279</v>
      </c>
      <c r="C166" s="212" t="s">
        <v>460</v>
      </c>
      <c r="D166" s="213" t="s">
        <v>449</v>
      </c>
      <c r="E166" s="214">
        <f>SUM(E167:E173)</f>
        <v>596564132</v>
      </c>
      <c r="F166" s="214">
        <f t="shared" ref="F166:L166" si="18">SUM(F167:F173)</f>
        <v>0</v>
      </c>
      <c r="G166" s="214">
        <f t="shared" si="18"/>
        <v>0</v>
      </c>
      <c r="H166" s="214">
        <f t="shared" si="18"/>
        <v>0</v>
      </c>
      <c r="I166" s="214">
        <f t="shared" si="18"/>
        <v>596564132</v>
      </c>
      <c r="J166" s="214">
        <f t="shared" si="18"/>
        <v>261936868</v>
      </c>
      <c r="K166" s="214">
        <f t="shared" si="18"/>
        <v>0</v>
      </c>
      <c r="L166" s="214">
        <f t="shared" si="18"/>
        <v>858501000</v>
      </c>
      <c r="M166" s="214"/>
    </row>
    <row r="167" spans="1:13" ht="17.25" customHeight="1" x14ac:dyDescent="0.2">
      <c r="A167" s="210"/>
      <c r="B167" s="210"/>
      <c r="C167" s="198" t="s">
        <v>434</v>
      </c>
      <c r="D167" s="201" t="s">
        <v>421</v>
      </c>
      <c r="E167" s="202">
        <v>187493103</v>
      </c>
      <c r="F167" s="202"/>
      <c r="G167" s="202"/>
      <c r="H167" s="202"/>
      <c r="I167" s="203">
        <f>E167-F167-G167-H167</f>
        <v>187493103</v>
      </c>
      <c r="J167" s="216"/>
      <c r="K167" s="216"/>
      <c r="L167" s="203">
        <f>E167+J167</f>
        <v>187493103</v>
      </c>
      <c r="M167" s="202"/>
    </row>
    <row r="168" spans="1:13" ht="17.25" customHeight="1" x14ac:dyDescent="0.2">
      <c r="A168" s="210"/>
      <c r="B168" s="210"/>
      <c r="C168" s="198" t="s">
        <v>461</v>
      </c>
      <c r="D168" s="238" t="s">
        <v>449</v>
      </c>
      <c r="E168" s="234">
        <v>409071029</v>
      </c>
      <c r="F168" s="234"/>
      <c r="G168" s="234"/>
      <c r="H168" s="234"/>
      <c r="I168" s="239">
        <f>E168-F168-G168-H168</f>
        <v>409071029</v>
      </c>
      <c r="J168" s="234">
        <v>261936868</v>
      </c>
      <c r="K168" s="234"/>
      <c r="L168" s="239">
        <f>E168+J168</f>
        <v>671007897</v>
      </c>
      <c r="M168" s="202"/>
    </row>
    <row r="169" spans="1:13" ht="17.25" customHeight="1" x14ac:dyDescent="0.2">
      <c r="A169" s="210"/>
      <c r="B169" s="210"/>
      <c r="C169" s="198" t="s">
        <v>462</v>
      </c>
      <c r="D169" s="238"/>
      <c r="E169" s="235"/>
      <c r="F169" s="235"/>
      <c r="G169" s="235"/>
      <c r="H169" s="235"/>
      <c r="I169" s="240"/>
      <c r="J169" s="235"/>
      <c r="K169" s="235"/>
      <c r="L169" s="240"/>
      <c r="M169" s="202"/>
    </row>
    <row r="170" spans="1:13" ht="17.25" customHeight="1" x14ac:dyDescent="0.2">
      <c r="A170" s="210"/>
      <c r="B170" s="210"/>
      <c r="C170" s="198" t="s">
        <v>463</v>
      </c>
      <c r="D170" s="238"/>
      <c r="E170" s="235"/>
      <c r="F170" s="235"/>
      <c r="G170" s="235"/>
      <c r="H170" s="235"/>
      <c r="I170" s="240"/>
      <c r="J170" s="235"/>
      <c r="K170" s="235"/>
      <c r="L170" s="240"/>
      <c r="M170" s="202"/>
    </row>
    <row r="171" spans="1:13" ht="17.25" customHeight="1" x14ac:dyDescent="0.2">
      <c r="A171" s="210"/>
      <c r="B171" s="210"/>
      <c r="C171" s="198" t="s">
        <v>464</v>
      </c>
      <c r="D171" s="238"/>
      <c r="E171" s="235"/>
      <c r="F171" s="235"/>
      <c r="G171" s="235"/>
      <c r="H171" s="235"/>
      <c r="I171" s="240"/>
      <c r="J171" s="235"/>
      <c r="K171" s="235"/>
      <c r="L171" s="240"/>
      <c r="M171" s="202"/>
    </row>
    <row r="172" spans="1:13" ht="17.25" customHeight="1" x14ac:dyDescent="0.2">
      <c r="A172" s="210"/>
      <c r="B172" s="210"/>
      <c r="C172" s="198" t="s">
        <v>465</v>
      </c>
      <c r="D172" s="238"/>
      <c r="E172" s="235"/>
      <c r="F172" s="235"/>
      <c r="G172" s="235"/>
      <c r="H172" s="235"/>
      <c r="I172" s="240"/>
      <c r="J172" s="235"/>
      <c r="K172" s="235"/>
      <c r="L172" s="240"/>
      <c r="M172" s="202"/>
    </row>
    <row r="173" spans="1:13" ht="17.25" customHeight="1" x14ac:dyDescent="0.2">
      <c r="A173" s="210"/>
      <c r="B173" s="210"/>
      <c r="C173" s="198" t="s">
        <v>466</v>
      </c>
      <c r="D173" s="238"/>
      <c r="E173" s="236"/>
      <c r="F173" s="236"/>
      <c r="G173" s="236"/>
      <c r="H173" s="236"/>
      <c r="I173" s="241"/>
      <c r="J173" s="236"/>
      <c r="K173" s="236"/>
      <c r="L173" s="241"/>
      <c r="M173" s="202"/>
    </row>
    <row r="174" spans="1:13" s="215" customFormat="1" ht="17.25" customHeight="1" x14ac:dyDescent="0.2">
      <c r="A174" s="210">
        <v>80</v>
      </c>
      <c r="B174" s="218" t="s">
        <v>287</v>
      </c>
      <c r="C174" s="212" t="s">
        <v>467</v>
      </c>
      <c r="D174" s="213" t="s">
        <v>449</v>
      </c>
      <c r="E174" s="214">
        <f>SUM(E175:E182)</f>
        <v>792905190</v>
      </c>
      <c r="F174" s="214">
        <f t="shared" ref="F174:L174" si="19">SUM(F175:F182)</f>
        <v>2558648</v>
      </c>
      <c r="G174" s="214">
        <f t="shared" si="19"/>
        <v>44975796</v>
      </c>
      <c r="H174" s="214">
        <f t="shared" si="19"/>
        <v>82543155</v>
      </c>
      <c r="I174" s="214">
        <f t="shared" si="19"/>
        <v>662827591</v>
      </c>
      <c r="J174" s="214">
        <f t="shared" si="19"/>
        <v>172285276</v>
      </c>
      <c r="K174" s="214">
        <f t="shared" si="19"/>
        <v>0</v>
      </c>
      <c r="L174" s="214">
        <f t="shared" si="19"/>
        <v>965190466</v>
      </c>
      <c r="M174" s="214"/>
    </row>
    <row r="175" spans="1:13" ht="17.25" customHeight="1" x14ac:dyDescent="0.2">
      <c r="A175" s="210"/>
      <c r="B175" s="210"/>
      <c r="C175" s="198" t="s">
        <v>434</v>
      </c>
      <c r="D175" s="201" t="s">
        <v>421</v>
      </c>
      <c r="E175" s="202">
        <v>508393532</v>
      </c>
      <c r="F175" s="202">
        <f>5085586-2526938</f>
        <v>2558648</v>
      </c>
      <c r="G175" s="202">
        <v>44975796</v>
      </c>
      <c r="H175" s="202">
        <v>82543155</v>
      </c>
      <c r="I175" s="203">
        <f>E175-F175-G175-H175</f>
        <v>378315933</v>
      </c>
      <c r="J175" s="216"/>
      <c r="K175" s="216"/>
      <c r="L175" s="203">
        <f>E175+J175</f>
        <v>508393532</v>
      </c>
      <c r="M175" s="202"/>
    </row>
    <row r="176" spans="1:13" ht="17.25" customHeight="1" x14ac:dyDescent="0.2">
      <c r="A176" s="210"/>
      <c r="B176" s="210"/>
      <c r="C176" s="198" t="s">
        <v>468</v>
      </c>
      <c r="D176" s="238" t="s">
        <v>449</v>
      </c>
      <c r="E176" s="234">
        <v>284511658</v>
      </c>
      <c r="F176" s="234"/>
      <c r="G176" s="234"/>
      <c r="H176" s="234"/>
      <c r="I176" s="239">
        <f>E176-F176-G176-H176</f>
        <v>284511658</v>
      </c>
      <c r="J176" s="234">
        <f>172279461+5815</f>
        <v>172285276</v>
      </c>
      <c r="K176" s="234"/>
      <c r="L176" s="239">
        <f>E176+J176</f>
        <v>456796934</v>
      </c>
      <c r="M176" s="202"/>
    </row>
    <row r="177" spans="1:13" ht="17.25" customHeight="1" x14ac:dyDescent="0.2">
      <c r="A177" s="210"/>
      <c r="B177" s="210"/>
      <c r="C177" s="198" t="s">
        <v>469</v>
      </c>
      <c r="D177" s="238"/>
      <c r="E177" s="235"/>
      <c r="F177" s="235"/>
      <c r="G177" s="235"/>
      <c r="H177" s="235"/>
      <c r="I177" s="240"/>
      <c r="J177" s="235"/>
      <c r="K177" s="235"/>
      <c r="L177" s="240"/>
      <c r="M177" s="202"/>
    </row>
    <row r="178" spans="1:13" ht="17.25" customHeight="1" x14ac:dyDescent="0.2">
      <c r="A178" s="210"/>
      <c r="B178" s="210"/>
      <c r="C178" s="198" t="s">
        <v>470</v>
      </c>
      <c r="D178" s="238"/>
      <c r="E178" s="235"/>
      <c r="F178" s="235"/>
      <c r="G178" s="235"/>
      <c r="H178" s="235"/>
      <c r="I178" s="240"/>
      <c r="J178" s="235"/>
      <c r="K178" s="235"/>
      <c r="L178" s="240"/>
      <c r="M178" s="202"/>
    </row>
    <row r="179" spans="1:13" ht="17.25" customHeight="1" x14ac:dyDescent="0.2">
      <c r="A179" s="210"/>
      <c r="B179" s="210"/>
      <c r="C179" s="198" t="s">
        <v>471</v>
      </c>
      <c r="D179" s="238"/>
      <c r="E179" s="235"/>
      <c r="F179" s="235"/>
      <c r="G179" s="235"/>
      <c r="H179" s="235"/>
      <c r="I179" s="240"/>
      <c r="J179" s="235"/>
      <c r="K179" s="235"/>
      <c r="L179" s="240"/>
      <c r="M179" s="202"/>
    </row>
    <row r="180" spans="1:13" ht="17.25" customHeight="1" x14ac:dyDescent="0.2">
      <c r="A180" s="210"/>
      <c r="B180" s="210"/>
      <c r="C180" s="198" t="s">
        <v>472</v>
      </c>
      <c r="D180" s="238"/>
      <c r="E180" s="235"/>
      <c r="F180" s="235"/>
      <c r="G180" s="235"/>
      <c r="H180" s="235"/>
      <c r="I180" s="240"/>
      <c r="J180" s="235"/>
      <c r="K180" s="235"/>
      <c r="L180" s="240"/>
      <c r="M180" s="202"/>
    </row>
    <row r="181" spans="1:13" ht="17.25" customHeight="1" x14ac:dyDescent="0.2">
      <c r="A181" s="210"/>
      <c r="B181" s="210"/>
      <c r="C181" s="198" t="s">
        <v>473</v>
      </c>
      <c r="D181" s="238"/>
      <c r="E181" s="235"/>
      <c r="F181" s="235"/>
      <c r="G181" s="235"/>
      <c r="H181" s="235"/>
      <c r="I181" s="240"/>
      <c r="J181" s="235"/>
      <c r="K181" s="235"/>
      <c r="L181" s="240"/>
      <c r="M181" s="202"/>
    </row>
    <row r="182" spans="1:13" ht="17.25" customHeight="1" x14ac:dyDescent="0.2">
      <c r="A182" s="210"/>
      <c r="B182" s="210"/>
      <c r="C182" s="198" t="s">
        <v>474</v>
      </c>
      <c r="D182" s="238"/>
      <c r="E182" s="236"/>
      <c r="F182" s="236"/>
      <c r="G182" s="236"/>
      <c r="H182" s="236"/>
      <c r="I182" s="241"/>
      <c r="J182" s="236"/>
      <c r="K182" s="236"/>
      <c r="L182" s="241"/>
      <c r="M182" s="202"/>
    </row>
    <row r="183" spans="1:13" s="215" customFormat="1" ht="17.25" customHeight="1" x14ac:dyDescent="0.2">
      <c r="A183" s="210">
        <v>81</v>
      </c>
      <c r="B183" s="218" t="s">
        <v>179</v>
      </c>
      <c r="C183" s="212" t="s">
        <v>475</v>
      </c>
      <c r="D183" s="213" t="s">
        <v>449</v>
      </c>
      <c r="E183" s="214">
        <f>SUM(E184:E190)</f>
        <v>429349742</v>
      </c>
      <c r="F183" s="214">
        <f t="shared" ref="F183:L183" si="20">SUM(F184:F190)</f>
        <v>0</v>
      </c>
      <c r="G183" s="214">
        <f t="shared" si="20"/>
        <v>118660328</v>
      </c>
      <c r="H183" s="214">
        <f t="shared" si="20"/>
        <v>0</v>
      </c>
      <c r="I183" s="214">
        <f t="shared" si="20"/>
        <v>310689414</v>
      </c>
      <c r="J183" s="214">
        <f t="shared" si="20"/>
        <v>72915655</v>
      </c>
      <c r="K183" s="214">
        <f t="shared" si="20"/>
        <v>0</v>
      </c>
      <c r="L183" s="214">
        <f t="shared" si="20"/>
        <v>502265397</v>
      </c>
      <c r="M183" s="214"/>
    </row>
    <row r="184" spans="1:13" ht="17.25" customHeight="1" x14ac:dyDescent="0.2">
      <c r="A184" s="210"/>
      <c r="B184" s="210"/>
      <c r="C184" s="198" t="s">
        <v>434</v>
      </c>
      <c r="D184" s="201" t="s">
        <v>421</v>
      </c>
      <c r="E184" s="202">
        <v>243190536</v>
      </c>
      <c r="F184" s="202"/>
      <c r="G184" s="202">
        <v>118660328</v>
      </c>
      <c r="H184" s="202"/>
      <c r="I184" s="203">
        <f>E184-F184-G184-H184</f>
        <v>124530208</v>
      </c>
      <c r="J184" s="216"/>
      <c r="K184" s="216"/>
      <c r="L184" s="203">
        <f>E184+J184</f>
        <v>243190536</v>
      </c>
      <c r="M184" s="202"/>
    </row>
    <row r="185" spans="1:13" ht="17.25" customHeight="1" x14ac:dyDescent="0.2">
      <c r="A185" s="210"/>
      <c r="B185" s="210"/>
      <c r="C185" s="198">
        <v>26</v>
      </c>
      <c r="D185" s="238" t="s">
        <v>449</v>
      </c>
      <c r="E185" s="234">
        <v>186159206</v>
      </c>
      <c r="F185" s="234"/>
      <c r="G185" s="234"/>
      <c r="H185" s="234"/>
      <c r="I185" s="239">
        <f>E185-F185-G185-H185</f>
        <v>186159206</v>
      </c>
      <c r="J185" s="234">
        <f>72906232+9423</f>
        <v>72915655</v>
      </c>
      <c r="K185" s="234"/>
      <c r="L185" s="239">
        <f>E185+J185</f>
        <v>259074861</v>
      </c>
      <c r="M185" s="202"/>
    </row>
    <row r="186" spans="1:13" ht="17.25" customHeight="1" x14ac:dyDescent="0.2">
      <c r="A186" s="210"/>
      <c r="B186" s="210"/>
      <c r="C186" s="198">
        <v>27</v>
      </c>
      <c r="D186" s="238"/>
      <c r="E186" s="235"/>
      <c r="F186" s="235"/>
      <c r="G186" s="235"/>
      <c r="H186" s="235"/>
      <c r="I186" s="240"/>
      <c r="J186" s="235"/>
      <c r="K186" s="235"/>
      <c r="L186" s="240"/>
      <c r="M186" s="202"/>
    </row>
    <row r="187" spans="1:13" ht="17.25" customHeight="1" x14ac:dyDescent="0.2">
      <c r="A187" s="210"/>
      <c r="B187" s="210"/>
      <c r="C187" s="198">
        <v>290</v>
      </c>
      <c r="D187" s="238"/>
      <c r="E187" s="235"/>
      <c r="F187" s="235"/>
      <c r="G187" s="235"/>
      <c r="H187" s="235"/>
      <c r="I187" s="240"/>
      <c r="J187" s="235"/>
      <c r="K187" s="235"/>
      <c r="L187" s="240"/>
      <c r="M187" s="202"/>
    </row>
    <row r="188" spans="1:13" ht="17.25" customHeight="1" x14ac:dyDescent="0.2">
      <c r="A188" s="210"/>
      <c r="B188" s="210"/>
      <c r="C188" s="198">
        <v>292</v>
      </c>
      <c r="D188" s="238"/>
      <c r="E188" s="235"/>
      <c r="F188" s="235"/>
      <c r="G188" s="235"/>
      <c r="H188" s="235"/>
      <c r="I188" s="240"/>
      <c r="J188" s="235"/>
      <c r="K188" s="235"/>
      <c r="L188" s="240"/>
      <c r="M188" s="202"/>
    </row>
    <row r="189" spans="1:13" ht="17.25" customHeight="1" x14ac:dyDescent="0.2">
      <c r="A189" s="210"/>
      <c r="B189" s="210"/>
      <c r="C189" s="198">
        <v>289</v>
      </c>
      <c r="D189" s="238"/>
      <c r="E189" s="235"/>
      <c r="F189" s="235"/>
      <c r="G189" s="235"/>
      <c r="H189" s="235"/>
      <c r="I189" s="240"/>
      <c r="J189" s="235"/>
      <c r="K189" s="235"/>
      <c r="L189" s="240"/>
      <c r="M189" s="202"/>
    </row>
    <row r="190" spans="1:13" ht="17.25" customHeight="1" x14ac:dyDescent="0.2">
      <c r="A190" s="210"/>
      <c r="B190" s="210"/>
      <c r="C190" s="198">
        <v>291</v>
      </c>
      <c r="D190" s="238"/>
      <c r="E190" s="236"/>
      <c r="F190" s="236"/>
      <c r="G190" s="236"/>
      <c r="H190" s="236"/>
      <c r="I190" s="241"/>
      <c r="J190" s="236"/>
      <c r="K190" s="236"/>
      <c r="L190" s="241"/>
      <c r="M190" s="202"/>
    </row>
    <row r="191" spans="1:13" s="215" customFormat="1" ht="17.25" customHeight="1" x14ac:dyDescent="0.2">
      <c r="A191" s="210">
        <v>82</v>
      </c>
      <c r="B191" s="218" t="s">
        <v>181</v>
      </c>
      <c r="C191" s="212" t="s">
        <v>476</v>
      </c>
      <c r="D191" s="213" t="s">
        <v>449</v>
      </c>
      <c r="E191" s="214">
        <f>SUM(E192:E200)</f>
        <v>1217868018</v>
      </c>
      <c r="F191" s="214">
        <f t="shared" ref="F191:L191" si="21">SUM(F192:F200)</f>
        <v>3508136</v>
      </c>
      <c r="G191" s="214">
        <f t="shared" si="21"/>
        <v>46742333</v>
      </c>
      <c r="H191" s="214">
        <f t="shared" si="21"/>
        <v>759938854</v>
      </c>
      <c r="I191" s="214">
        <f t="shared" si="21"/>
        <v>407678695</v>
      </c>
      <c r="J191" s="214">
        <f t="shared" si="21"/>
        <v>227037707</v>
      </c>
      <c r="K191" s="214">
        <f t="shared" si="21"/>
        <v>0</v>
      </c>
      <c r="L191" s="214">
        <f t="shared" si="21"/>
        <v>1444905725</v>
      </c>
      <c r="M191" s="214"/>
    </row>
    <row r="192" spans="1:13" ht="17.25" customHeight="1" x14ac:dyDescent="0.2">
      <c r="A192" s="210"/>
      <c r="B192" s="210"/>
      <c r="C192" s="198" t="s">
        <v>434</v>
      </c>
      <c r="D192" s="201" t="s">
        <v>421</v>
      </c>
      <c r="E192" s="202">
        <v>924886307</v>
      </c>
      <c r="F192" s="202">
        <f>7307010-5434708</f>
        <v>1872302</v>
      </c>
      <c r="G192" s="202">
        <v>46742333</v>
      </c>
      <c r="H192" s="202">
        <v>759938854</v>
      </c>
      <c r="I192" s="203">
        <f>E192-F192-G192-H192</f>
        <v>116332818</v>
      </c>
      <c r="J192" s="216"/>
      <c r="K192" s="216"/>
      <c r="L192" s="203">
        <f>E192+J192</f>
        <v>924886307</v>
      </c>
      <c r="M192" s="202"/>
    </row>
    <row r="193" spans="1:13" ht="17.25" customHeight="1" x14ac:dyDescent="0.2">
      <c r="A193" s="210"/>
      <c r="B193" s="210"/>
      <c r="C193" s="198" t="s">
        <v>477</v>
      </c>
      <c r="D193" s="238" t="s">
        <v>449</v>
      </c>
      <c r="E193" s="234">
        <v>292981711</v>
      </c>
      <c r="F193" s="234">
        <f>8191296-6555462</f>
        <v>1635834</v>
      </c>
      <c r="G193" s="234"/>
      <c r="H193" s="234"/>
      <c r="I193" s="239">
        <f>E193-F193-G193-H193</f>
        <v>291345877</v>
      </c>
      <c r="J193" s="234">
        <f>227052996-15289</f>
        <v>227037707</v>
      </c>
      <c r="K193" s="234"/>
      <c r="L193" s="239">
        <f>E193+J193</f>
        <v>520019418</v>
      </c>
      <c r="M193" s="202"/>
    </row>
    <row r="194" spans="1:13" ht="17.25" customHeight="1" x14ac:dyDescent="0.2">
      <c r="A194" s="210"/>
      <c r="B194" s="210"/>
      <c r="C194" s="198">
        <v>409</v>
      </c>
      <c r="D194" s="238"/>
      <c r="E194" s="235"/>
      <c r="F194" s="235"/>
      <c r="G194" s="235"/>
      <c r="H194" s="235"/>
      <c r="I194" s="240"/>
      <c r="J194" s="235"/>
      <c r="K194" s="235"/>
      <c r="L194" s="240"/>
      <c r="M194" s="202"/>
    </row>
    <row r="195" spans="1:13" ht="17.25" customHeight="1" x14ac:dyDescent="0.2">
      <c r="A195" s="210"/>
      <c r="B195" s="210"/>
      <c r="C195" s="198">
        <v>707</v>
      </c>
      <c r="D195" s="238"/>
      <c r="E195" s="235"/>
      <c r="F195" s="235"/>
      <c r="G195" s="235"/>
      <c r="H195" s="235"/>
      <c r="I195" s="240"/>
      <c r="J195" s="235"/>
      <c r="K195" s="235"/>
      <c r="L195" s="240"/>
      <c r="M195" s="202"/>
    </row>
    <row r="196" spans="1:13" ht="17.25" customHeight="1" x14ac:dyDescent="0.2">
      <c r="A196" s="210"/>
      <c r="B196" s="210"/>
      <c r="C196" s="198" t="s">
        <v>478</v>
      </c>
      <c r="D196" s="238"/>
      <c r="E196" s="235"/>
      <c r="F196" s="235"/>
      <c r="G196" s="235"/>
      <c r="H196" s="235"/>
      <c r="I196" s="240"/>
      <c r="J196" s="235"/>
      <c r="K196" s="235"/>
      <c r="L196" s="240"/>
      <c r="M196" s="202"/>
    </row>
    <row r="197" spans="1:13" ht="17.25" customHeight="1" x14ac:dyDescent="0.2">
      <c r="A197" s="210"/>
      <c r="B197" s="210"/>
      <c r="C197" s="198">
        <v>507</v>
      </c>
      <c r="D197" s="238"/>
      <c r="E197" s="235"/>
      <c r="F197" s="235"/>
      <c r="G197" s="235"/>
      <c r="H197" s="235"/>
      <c r="I197" s="240"/>
      <c r="J197" s="235"/>
      <c r="K197" s="235"/>
      <c r="L197" s="240"/>
      <c r="M197" s="202"/>
    </row>
    <row r="198" spans="1:13" ht="17.25" customHeight="1" x14ac:dyDescent="0.2">
      <c r="A198" s="210"/>
      <c r="B198" s="210"/>
      <c r="C198" s="198" t="s">
        <v>479</v>
      </c>
      <c r="D198" s="238"/>
      <c r="E198" s="235"/>
      <c r="F198" s="235"/>
      <c r="G198" s="235"/>
      <c r="H198" s="235"/>
      <c r="I198" s="240"/>
      <c r="J198" s="235"/>
      <c r="K198" s="235"/>
      <c r="L198" s="240"/>
      <c r="M198" s="202"/>
    </row>
    <row r="199" spans="1:13" ht="17.25" customHeight="1" x14ac:dyDescent="0.2">
      <c r="A199" s="210"/>
      <c r="B199" s="210"/>
      <c r="C199" s="198">
        <v>351</v>
      </c>
      <c r="D199" s="238"/>
      <c r="E199" s="235"/>
      <c r="F199" s="235"/>
      <c r="G199" s="235"/>
      <c r="H199" s="235"/>
      <c r="I199" s="240"/>
      <c r="J199" s="235"/>
      <c r="K199" s="235"/>
      <c r="L199" s="240"/>
      <c r="M199" s="202"/>
    </row>
    <row r="200" spans="1:13" ht="17.25" customHeight="1" x14ac:dyDescent="0.2">
      <c r="A200" s="210"/>
      <c r="B200" s="210"/>
      <c r="C200" s="198" t="s">
        <v>480</v>
      </c>
      <c r="D200" s="238"/>
      <c r="E200" s="236"/>
      <c r="F200" s="236"/>
      <c r="G200" s="236"/>
      <c r="H200" s="236"/>
      <c r="I200" s="241"/>
      <c r="J200" s="236"/>
      <c r="K200" s="236"/>
      <c r="L200" s="241"/>
      <c r="M200" s="202"/>
    </row>
    <row r="201" spans="1:13" s="215" customFormat="1" ht="17.25" customHeight="1" x14ac:dyDescent="0.2">
      <c r="A201" s="210">
        <v>83</v>
      </c>
      <c r="B201" s="211" t="s">
        <v>289</v>
      </c>
      <c r="C201" s="212" t="s">
        <v>481</v>
      </c>
      <c r="D201" s="213" t="s">
        <v>449</v>
      </c>
      <c r="E201" s="214">
        <f>SUM(E202:E222)</f>
        <v>754550251</v>
      </c>
      <c r="F201" s="214">
        <f t="shared" ref="F201:L201" si="22">SUM(F202:F222)</f>
        <v>58730720</v>
      </c>
      <c r="G201" s="214">
        <f t="shared" si="22"/>
        <v>34550368</v>
      </c>
      <c r="H201" s="214">
        <f t="shared" si="22"/>
        <v>0</v>
      </c>
      <c r="I201" s="214">
        <f t="shared" si="22"/>
        <v>661269163</v>
      </c>
      <c r="J201" s="214">
        <f t="shared" si="22"/>
        <v>184991259</v>
      </c>
      <c r="K201" s="214">
        <f t="shared" si="22"/>
        <v>0</v>
      </c>
      <c r="L201" s="214">
        <f t="shared" si="22"/>
        <v>939541510</v>
      </c>
      <c r="M201" s="214"/>
    </row>
    <row r="202" spans="1:13" ht="17.25" customHeight="1" x14ac:dyDescent="0.2">
      <c r="A202" s="210"/>
      <c r="B202" s="210"/>
      <c r="C202" s="198" t="s">
        <v>434</v>
      </c>
      <c r="D202" s="201" t="s">
        <v>421</v>
      </c>
      <c r="E202" s="202">
        <v>250287790</v>
      </c>
      <c r="F202" s="202">
        <f>68509326-14828708</f>
        <v>53680618</v>
      </c>
      <c r="G202" s="202">
        <v>34550368</v>
      </c>
      <c r="H202" s="202"/>
      <c r="I202" s="203">
        <f>E202-F202-G202-H202</f>
        <v>162056804</v>
      </c>
      <c r="J202" s="216"/>
      <c r="K202" s="216"/>
      <c r="L202" s="203">
        <f>E202+J202</f>
        <v>250287790</v>
      </c>
      <c r="M202" s="202"/>
    </row>
    <row r="203" spans="1:13" ht="17.25" customHeight="1" x14ac:dyDescent="0.2">
      <c r="A203" s="210"/>
      <c r="B203" s="210"/>
      <c r="C203" s="198">
        <v>22287</v>
      </c>
      <c r="D203" s="238" t="s">
        <v>449</v>
      </c>
      <c r="E203" s="234">
        <v>452761209</v>
      </c>
      <c r="F203" s="234">
        <f>6008452-958350</f>
        <v>5050102</v>
      </c>
      <c r="G203" s="234"/>
      <c r="H203" s="234"/>
      <c r="I203" s="239">
        <f>E203-F203-G203-H203</f>
        <v>447711107</v>
      </c>
      <c r="J203" s="234">
        <v>184991259</v>
      </c>
      <c r="K203" s="234"/>
      <c r="L203" s="239">
        <f>E203+J203</f>
        <v>637752468</v>
      </c>
      <c r="M203" s="202"/>
    </row>
    <row r="204" spans="1:13" ht="17.25" customHeight="1" x14ac:dyDescent="0.2">
      <c r="A204" s="210"/>
      <c r="B204" s="210"/>
      <c r="C204" s="198">
        <v>22306</v>
      </c>
      <c r="D204" s="238"/>
      <c r="E204" s="235"/>
      <c r="F204" s="235"/>
      <c r="G204" s="235"/>
      <c r="H204" s="235"/>
      <c r="I204" s="240"/>
      <c r="J204" s="235"/>
      <c r="K204" s="235"/>
      <c r="L204" s="240"/>
      <c r="M204" s="202"/>
    </row>
    <row r="205" spans="1:13" ht="17.25" customHeight="1" x14ac:dyDescent="0.2">
      <c r="A205" s="210"/>
      <c r="B205" s="210"/>
      <c r="C205" s="198">
        <v>22291</v>
      </c>
      <c r="D205" s="238"/>
      <c r="E205" s="235"/>
      <c r="F205" s="235"/>
      <c r="G205" s="235"/>
      <c r="H205" s="235"/>
      <c r="I205" s="240"/>
      <c r="J205" s="235"/>
      <c r="K205" s="235"/>
      <c r="L205" s="240"/>
      <c r="M205" s="202"/>
    </row>
    <row r="206" spans="1:13" ht="17.25" customHeight="1" x14ac:dyDescent="0.2">
      <c r="A206" s="210"/>
      <c r="B206" s="210"/>
      <c r="C206" s="198">
        <v>22292</v>
      </c>
      <c r="D206" s="238"/>
      <c r="E206" s="235"/>
      <c r="F206" s="235"/>
      <c r="G206" s="235"/>
      <c r="H206" s="235"/>
      <c r="I206" s="240"/>
      <c r="J206" s="235"/>
      <c r="K206" s="235"/>
      <c r="L206" s="240"/>
      <c r="M206" s="202"/>
    </row>
    <row r="207" spans="1:13" ht="17.25" customHeight="1" x14ac:dyDescent="0.2">
      <c r="A207" s="210"/>
      <c r="B207" s="210"/>
      <c r="C207" s="198">
        <v>22294</v>
      </c>
      <c r="D207" s="238"/>
      <c r="E207" s="235"/>
      <c r="F207" s="235"/>
      <c r="G207" s="235"/>
      <c r="H207" s="235"/>
      <c r="I207" s="240"/>
      <c r="J207" s="235"/>
      <c r="K207" s="235"/>
      <c r="L207" s="240"/>
      <c r="M207" s="202"/>
    </row>
    <row r="208" spans="1:13" ht="17.25" customHeight="1" x14ac:dyDescent="0.2">
      <c r="A208" s="210"/>
      <c r="B208" s="210"/>
      <c r="C208" s="198">
        <v>22296</v>
      </c>
      <c r="D208" s="238"/>
      <c r="E208" s="235"/>
      <c r="F208" s="235"/>
      <c r="G208" s="235"/>
      <c r="H208" s="235"/>
      <c r="I208" s="240"/>
      <c r="J208" s="235"/>
      <c r="K208" s="235"/>
      <c r="L208" s="240"/>
      <c r="M208" s="202"/>
    </row>
    <row r="209" spans="1:13" ht="17.25" customHeight="1" x14ac:dyDescent="0.2">
      <c r="A209" s="210"/>
      <c r="B209" s="210"/>
      <c r="C209" s="198">
        <v>22297</v>
      </c>
      <c r="D209" s="238"/>
      <c r="E209" s="235"/>
      <c r="F209" s="235"/>
      <c r="G209" s="235"/>
      <c r="H209" s="235"/>
      <c r="I209" s="240"/>
      <c r="J209" s="235"/>
      <c r="K209" s="235"/>
      <c r="L209" s="240"/>
      <c r="M209" s="202"/>
    </row>
    <row r="210" spans="1:13" ht="17.25" customHeight="1" x14ac:dyDescent="0.2">
      <c r="A210" s="210"/>
      <c r="B210" s="210"/>
      <c r="C210" s="198">
        <v>22301</v>
      </c>
      <c r="D210" s="238"/>
      <c r="E210" s="235"/>
      <c r="F210" s="235"/>
      <c r="G210" s="235"/>
      <c r="H210" s="235"/>
      <c r="I210" s="240"/>
      <c r="J210" s="235"/>
      <c r="K210" s="235"/>
      <c r="L210" s="240"/>
      <c r="M210" s="202"/>
    </row>
    <row r="211" spans="1:13" ht="17.25" customHeight="1" x14ac:dyDescent="0.2">
      <c r="A211" s="210"/>
      <c r="B211" s="210"/>
      <c r="C211" s="198">
        <v>22289</v>
      </c>
      <c r="D211" s="238"/>
      <c r="E211" s="235"/>
      <c r="F211" s="235"/>
      <c r="G211" s="235"/>
      <c r="H211" s="235"/>
      <c r="I211" s="240"/>
      <c r="J211" s="235"/>
      <c r="K211" s="235"/>
      <c r="L211" s="240"/>
      <c r="M211" s="202"/>
    </row>
    <row r="212" spans="1:13" ht="17.25" customHeight="1" x14ac:dyDescent="0.2">
      <c r="A212" s="210"/>
      <c r="B212" s="210"/>
      <c r="C212" s="198">
        <v>22295</v>
      </c>
      <c r="D212" s="238"/>
      <c r="E212" s="235"/>
      <c r="F212" s="235"/>
      <c r="G212" s="235"/>
      <c r="H212" s="235"/>
      <c r="I212" s="240"/>
      <c r="J212" s="235"/>
      <c r="K212" s="235"/>
      <c r="L212" s="240"/>
      <c r="M212" s="202"/>
    </row>
    <row r="213" spans="1:13" ht="17.25" customHeight="1" x14ac:dyDescent="0.2">
      <c r="A213" s="210"/>
      <c r="B213" s="210"/>
      <c r="C213" s="198">
        <v>22293</v>
      </c>
      <c r="D213" s="238"/>
      <c r="E213" s="235"/>
      <c r="F213" s="235"/>
      <c r="G213" s="235"/>
      <c r="H213" s="235"/>
      <c r="I213" s="240"/>
      <c r="J213" s="235"/>
      <c r="K213" s="235"/>
      <c r="L213" s="240"/>
      <c r="M213" s="202"/>
    </row>
    <row r="214" spans="1:13" ht="17.25" customHeight="1" x14ac:dyDescent="0.2">
      <c r="A214" s="210"/>
      <c r="B214" s="210"/>
      <c r="C214" s="198">
        <v>22303</v>
      </c>
      <c r="D214" s="238"/>
      <c r="E214" s="236"/>
      <c r="F214" s="236"/>
      <c r="G214" s="236"/>
      <c r="H214" s="236"/>
      <c r="I214" s="241"/>
      <c r="J214" s="236"/>
      <c r="K214" s="236"/>
      <c r="L214" s="241"/>
      <c r="M214" s="202"/>
    </row>
    <row r="215" spans="1:13" ht="17.25" customHeight="1" x14ac:dyDescent="0.2">
      <c r="A215" s="210"/>
      <c r="B215" s="210"/>
      <c r="C215" s="198">
        <v>357</v>
      </c>
      <c r="D215" s="238" t="s">
        <v>417</v>
      </c>
      <c r="E215" s="234">
        <v>51501252</v>
      </c>
      <c r="F215" s="234"/>
      <c r="G215" s="234"/>
      <c r="H215" s="234"/>
      <c r="I215" s="239">
        <f>E215-F215-G215-H215</f>
        <v>51501252</v>
      </c>
      <c r="J215" s="234"/>
      <c r="K215" s="234"/>
      <c r="L215" s="239">
        <f>E215+J215</f>
        <v>51501252</v>
      </c>
      <c r="M215" s="202"/>
    </row>
    <row r="216" spans="1:13" ht="17.25" customHeight="1" x14ac:dyDescent="0.2">
      <c r="A216" s="210"/>
      <c r="B216" s="210"/>
      <c r="C216" s="198">
        <v>358</v>
      </c>
      <c r="D216" s="238"/>
      <c r="E216" s="235"/>
      <c r="F216" s="235"/>
      <c r="G216" s="235"/>
      <c r="H216" s="235"/>
      <c r="I216" s="240"/>
      <c r="J216" s="235"/>
      <c r="K216" s="235"/>
      <c r="L216" s="240"/>
      <c r="M216" s="202"/>
    </row>
    <row r="217" spans="1:13" ht="17.25" customHeight="1" x14ac:dyDescent="0.2">
      <c r="A217" s="210"/>
      <c r="B217" s="210"/>
      <c r="C217" s="198">
        <v>360</v>
      </c>
      <c r="D217" s="238"/>
      <c r="E217" s="235"/>
      <c r="F217" s="235"/>
      <c r="G217" s="235"/>
      <c r="H217" s="235"/>
      <c r="I217" s="240"/>
      <c r="J217" s="235"/>
      <c r="K217" s="235"/>
      <c r="L217" s="240"/>
      <c r="M217" s="202"/>
    </row>
    <row r="218" spans="1:13" ht="17.25" customHeight="1" x14ac:dyDescent="0.2">
      <c r="A218" s="210"/>
      <c r="B218" s="210"/>
      <c r="C218" s="198">
        <v>369</v>
      </c>
      <c r="D218" s="238"/>
      <c r="E218" s="235"/>
      <c r="F218" s="235"/>
      <c r="G218" s="235"/>
      <c r="H218" s="235"/>
      <c r="I218" s="240"/>
      <c r="J218" s="235"/>
      <c r="K218" s="235"/>
      <c r="L218" s="240"/>
      <c r="M218" s="202"/>
    </row>
    <row r="219" spans="1:13" ht="17.25" customHeight="1" x14ac:dyDescent="0.2">
      <c r="A219" s="210"/>
      <c r="B219" s="210"/>
      <c r="C219" s="198">
        <v>370</v>
      </c>
      <c r="D219" s="238"/>
      <c r="E219" s="235"/>
      <c r="F219" s="235"/>
      <c r="G219" s="235"/>
      <c r="H219" s="235"/>
      <c r="I219" s="240"/>
      <c r="J219" s="235"/>
      <c r="K219" s="235"/>
      <c r="L219" s="240"/>
      <c r="M219" s="202"/>
    </row>
    <row r="220" spans="1:13" ht="17.25" customHeight="1" x14ac:dyDescent="0.2">
      <c r="A220" s="210"/>
      <c r="B220" s="210"/>
      <c r="C220" s="198">
        <v>371</v>
      </c>
      <c r="D220" s="238"/>
      <c r="E220" s="235"/>
      <c r="F220" s="235"/>
      <c r="G220" s="235"/>
      <c r="H220" s="235"/>
      <c r="I220" s="240"/>
      <c r="J220" s="235"/>
      <c r="K220" s="235"/>
      <c r="L220" s="240"/>
      <c r="M220" s="202"/>
    </row>
    <row r="221" spans="1:13" ht="17.25" customHeight="1" x14ac:dyDescent="0.2">
      <c r="A221" s="210"/>
      <c r="B221" s="210"/>
      <c r="C221" s="198">
        <v>373</v>
      </c>
      <c r="D221" s="238"/>
      <c r="E221" s="235"/>
      <c r="F221" s="235"/>
      <c r="G221" s="235"/>
      <c r="H221" s="235"/>
      <c r="I221" s="240"/>
      <c r="J221" s="235"/>
      <c r="K221" s="235"/>
      <c r="L221" s="240"/>
      <c r="M221" s="202"/>
    </row>
    <row r="222" spans="1:13" ht="17.25" customHeight="1" x14ac:dyDescent="0.2">
      <c r="A222" s="210"/>
      <c r="B222" s="210"/>
      <c r="C222" s="198">
        <v>375</v>
      </c>
      <c r="D222" s="238"/>
      <c r="E222" s="236"/>
      <c r="F222" s="236"/>
      <c r="G222" s="236"/>
      <c r="H222" s="236"/>
      <c r="I222" s="241"/>
      <c r="J222" s="236"/>
      <c r="K222" s="236"/>
      <c r="L222" s="241"/>
      <c r="M222" s="202"/>
    </row>
    <row r="223" spans="1:13" s="215" customFormat="1" ht="17.25" customHeight="1" x14ac:dyDescent="0.2">
      <c r="A223" s="210">
        <v>84</v>
      </c>
      <c r="B223" s="217" t="s">
        <v>275</v>
      </c>
      <c r="C223" s="212" t="s">
        <v>482</v>
      </c>
      <c r="D223" s="213" t="s">
        <v>449</v>
      </c>
      <c r="E223" s="214">
        <v>418037590</v>
      </c>
      <c r="F223" s="214"/>
      <c r="G223" s="214"/>
      <c r="H223" s="214"/>
      <c r="I223" s="207">
        <f>E223-F223-G223-H223</f>
        <v>418037590</v>
      </c>
      <c r="J223" s="214">
        <v>157971060</v>
      </c>
      <c r="K223" s="214"/>
      <c r="L223" s="207">
        <f>E223+J223</f>
        <v>576008650</v>
      </c>
      <c r="M223" s="214"/>
    </row>
    <row r="224" spans="1:13" s="215" customFormat="1" ht="17.25" customHeight="1" x14ac:dyDescent="0.2">
      <c r="A224" s="219">
        <v>85</v>
      </c>
      <c r="B224" s="217" t="s">
        <v>267</v>
      </c>
      <c r="C224" s="212" t="s">
        <v>483</v>
      </c>
      <c r="D224" s="213" t="s">
        <v>484</v>
      </c>
      <c r="E224" s="214">
        <f>SUM(E225:E243)</f>
        <v>1242630437</v>
      </c>
      <c r="F224" s="214">
        <f t="shared" ref="F224:L224" si="23">SUM(F225:F243)</f>
        <v>179393491</v>
      </c>
      <c r="G224" s="214">
        <f t="shared" si="23"/>
        <v>32911622</v>
      </c>
      <c r="H224" s="214">
        <f t="shared" si="23"/>
        <v>49864395</v>
      </c>
      <c r="I224" s="214">
        <f t="shared" si="23"/>
        <v>980460929</v>
      </c>
      <c r="J224" s="214">
        <f t="shared" si="23"/>
        <v>443598081</v>
      </c>
      <c r="K224" s="214">
        <f t="shared" si="23"/>
        <v>23904910</v>
      </c>
      <c r="L224" s="214">
        <f t="shared" si="23"/>
        <v>1686228518</v>
      </c>
      <c r="M224" s="214"/>
    </row>
    <row r="225" spans="1:13" ht="17.25" customHeight="1" x14ac:dyDescent="0.2">
      <c r="A225" s="219"/>
      <c r="B225" s="219"/>
      <c r="C225" s="198" t="s">
        <v>434</v>
      </c>
      <c r="D225" s="201" t="s">
        <v>421</v>
      </c>
      <c r="E225" s="202">
        <v>251880366</v>
      </c>
      <c r="F225" s="202"/>
      <c r="G225" s="202">
        <f>32913326+3408-5112</f>
        <v>32911622</v>
      </c>
      <c r="H225" s="202">
        <v>49864395</v>
      </c>
      <c r="I225" s="203">
        <f>E225-F225-G225-H225</f>
        <v>169104349</v>
      </c>
      <c r="J225" s="216"/>
      <c r="K225" s="216"/>
      <c r="L225" s="203">
        <f>E225+J225</f>
        <v>251880366</v>
      </c>
      <c r="M225" s="202"/>
    </row>
    <row r="226" spans="1:13" ht="17.25" customHeight="1" x14ac:dyDescent="0.2">
      <c r="A226" s="219"/>
      <c r="B226" s="219"/>
      <c r="C226" s="198" t="s">
        <v>485</v>
      </c>
      <c r="D226" s="238" t="s">
        <v>484</v>
      </c>
      <c r="E226" s="234">
        <v>990750071</v>
      </c>
      <c r="F226" s="234">
        <f>173719851-21573773+27247413</f>
        <v>179393491</v>
      </c>
      <c r="G226" s="234"/>
      <c r="H226" s="234"/>
      <c r="I226" s="239">
        <f>E226-F226-G226-H226</f>
        <v>811356580</v>
      </c>
      <c r="J226" s="234">
        <f>444078993-480912</f>
        <v>443598081</v>
      </c>
      <c r="K226" s="234">
        <v>23904910</v>
      </c>
      <c r="L226" s="237">
        <f>E226+J226</f>
        <v>1434348152</v>
      </c>
      <c r="M226" s="202"/>
    </row>
    <row r="227" spans="1:13" ht="17.25" customHeight="1" x14ac:dyDescent="0.2">
      <c r="A227" s="219"/>
      <c r="B227" s="219"/>
      <c r="C227" s="198" t="s">
        <v>486</v>
      </c>
      <c r="D227" s="238"/>
      <c r="E227" s="235"/>
      <c r="F227" s="235"/>
      <c r="G227" s="235"/>
      <c r="H227" s="235"/>
      <c r="I227" s="240"/>
      <c r="J227" s="235"/>
      <c r="K227" s="235"/>
      <c r="L227" s="235"/>
      <c r="M227" s="202"/>
    </row>
    <row r="228" spans="1:13" ht="17.25" customHeight="1" x14ac:dyDescent="0.2">
      <c r="A228" s="219"/>
      <c r="B228" s="219"/>
      <c r="C228" s="198" t="s">
        <v>487</v>
      </c>
      <c r="D228" s="238"/>
      <c r="E228" s="235"/>
      <c r="F228" s="235"/>
      <c r="G228" s="235"/>
      <c r="H228" s="235"/>
      <c r="I228" s="240"/>
      <c r="J228" s="235"/>
      <c r="K228" s="235"/>
      <c r="L228" s="235"/>
      <c r="M228" s="202"/>
    </row>
    <row r="229" spans="1:13" ht="17.25" customHeight="1" x14ac:dyDescent="0.2">
      <c r="A229" s="219"/>
      <c r="B229" s="219"/>
      <c r="C229" s="198" t="s">
        <v>488</v>
      </c>
      <c r="D229" s="238"/>
      <c r="E229" s="235"/>
      <c r="F229" s="235"/>
      <c r="G229" s="235"/>
      <c r="H229" s="235"/>
      <c r="I229" s="240"/>
      <c r="J229" s="235"/>
      <c r="K229" s="235"/>
      <c r="L229" s="235"/>
      <c r="M229" s="202"/>
    </row>
    <row r="230" spans="1:13" ht="17.25" customHeight="1" x14ac:dyDescent="0.2">
      <c r="A230" s="219"/>
      <c r="B230" s="219"/>
      <c r="C230" s="198" t="s">
        <v>489</v>
      </c>
      <c r="D230" s="238"/>
      <c r="E230" s="235"/>
      <c r="F230" s="235"/>
      <c r="G230" s="235"/>
      <c r="H230" s="235"/>
      <c r="I230" s="240"/>
      <c r="J230" s="235"/>
      <c r="K230" s="235"/>
      <c r="L230" s="235"/>
      <c r="M230" s="202"/>
    </row>
    <row r="231" spans="1:13" ht="17.25" customHeight="1" x14ac:dyDescent="0.2">
      <c r="A231" s="219"/>
      <c r="B231" s="219"/>
      <c r="C231" s="198" t="s">
        <v>490</v>
      </c>
      <c r="D231" s="238"/>
      <c r="E231" s="235"/>
      <c r="F231" s="235"/>
      <c r="G231" s="235"/>
      <c r="H231" s="235"/>
      <c r="I231" s="240"/>
      <c r="J231" s="235"/>
      <c r="K231" s="235"/>
      <c r="L231" s="235"/>
      <c r="M231" s="202"/>
    </row>
    <row r="232" spans="1:13" ht="17.25" customHeight="1" x14ac:dyDescent="0.2">
      <c r="A232" s="219"/>
      <c r="B232" s="219"/>
      <c r="C232" s="198" t="s">
        <v>491</v>
      </c>
      <c r="D232" s="238"/>
      <c r="E232" s="235"/>
      <c r="F232" s="235"/>
      <c r="G232" s="235"/>
      <c r="H232" s="235"/>
      <c r="I232" s="240"/>
      <c r="J232" s="235"/>
      <c r="K232" s="235"/>
      <c r="L232" s="235"/>
      <c r="M232" s="202"/>
    </row>
    <row r="233" spans="1:13" ht="17.25" customHeight="1" x14ac:dyDescent="0.2">
      <c r="A233" s="219"/>
      <c r="B233" s="219"/>
      <c r="C233" s="198" t="s">
        <v>492</v>
      </c>
      <c r="D233" s="238"/>
      <c r="E233" s="235"/>
      <c r="F233" s="235"/>
      <c r="G233" s="235"/>
      <c r="H233" s="235"/>
      <c r="I233" s="240"/>
      <c r="J233" s="235"/>
      <c r="K233" s="235"/>
      <c r="L233" s="235"/>
      <c r="M233" s="202"/>
    </row>
    <row r="234" spans="1:13" ht="17.25" customHeight="1" x14ac:dyDescent="0.2">
      <c r="A234" s="219"/>
      <c r="B234" s="219"/>
      <c r="C234" s="198" t="s">
        <v>493</v>
      </c>
      <c r="D234" s="238"/>
      <c r="E234" s="235"/>
      <c r="F234" s="235"/>
      <c r="G234" s="235"/>
      <c r="H234" s="235"/>
      <c r="I234" s="240"/>
      <c r="J234" s="235"/>
      <c r="K234" s="235"/>
      <c r="L234" s="235"/>
      <c r="M234" s="202"/>
    </row>
    <row r="235" spans="1:13" ht="17.25" customHeight="1" x14ac:dyDescent="0.2">
      <c r="A235" s="219"/>
      <c r="B235" s="219"/>
      <c r="C235" s="198" t="s">
        <v>494</v>
      </c>
      <c r="D235" s="238"/>
      <c r="E235" s="235"/>
      <c r="F235" s="235"/>
      <c r="G235" s="235"/>
      <c r="H235" s="235"/>
      <c r="I235" s="240"/>
      <c r="J235" s="235"/>
      <c r="K235" s="235"/>
      <c r="L235" s="235"/>
      <c r="M235" s="202"/>
    </row>
    <row r="236" spans="1:13" ht="17.25" customHeight="1" x14ac:dyDescent="0.2">
      <c r="A236" s="219"/>
      <c r="B236" s="219"/>
      <c r="C236" s="198" t="s">
        <v>495</v>
      </c>
      <c r="D236" s="238"/>
      <c r="E236" s="235"/>
      <c r="F236" s="235"/>
      <c r="G236" s="235"/>
      <c r="H236" s="235"/>
      <c r="I236" s="240"/>
      <c r="J236" s="235"/>
      <c r="K236" s="235"/>
      <c r="L236" s="235"/>
      <c r="M236" s="202"/>
    </row>
    <row r="237" spans="1:13" ht="17.25" customHeight="1" x14ac:dyDescent="0.2">
      <c r="A237" s="219"/>
      <c r="B237" s="219"/>
      <c r="C237" s="198" t="s">
        <v>496</v>
      </c>
      <c r="D237" s="238"/>
      <c r="E237" s="235"/>
      <c r="F237" s="235"/>
      <c r="G237" s="235"/>
      <c r="H237" s="235"/>
      <c r="I237" s="240"/>
      <c r="J237" s="235"/>
      <c r="K237" s="235"/>
      <c r="L237" s="235"/>
      <c r="M237" s="202"/>
    </row>
    <row r="238" spans="1:13" ht="17.25" customHeight="1" x14ac:dyDescent="0.2">
      <c r="A238" s="219"/>
      <c r="B238" s="219"/>
      <c r="C238" s="198" t="s">
        <v>497</v>
      </c>
      <c r="D238" s="238"/>
      <c r="E238" s="235"/>
      <c r="F238" s="235"/>
      <c r="G238" s="235"/>
      <c r="H238" s="235"/>
      <c r="I238" s="240"/>
      <c r="J238" s="235"/>
      <c r="K238" s="235"/>
      <c r="L238" s="235"/>
      <c r="M238" s="202"/>
    </row>
    <row r="239" spans="1:13" ht="17.25" customHeight="1" x14ac:dyDescent="0.2">
      <c r="A239" s="219"/>
      <c r="B239" s="219"/>
      <c r="C239" s="198" t="s">
        <v>498</v>
      </c>
      <c r="D239" s="238"/>
      <c r="E239" s="235"/>
      <c r="F239" s="235"/>
      <c r="G239" s="235"/>
      <c r="H239" s="235"/>
      <c r="I239" s="240"/>
      <c r="J239" s="235"/>
      <c r="K239" s="235"/>
      <c r="L239" s="235"/>
      <c r="M239" s="202"/>
    </row>
    <row r="240" spans="1:13" ht="17.25" customHeight="1" x14ac:dyDescent="0.2">
      <c r="A240" s="219"/>
      <c r="B240" s="219"/>
      <c r="C240" s="198" t="s">
        <v>499</v>
      </c>
      <c r="D240" s="238"/>
      <c r="E240" s="235"/>
      <c r="F240" s="235"/>
      <c r="G240" s="235"/>
      <c r="H240" s="235"/>
      <c r="I240" s="240"/>
      <c r="J240" s="235"/>
      <c r="K240" s="235"/>
      <c r="L240" s="235"/>
      <c r="M240" s="202"/>
    </row>
    <row r="241" spans="1:13" ht="17.25" customHeight="1" x14ac:dyDescent="0.2">
      <c r="A241" s="219"/>
      <c r="B241" s="219"/>
      <c r="C241" s="198" t="s">
        <v>500</v>
      </c>
      <c r="D241" s="238"/>
      <c r="E241" s="235"/>
      <c r="F241" s="235"/>
      <c r="G241" s="235"/>
      <c r="H241" s="235"/>
      <c r="I241" s="240"/>
      <c r="J241" s="235"/>
      <c r="K241" s="235"/>
      <c r="L241" s="235"/>
      <c r="M241" s="202"/>
    </row>
    <row r="242" spans="1:13" ht="17.25" customHeight="1" x14ac:dyDescent="0.2">
      <c r="A242" s="219"/>
      <c r="B242" s="219"/>
      <c r="C242" s="198" t="s">
        <v>501</v>
      </c>
      <c r="D242" s="238"/>
      <c r="E242" s="235"/>
      <c r="F242" s="235"/>
      <c r="G242" s="235"/>
      <c r="H242" s="235"/>
      <c r="I242" s="240"/>
      <c r="J242" s="235"/>
      <c r="K242" s="235"/>
      <c r="L242" s="235"/>
      <c r="M242" s="202"/>
    </row>
    <row r="243" spans="1:13" ht="17.25" customHeight="1" x14ac:dyDescent="0.2">
      <c r="A243" s="219"/>
      <c r="B243" s="219"/>
      <c r="C243" s="198" t="s">
        <v>502</v>
      </c>
      <c r="D243" s="238"/>
      <c r="E243" s="236"/>
      <c r="F243" s="236"/>
      <c r="G243" s="236"/>
      <c r="H243" s="236"/>
      <c r="I243" s="241"/>
      <c r="J243" s="236"/>
      <c r="K243" s="236"/>
      <c r="L243" s="236"/>
      <c r="M243" s="202"/>
    </row>
    <row r="244" spans="1:13" s="215" customFormat="1" ht="17.25" customHeight="1" x14ac:dyDescent="0.2">
      <c r="A244" s="210">
        <v>86</v>
      </c>
      <c r="B244" s="218" t="s">
        <v>273</v>
      </c>
      <c r="C244" s="212" t="s">
        <v>274</v>
      </c>
      <c r="D244" s="213" t="s">
        <v>484</v>
      </c>
      <c r="E244" s="214">
        <f>SUM(E245:E262)</f>
        <v>665398972</v>
      </c>
      <c r="F244" s="214">
        <f t="shared" ref="F244:L244" si="24">SUM(F245:F262)</f>
        <v>128665381</v>
      </c>
      <c r="G244" s="214">
        <f t="shared" si="24"/>
        <v>12807441</v>
      </c>
      <c r="H244" s="214">
        <f t="shared" si="24"/>
        <v>0</v>
      </c>
      <c r="I244" s="214">
        <f t="shared" si="24"/>
        <v>523926150</v>
      </c>
      <c r="J244" s="214">
        <f t="shared" si="24"/>
        <v>213598639</v>
      </c>
      <c r="K244" s="214">
        <f t="shared" si="24"/>
        <v>14569161</v>
      </c>
      <c r="L244" s="214">
        <f t="shared" si="24"/>
        <v>878997611</v>
      </c>
      <c r="M244" s="214"/>
    </row>
    <row r="245" spans="1:13" ht="17.25" customHeight="1" x14ac:dyDescent="0.2">
      <c r="A245" s="210"/>
      <c r="B245" s="210"/>
      <c r="C245" s="198" t="s">
        <v>434</v>
      </c>
      <c r="D245" s="201" t="s">
        <v>421</v>
      </c>
      <c r="E245" s="202">
        <v>147914413</v>
      </c>
      <c r="F245" s="202"/>
      <c r="G245" s="202">
        <v>12807441</v>
      </c>
      <c r="H245" s="202"/>
      <c r="I245" s="203">
        <f>E245-F245-G245-H245</f>
        <v>135106972</v>
      </c>
      <c r="J245" s="216"/>
      <c r="K245" s="216"/>
      <c r="L245" s="203">
        <f>E245+J245</f>
        <v>147914413</v>
      </c>
      <c r="M245" s="202"/>
    </row>
    <row r="246" spans="1:13" ht="17.25" customHeight="1" x14ac:dyDescent="0.2">
      <c r="A246" s="210"/>
      <c r="B246" s="210"/>
      <c r="C246" s="198" t="s">
        <v>503</v>
      </c>
      <c r="D246" s="238" t="s">
        <v>504</v>
      </c>
      <c r="E246" s="234">
        <v>517484559</v>
      </c>
      <c r="F246" s="237">
        <f>108919412-515239+614830+19646378</f>
        <v>128665381</v>
      </c>
      <c r="G246" s="234"/>
      <c r="H246" s="234"/>
      <c r="I246" s="239">
        <f>E246-F246-G246-H246</f>
        <v>388819178</v>
      </c>
      <c r="J246" s="234">
        <f>213548429+50210</f>
        <v>213598639</v>
      </c>
      <c r="K246" s="234">
        <v>14569161</v>
      </c>
      <c r="L246" s="237">
        <f>E246+J246</f>
        <v>731083198</v>
      </c>
      <c r="M246" s="202"/>
    </row>
    <row r="247" spans="1:13" ht="17.25" customHeight="1" x14ac:dyDescent="0.2">
      <c r="A247" s="210"/>
      <c r="B247" s="210"/>
      <c r="C247" s="198" t="s">
        <v>505</v>
      </c>
      <c r="D247" s="238"/>
      <c r="E247" s="235"/>
      <c r="F247" s="235"/>
      <c r="G247" s="235"/>
      <c r="H247" s="235"/>
      <c r="I247" s="240"/>
      <c r="J247" s="235"/>
      <c r="K247" s="235"/>
      <c r="L247" s="235"/>
      <c r="M247" s="202"/>
    </row>
    <row r="248" spans="1:13" ht="17.25" customHeight="1" x14ac:dyDescent="0.2">
      <c r="A248" s="210"/>
      <c r="B248" s="210"/>
      <c r="C248" s="198" t="s">
        <v>506</v>
      </c>
      <c r="D248" s="238"/>
      <c r="E248" s="235"/>
      <c r="F248" s="235"/>
      <c r="G248" s="235"/>
      <c r="H248" s="235"/>
      <c r="I248" s="240"/>
      <c r="J248" s="235"/>
      <c r="K248" s="235"/>
      <c r="L248" s="235"/>
      <c r="M248" s="202"/>
    </row>
    <row r="249" spans="1:13" ht="17.25" customHeight="1" x14ac:dyDescent="0.2">
      <c r="A249" s="210"/>
      <c r="B249" s="210"/>
      <c r="C249" s="198" t="s">
        <v>507</v>
      </c>
      <c r="D249" s="238"/>
      <c r="E249" s="235"/>
      <c r="F249" s="235"/>
      <c r="G249" s="235"/>
      <c r="H249" s="235"/>
      <c r="I249" s="240"/>
      <c r="J249" s="235"/>
      <c r="K249" s="235"/>
      <c r="L249" s="235"/>
      <c r="M249" s="202"/>
    </row>
    <row r="250" spans="1:13" ht="17.25" customHeight="1" x14ac:dyDescent="0.2">
      <c r="A250" s="210"/>
      <c r="B250" s="210"/>
      <c r="C250" s="198" t="s">
        <v>508</v>
      </c>
      <c r="D250" s="238"/>
      <c r="E250" s="235"/>
      <c r="F250" s="235"/>
      <c r="G250" s="235"/>
      <c r="H250" s="235"/>
      <c r="I250" s="240"/>
      <c r="J250" s="235"/>
      <c r="K250" s="235"/>
      <c r="L250" s="235"/>
      <c r="M250" s="202"/>
    </row>
    <row r="251" spans="1:13" ht="17.25" customHeight="1" x14ac:dyDescent="0.2">
      <c r="A251" s="210"/>
      <c r="B251" s="210"/>
      <c r="C251" s="198" t="s">
        <v>509</v>
      </c>
      <c r="D251" s="238"/>
      <c r="E251" s="235"/>
      <c r="F251" s="235"/>
      <c r="G251" s="235"/>
      <c r="H251" s="235"/>
      <c r="I251" s="240"/>
      <c r="J251" s="235"/>
      <c r="K251" s="235"/>
      <c r="L251" s="235"/>
      <c r="M251" s="202"/>
    </row>
    <row r="252" spans="1:13" ht="17.25" customHeight="1" x14ac:dyDescent="0.2">
      <c r="A252" s="210"/>
      <c r="B252" s="210"/>
      <c r="C252" s="198" t="s">
        <v>510</v>
      </c>
      <c r="D252" s="238"/>
      <c r="E252" s="235"/>
      <c r="F252" s="235"/>
      <c r="G252" s="235"/>
      <c r="H252" s="235"/>
      <c r="I252" s="240"/>
      <c r="J252" s="235"/>
      <c r="K252" s="235"/>
      <c r="L252" s="235"/>
      <c r="M252" s="202"/>
    </row>
    <row r="253" spans="1:13" ht="17.25" customHeight="1" x14ac:dyDescent="0.2">
      <c r="A253" s="210"/>
      <c r="B253" s="210"/>
      <c r="C253" s="198" t="s">
        <v>511</v>
      </c>
      <c r="D253" s="238"/>
      <c r="E253" s="235"/>
      <c r="F253" s="235"/>
      <c r="G253" s="235"/>
      <c r="H253" s="235"/>
      <c r="I253" s="240"/>
      <c r="J253" s="235"/>
      <c r="K253" s="235"/>
      <c r="L253" s="235"/>
      <c r="M253" s="202"/>
    </row>
    <row r="254" spans="1:13" ht="17.25" customHeight="1" x14ac:dyDescent="0.2">
      <c r="A254" s="210"/>
      <c r="B254" s="210"/>
      <c r="C254" s="198" t="s">
        <v>512</v>
      </c>
      <c r="D254" s="238"/>
      <c r="E254" s="235"/>
      <c r="F254" s="235"/>
      <c r="G254" s="235"/>
      <c r="H254" s="235"/>
      <c r="I254" s="240"/>
      <c r="J254" s="235"/>
      <c r="K254" s="235"/>
      <c r="L254" s="235"/>
      <c r="M254" s="202"/>
    </row>
    <row r="255" spans="1:13" ht="17.25" customHeight="1" x14ac:dyDescent="0.2">
      <c r="A255" s="210"/>
      <c r="B255" s="210"/>
      <c r="C255" s="198" t="s">
        <v>513</v>
      </c>
      <c r="D255" s="238"/>
      <c r="E255" s="235"/>
      <c r="F255" s="235"/>
      <c r="G255" s="235"/>
      <c r="H255" s="235"/>
      <c r="I255" s="240"/>
      <c r="J255" s="235"/>
      <c r="K255" s="235"/>
      <c r="L255" s="235"/>
      <c r="M255" s="202"/>
    </row>
    <row r="256" spans="1:13" ht="17.25" customHeight="1" x14ac:dyDescent="0.2">
      <c r="A256" s="210"/>
      <c r="B256" s="210"/>
      <c r="C256" s="198">
        <v>22213</v>
      </c>
      <c r="D256" s="238"/>
      <c r="E256" s="235"/>
      <c r="F256" s="235"/>
      <c r="G256" s="235"/>
      <c r="H256" s="235"/>
      <c r="I256" s="240"/>
      <c r="J256" s="235"/>
      <c r="K256" s="235"/>
      <c r="L256" s="235"/>
      <c r="M256" s="202"/>
    </row>
    <row r="257" spans="1:13" ht="17.25" customHeight="1" x14ac:dyDescent="0.2">
      <c r="A257" s="210"/>
      <c r="B257" s="210"/>
      <c r="C257" s="198" t="s">
        <v>514</v>
      </c>
      <c r="D257" s="238"/>
      <c r="E257" s="235"/>
      <c r="F257" s="235"/>
      <c r="G257" s="235"/>
      <c r="H257" s="235"/>
      <c r="I257" s="240"/>
      <c r="J257" s="235"/>
      <c r="K257" s="235"/>
      <c r="L257" s="235"/>
      <c r="M257" s="202"/>
    </row>
    <row r="258" spans="1:13" ht="17.25" customHeight="1" x14ac:dyDescent="0.2">
      <c r="A258" s="210"/>
      <c r="B258" s="210"/>
      <c r="C258" s="198" t="s">
        <v>515</v>
      </c>
      <c r="D258" s="238"/>
      <c r="E258" s="235"/>
      <c r="F258" s="235"/>
      <c r="G258" s="235"/>
      <c r="H258" s="235"/>
      <c r="I258" s="240"/>
      <c r="J258" s="235"/>
      <c r="K258" s="235"/>
      <c r="L258" s="235"/>
      <c r="M258" s="202"/>
    </row>
    <row r="259" spans="1:13" ht="17.25" customHeight="1" x14ac:dyDescent="0.2">
      <c r="A259" s="210"/>
      <c r="B259" s="210"/>
      <c r="C259" s="198" t="s">
        <v>516</v>
      </c>
      <c r="D259" s="238"/>
      <c r="E259" s="235"/>
      <c r="F259" s="235"/>
      <c r="G259" s="235"/>
      <c r="H259" s="235"/>
      <c r="I259" s="240"/>
      <c r="J259" s="235"/>
      <c r="K259" s="235"/>
      <c r="L259" s="235"/>
      <c r="M259" s="202"/>
    </row>
    <row r="260" spans="1:13" ht="17.25" customHeight="1" x14ac:dyDescent="0.2">
      <c r="A260" s="210"/>
      <c r="B260" s="210"/>
      <c r="C260" s="198" t="s">
        <v>517</v>
      </c>
      <c r="D260" s="238"/>
      <c r="E260" s="235"/>
      <c r="F260" s="235"/>
      <c r="G260" s="235"/>
      <c r="H260" s="235"/>
      <c r="I260" s="240"/>
      <c r="J260" s="235"/>
      <c r="K260" s="235"/>
      <c r="L260" s="235"/>
      <c r="M260" s="202"/>
    </row>
    <row r="261" spans="1:13" ht="17.25" customHeight="1" x14ac:dyDescent="0.2">
      <c r="A261" s="210"/>
      <c r="B261" s="210"/>
      <c r="C261" s="198">
        <v>22205</v>
      </c>
      <c r="D261" s="238"/>
      <c r="E261" s="235"/>
      <c r="F261" s="235"/>
      <c r="G261" s="235"/>
      <c r="H261" s="235"/>
      <c r="I261" s="240"/>
      <c r="J261" s="235"/>
      <c r="K261" s="235"/>
      <c r="L261" s="235"/>
      <c r="M261" s="202"/>
    </row>
    <row r="262" spans="1:13" ht="17.25" customHeight="1" x14ac:dyDescent="0.2">
      <c r="A262" s="210"/>
      <c r="B262" s="210"/>
      <c r="C262" s="198" t="s">
        <v>518</v>
      </c>
      <c r="D262" s="238"/>
      <c r="E262" s="236"/>
      <c r="F262" s="236"/>
      <c r="G262" s="236"/>
      <c r="H262" s="236"/>
      <c r="I262" s="241"/>
      <c r="J262" s="236"/>
      <c r="K262" s="236"/>
      <c r="L262" s="236"/>
      <c r="M262" s="202"/>
    </row>
    <row r="263" spans="1:13" s="215" customFormat="1" ht="17.25" customHeight="1" x14ac:dyDescent="0.2">
      <c r="A263" s="210">
        <v>87</v>
      </c>
      <c r="B263" s="211" t="s">
        <v>243</v>
      </c>
      <c r="C263" s="212" t="s">
        <v>519</v>
      </c>
      <c r="D263" s="213" t="s">
        <v>484</v>
      </c>
      <c r="E263" s="214">
        <v>201242640</v>
      </c>
      <c r="F263" s="214">
        <v>195196175</v>
      </c>
      <c r="G263" s="214"/>
      <c r="H263" s="214"/>
      <c r="I263" s="207">
        <f>E263-F263-G263-H263</f>
        <v>6046465</v>
      </c>
      <c r="J263" s="214">
        <v>39275415</v>
      </c>
      <c r="K263" s="214"/>
      <c r="L263" s="207">
        <f>E263+J263</f>
        <v>240518055</v>
      </c>
      <c r="M263" s="214"/>
    </row>
    <row r="264" spans="1:13" s="215" customFormat="1" ht="17.25" customHeight="1" x14ac:dyDescent="0.2">
      <c r="A264" s="210">
        <v>88</v>
      </c>
      <c r="B264" s="217" t="s">
        <v>285</v>
      </c>
      <c r="C264" s="212" t="s">
        <v>286</v>
      </c>
      <c r="D264" s="213" t="s">
        <v>484</v>
      </c>
      <c r="E264" s="214">
        <v>254839082</v>
      </c>
      <c r="F264" s="214"/>
      <c r="G264" s="214">
        <v>69979819</v>
      </c>
      <c r="H264" s="214">
        <v>55252535</v>
      </c>
      <c r="I264" s="207">
        <f>E264-F264-G264-H264</f>
        <v>129606728</v>
      </c>
      <c r="J264" s="214">
        <v>31574830</v>
      </c>
      <c r="K264" s="214"/>
      <c r="L264" s="207">
        <f>E264+J264</f>
        <v>286413912</v>
      </c>
      <c r="M264" s="214"/>
    </row>
    <row r="265" spans="1:13" s="215" customFormat="1" ht="17.25" customHeight="1" x14ac:dyDescent="0.2">
      <c r="A265" s="210">
        <v>89</v>
      </c>
      <c r="B265" s="217" t="s">
        <v>187</v>
      </c>
      <c r="C265" s="212" t="s">
        <v>520</v>
      </c>
      <c r="D265" s="213" t="s">
        <v>484</v>
      </c>
      <c r="E265" s="207">
        <v>52286263</v>
      </c>
      <c r="F265" s="207">
        <v>252348</v>
      </c>
      <c r="G265" s="207">
        <v>96954</v>
      </c>
      <c r="H265" s="207">
        <v>22492748</v>
      </c>
      <c r="I265" s="207">
        <f>E265-F265-G265-H265</f>
        <v>29444213</v>
      </c>
      <c r="J265" s="207">
        <v>2677700</v>
      </c>
      <c r="K265" s="207"/>
      <c r="L265" s="207">
        <f>E265+J265</f>
        <v>54963963</v>
      </c>
      <c r="M265" s="214"/>
    </row>
    <row r="266" spans="1:13" s="215" customFormat="1" ht="23.25" customHeight="1" x14ac:dyDescent="0.2">
      <c r="A266" s="210"/>
      <c r="B266" s="210"/>
      <c r="C266" s="212" t="s">
        <v>521</v>
      </c>
      <c r="D266" s="213"/>
      <c r="E266" s="207">
        <f>F266+G266+I266+H266</f>
        <v>1550246711</v>
      </c>
      <c r="F266" s="207">
        <f>71979837+16766877</f>
        <v>88746714</v>
      </c>
      <c r="G266" s="207"/>
      <c r="H266" s="207"/>
      <c r="I266" s="207">
        <f>3701491845-13084+3679724-63801+13447457+50565+2235477-238675-36572574-3697360-1283868768+20446-4531177-930440078</f>
        <v>1461499997</v>
      </c>
      <c r="J266" s="207">
        <f>60012138-2596558-346618-373589</f>
        <v>56695373</v>
      </c>
      <c r="K266" s="207"/>
      <c r="L266" s="207">
        <f>E266+J266</f>
        <v>1606942084</v>
      </c>
      <c r="M266" s="220"/>
    </row>
    <row r="267" spans="1:13" ht="13.5" customHeight="1" x14ac:dyDescent="0.2">
      <c r="A267" s="221"/>
      <c r="B267" s="221"/>
      <c r="C267" s="210" t="s">
        <v>522</v>
      </c>
      <c r="D267" s="222"/>
      <c r="E267" s="207">
        <f t="shared" ref="E267:M267" si="25">SUM(E6:E69)+E77+E82+E86+E91+E97+E101+E112+E116+E124+E127+E131+E135+E148+E160+E166+E174+E183+E191+E201+E223+E224+E244+E263+E264+E265+E266</f>
        <v>23362233826</v>
      </c>
      <c r="F267" s="207">
        <f t="shared" si="25"/>
        <v>3706549172</v>
      </c>
      <c r="G267" s="207">
        <f t="shared" si="25"/>
        <v>547403292</v>
      </c>
      <c r="H267" s="207">
        <f t="shared" si="25"/>
        <v>3999913438</v>
      </c>
      <c r="I267" s="207">
        <f t="shared" si="25"/>
        <v>15108367924</v>
      </c>
      <c r="J267" s="207">
        <f t="shared" si="25"/>
        <v>3209295957</v>
      </c>
      <c r="K267" s="207">
        <f t="shared" si="25"/>
        <v>267562911</v>
      </c>
      <c r="L267" s="207">
        <f t="shared" si="25"/>
        <v>26571529783</v>
      </c>
      <c r="M267" s="207">
        <f t="shared" si="25"/>
        <v>167746963</v>
      </c>
    </row>
    <row r="268" spans="1:13" s="223" customFormat="1" ht="17.25" customHeight="1" x14ac:dyDescent="0.2">
      <c r="C268" s="224"/>
      <c r="D268" s="225"/>
      <c r="E268" s="226"/>
      <c r="F268" s="226"/>
      <c r="M268" s="227"/>
    </row>
    <row r="269" spans="1:13" s="223" customFormat="1" ht="17.25" customHeight="1" x14ac:dyDescent="0.2">
      <c r="C269" s="224"/>
      <c r="D269" s="225"/>
      <c r="E269" s="226"/>
      <c r="F269" s="226"/>
      <c r="M269" s="227"/>
    </row>
    <row r="270" spans="1:13" s="223" customFormat="1" ht="17.25" customHeight="1" x14ac:dyDescent="0.2">
      <c r="C270" s="228"/>
      <c r="D270" s="229"/>
      <c r="E270" s="230"/>
      <c r="F270" s="230"/>
      <c r="M270" s="227"/>
    </row>
    <row r="271" spans="1:13" s="223" customFormat="1" ht="17.25" customHeight="1" x14ac:dyDescent="0.2">
      <c r="C271" s="231"/>
      <c r="D271" s="225"/>
      <c r="E271" s="226"/>
      <c r="F271" s="226"/>
      <c r="M271" s="227"/>
    </row>
    <row r="272" spans="1:13" s="223" customFormat="1" ht="17.25" customHeight="1" x14ac:dyDescent="0.2">
      <c r="C272" s="231"/>
      <c r="D272" s="225"/>
      <c r="E272" s="226"/>
      <c r="F272" s="226"/>
      <c r="M272" s="227"/>
    </row>
    <row r="273" spans="3:13" s="223" customFormat="1" ht="17.25" customHeight="1" x14ac:dyDescent="0.2">
      <c r="C273" s="231"/>
      <c r="D273" s="225"/>
      <c r="E273" s="226"/>
      <c r="F273" s="226"/>
      <c r="M273" s="227"/>
    </row>
    <row r="274" spans="3:13" s="223" customFormat="1" ht="17.25" customHeight="1" x14ac:dyDescent="0.2">
      <c r="C274" s="231"/>
      <c r="D274" s="225"/>
      <c r="E274" s="226"/>
      <c r="F274" s="226"/>
      <c r="M274" s="227"/>
    </row>
    <row r="275" spans="3:13" s="223" customFormat="1" ht="17.25" customHeight="1" x14ac:dyDescent="0.2">
      <c r="C275" s="231"/>
      <c r="D275" s="225"/>
      <c r="E275" s="226"/>
      <c r="F275" s="226"/>
      <c r="M275" s="227"/>
    </row>
    <row r="276" spans="3:13" s="223" customFormat="1" ht="17.25" customHeight="1" x14ac:dyDescent="0.2">
      <c r="C276" s="231"/>
      <c r="D276" s="225"/>
      <c r="E276" s="226"/>
      <c r="F276" s="226"/>
      <c r="M276" s="227"/>
    </row>
    <row r="277" spans="3:13" s="223" customFormat="1" ht="17.25" customHeight="1" x14ac:dyDescent="0.2">
      <c r="C277" s="231"/>
      <c r="D277" s="225"/>
      <c r="E277" s="226"/>
      <c r="F277" s="226"/>
      <c r="M277" s="227"/>
    </row>
    <row r="278" spans="3:13" s="223" customFormat="1" ht="17.25" customHeight="1" x14ac:dyDescent="0.2">
      <c r="C278" s="224"/>
      <c r="D278" s="225"/>
      <c r="E278" s="226"/>
      <c r="F278" s="226"/>
      <c r="M278" s="227"/>
    </row>
    <row r="279" spans="3:13" s="223" customFormat="1" ht="17.25" customHeight="1" x14ac:dyDescent="0.2">
      <c r="C279" s="228"/>
      <c r="D279" s="229"/>
      <c r="E279" s="230"/>
      <c r="F279" s="230"/>
      <c r="M279" s="227"/>
    </row>
    <row r="280" spans="3:13" s="223" customFormat="1" ht="17.25" customHeight="1" x14ac:dyDescent="0.2">
      <c r="C280" s="224"/>
      <c r="D280" s="225"/>
      <c r="E280" s="226"/>
      <c r="F280" s="226"/>
      <c r="M280" s="227"/>
    </row>
    <row r="281" spans="3:13" s="223" customFormat="1" ht="17.25" customHeight="1" x14ac:dyDescent="0.2">
      <c r="C281" s="232"/>
      <c r="D281" s="225"/>
      <c r="E281" s="226"/>
      <c r="F281" s="226"/>
      <c r="M281" s="227"/>
    </row>
    <row r="282" spans="3:13" s="223" customFormat="1" ht="17.25" customHeight="1" x14ac:dyDescent="0.2">
      <c r="C282" s="232"/>
      <c r="D282" s="225"/>
      <c r="E282" s="226"/>
      <c r="F282" s="226"/>
      <c r="M282" s="227"/>
    </row>
    <row r="283" spans="3:13" s="223" customFormat="1" ht="17.25" customHeight="1" x14ac:dyDescent="0.2">
      <c r="C283" s="232"/>
      <c r="D283" s="225"/>
      <c r="E283" s="226"/>
      <c r="F283" s="226"/>
      <c r="M283" s="227"/>
    </row>
    <row r="284" spans="3:13" s="223" customFormat="1" ht="17.25" customHeight="1" x14ac:dyDescent="0.2">
      <c r="C284" s="232"/>
      <c r="D284" s="225"/>
      <c r="E284" s="226"/>
      <c r="F284" s="226"/>
      <c r="M284" s="227"/>
    </row>
  </sheetData>
  <mergeCells count="208">
    <mergeCell ref="A1:M1"/>
    <mergeCell ref="A3:A4"/>
    <mergeCell ref="B3:B4"/>
    <mergeCell ref="C3:C4"/>
    <mergeCell ref="D3:D4"/>
    <mergeCell ref="E3:E4"/>
    <mergeCell ref="F3:I3"/>
    <mergeCell ref="J3:J4"/>
    <mergeCell ref="L3:L4"/>
    <mergeCell ref="M3:M4"/>
    <mergeCell ref="J72:J76"/>
    <mergeCell ref="K72:K76"/>
    <mergeCell ref="L72:L76"/>
    <mergeCell ref="D79:D81"/>
    <mergeCell ref="E79:E81"/>
    <mergeCell ref="F79:F81"/>
    <mergeCell ref="G79:G81"/>
    <mergeCell ref="H79:H81"/>
    <mergeCell ref="I79:I81"/>
    <mergeCell ref="J79:J81"/>
    <mergeCell ref="D72:D76"/>
    <mergeCell ref="E72:E76"/>
    <mergeCell ref="F72:F76"/>
    <mergeCell ref="G72:G76"/>
    <mergeCell ref="H72:H76"/>
    <mergeCell ref="I72:I76"/>
    <mergeCell ref="K79:K81"/>
    <mergeCell ref="L79:L81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J94:J96"/>
    <mergeCell ref="K94:K96"/>
    <mergeCell ref="L94:L96"/>
    <mergeCell ref="D99:D100"/>
    <mergeCell ref="E99:E100"/>
    <mergeCell ref="F99:F100"/>
    <mergeCell ref="G99:G100"/>
    <mergeCell ref="H99:H100"/>
    <mergeCell ref="I99:I100"/>
    <mergeCell ref="J99:J100"/>
    <mergeCell ref="D94:D96"/>
    <mergeCell ref="E94:E96"/>
    <mergeCell ref="F94:F96"/>
    <mergeCell ref="G94:G96"/>
    <mergeCell ref="H94:H96"/>
    <mergeCell ref="I94:I96"/>
    <mergeCell ref="K99:K100"/>
    <mergeCell ref="L99:L100"/>
    <mergeCell ref="D103:D111"/>
    <mergeCell ref="E103:E111"/>
    <mergeCell ref="F103:F111"/>
    <mergeCell ref="G103:G111"/>
    <mergeCell ref="H103:H111"/>
    <mergeCell ref="I103:I111"/>
    <mergeCell ref="J103:J111"/>
    <mergeCell ref="K103:K111"/>
    <mergeCell ref="L103:L111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J118:J122"/>
    <mergeCell ref="K118:K122"/>
    <mergeCell ref="L118:L122"/>
    <mergeCell ref="D129:D130"/>
    <mergeCell ref="E129:E130"/>
    <mergeCell ref="F129:F130"/>
    <mergeCell ref="G129:G130"/>
    <mergeCell ref="H129:H130"/>
    <mergeCell ref="I129:I130"/>
    <mergeCell ref="J129:J130"/>
    <mergeCell ref="D118:D122"/>
    <mergeCell ref="E118:E122"/>
    <mergeCell ref="F118:F122"/>
    <mergeCell ref="G118:G122"/>
    <mergeCell ref="H118:H122"/>
    <mergeCell ref="I118:I122"/>
    <mergeCell ref="K129:K130"/>
    <mergeCell ref="L129:L130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D137:D147"/>
    <mergeCell ref="E137:E147"/>
    <mergeCell ref="F137:F147"/>
    <mergeCell ref="G137:G147"/>
    <mergeCell ref="H137:H147"/>
    <mergeCell ref="I137:I147"/>
    <mergeCell ref="J137:J147"/>
    <mergeCell ref="K137:K147"/>
    <mergeCell ref="L137:L147"/>
    <mergeCell ref="J150:J159"/>
    <mergeCell ref="K150:K159"/>
    <mergeCell ref="L150:L159"/>
    <mergeCell ref="D162:D165"/>
    <mergeCell ref="E162:E165"/>
    <mergeCell ref="F162:F165"/>
    <mergeCell ref="G162:G165"/>
    <mergeCell ref="H162:H165"/>
    <mergeCell ref="I162:I165"/>
    <mergeCell ref="J162:J165"/>
    <mergeCell ref="D150:D159"/>
    <mergeCell ref="E150:E159"/>
    <mergeCell ref="F150:F159"/>
    <mergeCell ref="G150:G159"/>
    <mergeCell ref="H150:H159"/>
    <mergeCell ref="I150:I159"/>
    <mergeCell ref="K162:K165"/>
    <mergeCell ref="L162:L165"/>
    <mergeCell ref="D168:D173"/>
    <mergeCell ref="E168:E173"/>
    <mergeCell ref="F168:F173"/>
    <mergeCell ref="G168:G173"/>
    <mergeCell ref="H168:H173"/>
    <mergeCell ref="I168:I173"/>
    <mergeCell ref="J168:J173"/>
    <mergeCell ref="K168:K173"/>
    <mergeCell ref="L168:L173"/>
    <mergeCell ref="D176:D182"/>
    <mergeCell ref="E176:E182"/>
    <mergeCell ref="F176:F182"/>
    <mergeCell ref="G176:G182"/>
    <mergeCell ref="H176:H182"/>
    <mergeCell ref="I176:I182"/>
    <mergeCell ref="J176:J182"/>
    <mergeCell ref="K176:K182"/>
    <mergeCell ref="L176:L182"/>
    <mergeCell ref="J185:J190"/>
    <mergeCell ref="K185:K190"/>
    <mergeCell ref="L185:L190"/>
    <mergeCell ref="D193:D200"/>
    <mergeCell ref="E193:E200"/>
    <mergeCell ref="F193:F200"/>
    <mergeCell ref="G193:G200"/>
    <mergeCell ref="H193:H200"/>
    <mergeCell ref="I193:I200"/>
    <mergeCell ref="J193:J200"/>
    <mergeCell ref="D185:D190"/>
    <mergeCell ref="E185:E190"/>
    <mergeCell ref="F185:F190"/>
    <mergeCell ref="G185:G190"/>
    <mergeCell ref="H185:H190"/>
    <mergeCell ref="I185:I190"/>
    <mergeCell ref="K193:K200"/>
    <mergeCell ref="L193:L200"/>
    <mergeCell ref="D203:D214"/>
    <mergeCell ref="E203:E214"/>
    <mergeCell ref="F203:F214"/>
    <mergeCell ref="G203:G214"/>
    <mergeCell ref="H203:H214"/>
    <mergeCell ref="I203:I214"/>
    <mergeCell ref="J203:J214"/>
    <mergeCell ref="K203:K214"/>
    <mergeCell ref="L203:L214"/>
    <mergeCell ref="D215:D222"/>
    <mergeCell ref="E215:E222"/>
    <mergeCell ref="F215:F222"/>
    <mergeCell ref="G215:G222"/>
    <mergeCell ref="H215:H222"/>
    <mergeCell ref="I215:I222"/>
    <mergeCell ref="J215:J222"/>
    <mergeCell ref="K215:K222"/>
    <mergeCell ref="L215:L222"/>
    <mergeCell ref="K246:K262"/>
    <mergeCell ref="L246:L262"/>
    <mergeCell ref="J226:J243"/>
    <mergeCell ref="K226:K243"/>
    <mergeCell ref="L226:L243"/>
    <mergeCell ref="D246:D262"/>
    <mergeCell ref="E246:E262"/>
    <mergeCell ref="F246:F262"/>
    <mergeCell ref="G246:G262"/>
    <mergeCell ref="H246:H262"/>
    <mergeCell ref="I246:I262"/>
    <mergeCell ref="J246:J262"/>
    <mergeCell ref="D226:D243"/>
    <mergeCell ref="E226:E243"/>
    <mergeCell ref="F226:F243"/>
    <mergeCell ref="G226:G243"/>
    <mergeCell ref="H226:H243"/>
    <mergeCell ref="I226:I243"/>
  </mergeCells>
  <conditionalFormatting sqref="C21">
    <cfRule type="duplicateValues" dxfId="16" priority="17" stopIfTrue="1"/>
  </conditionalFormatting>
  <conditionalFormatting sqref="C22">
    <cfRule type="duplicateValues" dxfId="15" priority="16" stopIfTrue="1"/>
  </conditionalFormatting>
  <conditionalFormatting sqref="C23">
    <cfRule type="duplicateValues" dxfId="14" priority="15" stopIfTrue="1"/>
  </conditionalFormatting>
  <conditionalFormatting sqref="C24:C25">
    <cfRule type="duplicateValues" dxfId="13" priority="14" stopIfTrue="1"/>
  </conditionalFormatting>
  <conditionalFormatting sqref="C26:C27">
    <cfRule type="duplicateValues" dxfId="12" priority="13" stopIfTrue="1"/>
  </conditionalFormatting>
  <conditionalFormatting sqref="C28:C29">
    <cfRule type="duplicateValues" dxfId="11" priority="12" stopIfTrue="1"/>
  </conditionalFormatting>
  <conditionalFormatting sqref="C30">
    <cfRule type="duplicateValues" dxfId="10" priority="11" stopIfTrue="1"/>
  </conditionalFormatting>
  <conditionalFormatting sqref="C31:C32">
    <cfRule type="duplicateValues" dxfId="9" priority="10" stopIfTrue="1"/>
  </conditionalFormatting>
  <conditionalFormatting sqref="C33:C34">
    <cfRule type="duplicateValues" dxfId="8" priority="9" stopIfTrue="1"/>
  </conditionalFormatting>
  <conditionalFormatting sqref="C35:C36">
    <cfRule type="duplicateValues" dxfId="7" priority="8" stopIfTrue="1"/>
  </conditionalFormatting>
  <conditionalFormatting sqref="C37:C38">
    <cfRule type="duplicateValues" dxfId="6" priority="7" stopIfTrue="1"/>
  </conditionalFormatting>
  <conditionalFormatting sqref="C39:C40">
    <cfRule type="duplicateValues" dxfId="5" priority="6" stopIfTrue="1"/>
  </conditionalFormatting>
  <conditionalFormatting sqref="C41:C42">
    <cfRule type="duplicateValues" dxfId="4" priority="5" stopIfTrue="1"/>
  </conditionalFormatting>
  <conditionalFormatting sqref="C43:C44">
    <cfRule type="duplicateValues" dxfId="3" priority="4" stopIfTrue="1"/>
  </conditionalFormatting>
  <conditionalFormatting sqref="C45:C46">
    <cfRule type="duplicateValues" dxfId="2" priority="3" stopIfTrue="1"/>
  </conditionalFormatting>
  <conditionalFormatting sqref="C47:C48">
    <cfRule type="duplicateValues" dxfId="1" priority="2" stopIfTrue="1"/>
  </conditionalFormatting>
  <conditionalFormatting sqref="C49:C50">
    <cfRule type="duplicateValues" dxfId="0" priority="1" stopIfTrue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8"/>
  <sheetViews>
    <sheetView zoomScale="110" zoomScaleNormal="110" workbookViewId="0">
      <pane xSplit="3" ySplit="8" topLeftCell="D141" activePane="bottomRight" state="frozen"/>
      <selection pane="topRight" activeCell="D1" sqref="D1"/>
      <selection pane="bottomLeft" activeCell="A9" sqref="A9"/>
      <selection pane="bottomRight" activeCell="D9" sqref="D9:D15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2" style="65" customWidth="1"/>
    <col min="5" max="11" width="11" style="3" customWidth="1"/>
    <col min="12" max="16384" width="9.140625" style="3"/>
  </cols>
  <sheetData>
    <row r="2" spans="1:11" ht="30" customHeight="1" x14ac:dyDescent="0.2">
      <c r="A2" s="291" t="s">
        <v>346</v>
      </c>
      <c r="B2" s="291"/>
      <c r="C2" s="291"/>
      <c r="D2" s="292"/>
      <c r="E2" s="292"/>
      <c r="F2" s="292"/>
      <c r="G2" s="292"/>
      <c r="H2" s="292"/>
      <c r="I2" s="292"/>
      <c r="J2" s="292"/>
      <c r="K2" s="292"/>
    </row>
    <row r="3" spans="1:11" x14ac:dyDescent="0.2">
      <c r="C3" s="4"/>
      <c r="D3" s="60"/>
      <c r="K3" s="3" t="s">
        <v>330</v>
      </c>
    </row>
    <row r="4" spans="1:11" s="5" customFormat="1" ht="24.75" customHeight="1" x14ac:dyDescent="0.2">
      <c r="A4" s="260" t="s">
        <v>0</v>
      </c>
      <c r="B4" s="260" t="s">
        <v>1</v>
      </c>
      <c r="C4" s="260" t="s">
        <v>2</v>
      </c>
      <c r="D4" s="293" t="s">
        <v>300</v>
      </c>
      <c r="E4" s="295" t="s">
        <v>303</v>
      </c>
      <c r="F4" s="295"/>
      <c r="G4" s="295"/>
      <c r="H4" s="295"/>
      <c r="I4" s="295"/>
      <c r="J4" s="295"/>
      <c r="K4" s="295"/>
    </row>
    <row r="5" spans="1:11" ht="51.75" customHeight="1" x14ac:dyDescent="0.2">
      <c r="A5" s="261"/>
      <c r="B5" s="261"/>
      <c r="C5" s="261"/>
      <c r="D5" s="294"/>
      <c r="E5" s="41" t="s">
        <v>304</v>
      </c>
      <c r="F5" s="41" t="s">
        <v>305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</row>
    <row r="6" spans="1:11" ht="12.75" customHeight="1" x14ac:dyDescent="0.2">
      <c r="A6" s="277" t="s">
        <v>300</v>
      </c>
      <c r="B6" s="277"/>
      <c r="C6" s="277"/>
      <c r="D6" s="106">
        <f>D7+D8</f>
        <v>1768715271</v>
      </c>
      <c r="E6" s="106">
        <f t="shared" ref="E6:K6" si="0">E7+E8</f>
        <v>473553293</v>
      </c>
      <c r="F6" s="106">
        <f t="shared" si="0"/>
        <v>231444342</v>
      </c>
      <c r="G6" s="106">
        <f t="shared" si="0"/>
        <v>350490510</v>
      </c>
      <c r="H6" s="106">
        <f t="shared" si="0"/>
        <v>204301191</v>
      </c>
      <c r="I6" s="106">
        <f t="shared" si="0"/>
        <v>134608572</v>
      </c>
      <c r="J6" s="106">
        <f t="shared" si="0"/>
        <v>51908974</v>
      </c>
      <c r="K6" s="106">
        <f t="shared" si="0"/>
        <v>322408389</v>
      </c>
    </row>
    <row r="7" spans="1:11" ht="12.75" customHeight="1" x14ac:dyDescent="0.2">
      <c r="A7" s="273" t="s">
        <v>299</v>
      </c>
      <c r="B7" s="274"/>
      <c r="C7" s="275"/>
      <c r="D7" s="104">
        <f>E7+F7+G7+H7+I7+J7+K7</f>
        <v>31235788</v>
      </c>
      <c r="E7" s="102">
        <v>17252223</v>
      </c>
      <c r="F7" s="102">
        <v>13908483</v>
      </c>
      <c r="G7" s="105">
        <v>74185</v>
      </c>
      <c r="H7" s="138">
        <v>0</v>
      </c>
      <c r="I7" s="138">
        <v>12</v>
      </c>
      <c r="J7" s="138">
        <v>2</v>
      </c>
      <c r="K7" s="138">
        <v>883</v>
      </c>
    </row>
    <row r="8" spans="1:11" ht="12.75" customHeight="1" x14ac:dyDescent="0.2">
      <c r="A8" s="273" t="s">
        <v>395</v>
      </c>
      <c r="B8" s="274"/>
      <c r="C8" s="275"/>
      <c r="D8" s="107">
        <f>SUM(D9:D156)</f>
        <v>1737479483</v>
      </c>
      <c r="E8" s="106">
        <f t="shared" ref="E8:K8" si="1">SUM(E9:E156)</f>
        <v>456301070</v>
      </c>
      <c r="F8" s="106">
        <f t="shared" si="1"/>
        <v>217535859</v>
      </c>
      <c r="G8" s="106">
        <f t="shared" si="1"/>
        <v>350416325</v>
      </c>
      <c r="H8" s="106">
        <f t="shared" si="1"/>
        <v>204301191</v>
      </c>
      <c r="I8" s="106">
        <f t="shared" si="1"/>
        <v>134608560</v>
      </c>
      <c r="J8" s="106">
        <f t="shared" si="1"/>
        <v>51908972</v>
      </c>
      <c r="K8" s="106">
        <f t="shared" si="1"/>
        <v>322407506</v>
      </c>
    </row>
    <row r="9" spans="1:11" ht="12" customHeight="1" x14ac:dyDescent="0.2">
      <c r="A9" s="7">
        <v>1</v>
      </c>
      <c r="B9" s="8" t="s">
        <v>3</v>
      </c>
      <c r="C9" s="9" t="s">
        <v>4</v>
      </c>
      <c r="D9" s="108">
        <f t="shared" ref="D9:D40" si="2">E9+F9+G9+H9+I9+J9+K9</f>
        <v>1709616</v>
      </c>
      <c r="E9" s="10">
        <v>0</v>
      </c>
      <c r="F9" s="10">
        <v>0</v>
      </c>
      <c r="G9" s="10">
        <v>1036996</v>
      </c>
      <c r="H9" s="10">
        <v>672620</v>
      </c>
      <c r="I9" s="10">
        <v>0</v>
      </c>
      <c r="J9" s="10"/>
      <c r="K9" s="10">
        <v>0</v>
      </c>
    </row>
    <row r="10" spans="1:11" x14ac:dyDescent="0.2">
      <c r="A10" s="7">
        <v>2</v>
      </c>
      <c r="B10" s="11" t="s">
        <v>5</v>
      </c>
      <c r="C10" s="9" t="s">
        <v>6</v>
      </c>
      <c r="D10" s="108">
        <f t="shared" si="2"/>
        <v>2347403</v>
      </c>
      <c r="E10" s="10">
        <v>0</v>
      </c>
      <c r="F10" s="10">
        <v>0</v>
      </c>
      <c r="G10" s="10">
        <v>1656235</v>
      </c>
      <c r="H10" s="10">
        <v>691168</v>
      </c>
      <c r="I10" s="10">
        <v>0</v>
      </c>
      <c r="J10" s="10"/>
      <c r="K10" s="10">
        <v>0</v>
      </c>
    </row>
    <row r="11" spans="1:11" x14ac:dyDescent="0.2">
      <c r="A11" s="7">
        <v>3</v>
      </c>
      <c r="B11" s="12" t="s">
        <v>7</v>
      </c>
      <c r="C11" s="13" t="s">
        <v>8</v>
      </c>
      <c r="D11" s="109">
        <f t="shared" si="2"/>
        <v>11976837</v>
      </c>
      <c r="E11" s="10">
        <v>2471868</v>
      </c>
      <c r="F11" s="10">
        <v>0</v>
      </c>
      <c r="G11" s="10">
        <v>5192359</v>
      </c>
      <c r="H11" s="10">
        <v>2449405</v>
      </c>
      <c r="I11" s="10">
        <v>1863205</v>
      </c>
      <c r="J11" s="10"/>
      <c r="K11" s="10">
        <v>0</v>
      </c>
    </row>
    <row r="12" spans="1:11" ht="14.25" customHeight="1" x14ac:dyDescent="0.2">
      <c r="A12" s="7">
        <v>4</v>
      </c>
      <c r="B12" s="8" t="s">
        <v>9</v>
      </c>
      <c r="C12" s="9" t="s">
        <v>10</v>
      </c>
      <c r="D12" s="108">
        <f t="shared" si="2"/>
        <v>2151169</v>
      </c>
      <c r="E12" s="10">
        <v>0</v>
      </c>
      <c r="F12" s="10">
        <v>0</v>
      </c>
      <c r="G12" s="10">
        <v>1072439</v>
      </c>
      <c r="H12" s="10">
        <v>1078730</v>
      </c>
      <c r="I12" s="10">
        <v>0</v>
      </c>
      <c r="J12" s="10"/>
      <c r="K12" s="10">
        <v>0</v>
      </c>
    </row>
    <row r="13" spans="1:11" x14ac:dyDescent="0.2">
      <c r="A13" s="7">
        <v>5</v>
      </c>
      <c r="B13" s="8" t="s">
        <v>11</v>
      </c>
      <c r="C13" s="9" t="s">
        <v>12</v>
      </c>
      <c r="D13" s="108">
        <f t="shared" si="2"/>
        <v>2863208</v>
      </c>
      <c r="E13" s="10">
        <v>0</v>
      </c>
      <c r="F13" s="10">
        <v>0</v>
      </c>
      <c r="G13" s="10">
        <v>1939899</v>
      </c>
      <c r="H13" s="10">
        <v>923309</v>
      </c>
      <c r="I13" s="10">
        <v>0</v>
      </c>
      <c r="J13" s="10"/>
      <c r="K13" s="10">
        <v>0</v>
      </c>
    </row>
    <row r="14" spans="1:11" x14ac:dyDescent="0.2">
      <c r="A14" s="7">
        <v>6</v>
      </c>
      <c r="B14" s="12" t="s">
        <v>13</v>
      </c>
      <c r="C14" s="13" t="s">
        <v>14</v>
      </c>
      <c r="D14" s="109">
        <f t="shared" si="2"/>
        <v>56433022</v>
      </c>
      <c r="E14" s="10">
        <v>9321231</v>
      </c>
      <c r="F14" s="10">
        <v>1196536</v>
      </c>
      <c r="G14" s="10">
        <v>14181000</v>
      </c>
      <c r="H14" s="10">
        <v>3820019</v>
      </c>
      <c r="I14" s="10">
        <v>5937204</v>
      </c>
      <c r="J14" s="10"/>
      <c r="K14" s="10">
        <v>21977032</v>
      </c>
    </row>
    <row r="15" spans="1:11" x14ac:dyDescent="0.2">
      <c r="A15" s="7">
        <v>7</v>
      </c>
      <c r="B15" s="14" t="s">
        <v>15</v>
      </c>
      <c r="C15" s="15" t="s">
        <v>16</v>
      </c>
      <c r="D15" s="110">
        <f t="shared" si="2"/>
        <v>20844687</v>
      </c>
      <c r="E15" s="10">
        <v>10458883</v>
      </c>
      <c r="F15" s="10">
        <v>0</v>
      </c>
      <c r="G15" s="10">
        <v>0</v>
      </c>
      <c r="H15" s="10">
        <v>2785926</v>
      </c>
      <c r="I15" s="10">
        <v>0</v>
      </c>
      <c r="J15" s="10"/>
      <c r="K15" s="10">
        <v>7599878</v>
      </c>
    </row>
    <row r="16" spans="1:11" x14ac:dyDescent="0.2">
      <c r="A16" s="7">
        <v>8</v>
      </c>
      <c r="B16" s="12" t="s">
        <v>17</v>
      </c>
      <c r="C16" s="13" t="s">
        <v>18</v>
      </c>
      <c r="D16" s="109">
        <f t="shared" si="2"/>
        <v>95925</v>
      </c>
      <c r="E16" s="10">
        <v>0</v>
      </c>
      <c r="F16" s="10">
        <v>0</v>
      </c>
      <c r="G16" s="10">
        <v>0</v>
      </c>
      <c r="H16" s="10">
        <v>95925</v>
      </c>
      <c r="I16" s="10">
        <v>0</v>
      </c>
      <c r="J16" s="10"/>
      <c r="K16" s="10">
        <v>0</v>
      </c>
    </row>
    <row r="17" spans="1:11" x14ac:dyDescent="0.2">
      <c r="A17" s="7">
        <v>9</v>
      </c>
      <c r="B17" s="12" t="s">
        <v>19</v>
      </c>
      <c r="C17" s="13" t="s">
        <v>20</v>
      </c>
      <c r="D17" s="109">
        <f t="shared" si="2"/>
        <v>2494081</v>
      </c>
      <c r="E17" s="10">
        <v>0</v>
      </c>
      <c r="F17" s="10">
        <v>0</v>
      </c>
      <c r="G17" s="10">
        <v>1687089</v>
      </c>
      <c r="H17" s="10">
        <v>806992</v>
      </c>
      <c r="I17" s="10">
        <v>0</v>
      </c>
      <c r="J17" s="10"/>
      <c r="K17" s="10">
        <v>0</v>
      </c>
    </row>
    <row r="18" spans="1:11" x14ac:dyDescent="0.2">
      <c r="A18" s="7">
        <v>10</v>
      </c>
      <c r="B18" s="12" t="s">
        <v>21</v>
      </c>
      <c r="C18" s="13" t="s">
        <v>22</v>
      </c>
      <c r="D18" s="109">
        <f t="shared" si="2"/>
        <v>2861196</v>
      </c>
      <c r="E18" s="10">
        <v>0</v>
      </c>
      <c r="F18" s="10">
        <v>0</v>
      </c>
      <c r="G18" s="10">
        <v>1886922</v>
      </c>
      <c r="H18" s="10">
        <v>974274</v>
      </c>
      <c r="I18" s="10">
        <v>0</v>
      </c>
      <c r="J18" s="10"/>
      <c r="K18" s="10">
        <v>0</v>
      </c>
    </row>
    <row r="19" spans="1:11" x14ac:dyDescent="0.2">
      <c r="A19" s="7">
        <v>11</v>
      </c>
      <c r="B19" s="12" t="s">
        <v>23</v>
      </c>
      <c r="C19" s="13" t="s">
        <v>24</v>
      </c>
      <c r="D19" s="109">
        <f t="shared" si="2"/>
        <v>2674094</v>
      </c>
      <c r="E19" s="10">
        <v>0</v>
      </c>
      <c r="F19" s="10">
        <v>0</v>
      </c>
      <c r="G19" s="10">
        <v>1837607</v>
      </c>
      <c r="H19" s="10">
        <v>836487</v>
      </c>
      <c r="I19" s="10">
        <v>0</v>
      </c>
      <c r="J19" s="10"/>
      <c r="K19" s="10">
        <v>0</v>
      </c>
    </row>
    <row r="20" spans="1:11" x14ac:dyDescent="0.2">
      <c r="A20" s="7">
        <v>12</v>
      </c>
      <c r="B20" s="12" t="s">
        <v>25</v>
      </c>
      <c r="C20" s="13" t="s">
        <v>26</v>
      </c>
      <c r="D20" s="109">
        <f t="shared" si="2"/>
        <v>4646168</v>
      </c>
      <c r="E20" s="10">
        <v>0</v>
      </c>
      <c r="F20" s="10">
        <v>0</v>
      </c>
      <c r="G20" s="10">
        <v>2939699</v>
      </c>
      <c r="H20" s="10">
        <v>1706469</v>
      </c>
      <c r="I20" s="10">
        <v>0</v>
      </c>
      <c r="J20" s="10"/>
      <c r="K20" s="10">
        <v>0</v>
      </c>
    </row>
    <row r="21" spans="1:11" x14ac:dyDescent="0.2">
      <c r="A21" s="7">
        <v>13</v>
      </c>
      <c r="B21" s="8" t="s">
        <v>27</v>
      </c>
      <c r="C21" s="13" t="s">
        <v>28</v>
      </c>
      <c r="D21" s="109">
        <f t="shared" si="2"/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/>
      <c r="K21" s="10">
        <v>0</v>
      </c>
    </row>
    <row r="22" spans="1:11" x14ac:dyDescent="0.2">
      <c r="A22" s="7">
        <v>14</v>
      </c>
      <c r="B22" s="8" t="s">
        <v>29</v>
      </c>
      <c r="C22" s="9" t="s">
        <v>30</v>
      </c>
      <c r="D22" s="108">
        <f t="shared" si="2"/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>
        <v>0</v>
      </c>
    </row>
    <row r="23" spans="1:11" x14ac:dyDescent="0.2">
      <c r="A23" s="7">
        <v>15</v>
      </c>
      <c r="B23" s="12" t="s">
        <v>31</v>
      </c>
      <c r="C23" s="13" t="s">
        <v>32</v>
      </c>
      <c r="D23" s="109">
        <f t="shared" si="2"/>
        <v>1182381</v>
      </c>
      <c r="E23" s="10">
        <v>0</v>
      </c>
      <c r="F23" s="10">
        <v>0</v>
      </c>
      <c r="G23" s="10">
        <v>0</v>
      </c>
      <c r="H23" s="10">
        <v>1182381</v>
      </c>
      <c r="I23" s="10">
        <v>0</v>
      </c>
      <c r="J23" s="10"/>
      <c r="K23" s="10">
        <v>0</v>
      </c>
    </row>
    <row r="24" spans="1:11" x14ac:dyDescent="0.2">
      <c r="A24" s="7">
        <v>16</v>
      </c>
      <c r="B24" s="12" t="s">
        <v>33</v>
      </c>
      <c r="C24" s="13" t="s">
        <v>34</v>
      </c>
      <c r="D24" s="109">
        <f t="shared" si="2"/>
        <v>1318882</v>
      </c>
      <c r="E24" s="10">
        <v>0</v>
      </c>
      <c r="F24" s="10">
        <v>0</v>
      </c>
      <c r="G24" s="10">
        <v>0</v>
      </c>
      <c r="H24" s="10">
        <v>1318882</v>
      </c>
      <c r="I24" s="10">
        <v>0</v>
      </c>
      <c r="J24" s="10"/>
      <c r="K24" s="10">
        <v>0</v>
      </c>
    </row>
    <row r="25" spans="1:11" x14ac:dyDescent="0.2">
      <c r="A25" s="7">
        <v>17</v>
      </c>
      <c r="B25" s="12" t="s">
        <v>35</v>
      </c>
      <c r="C25" s="13" t="s">
        <v>36</v>
      </c>
      <c r="D25" s="109">
        <f t="shared" si="2"/>
        <v>9888583</v>
      </c>
      <c r="E25" s="10">
        <v>3262419</v>
      </c>
      <c r="F25" s="10">
        <v>0</v>
      </c>
      <c r="G25" s="10">
        <v>4523643</v>
      </c>
      <c r="H25" s="10">
        <v>2102521</v>
      </c>
      <c r="I25" s="10">
        <v>0</v>
      </c>
      <c r="J25" s="10"/>
      <c r="K25" s="10">
        <v>0</v>
      </c>
    </row>
    <row r="26" spans="1:11" x14ac:dyDescent="0.2">
      <c r="A26" s="7">
        <v>18</v>
      </c>
      <c r="B26" s="12" t="s">
        <v>37</v>
      </c>
      <c r="C26" s="13" t="s">
        <v>38</v>
      </c>
      <c r="D26" s="109">
        <f t="shared" si="2"/>
        <v>65695757</v>
      </c>
      <c r="E26" s="10">
        <v>7092319</v>
      </c>
      <c r="F26" s="10">
        <v>8449585</v>
      </c>
      <c r="G26" s="10">
        <v>12665531</v>
      </c>
      <c r="H26" s="10">
        <v>4453555</v>
      </c>
      <c r="I26" s="10">
        <v>2008609</v>
      </c>
      <c r="J26" s="10"/>
      <c r="K26" s="10">
        <v>31026158</v>
      </c>
    </row>
    <row r="27" spans="1:11" x14ac:dyDescent="0.2">
      <c r="A27" s="7">
        <v>19</v>
      </c>
      <c r="B27" s="8" t="s">
        <v>39</v>
      </c>
      <c r="C27" s="9" t="s">
        <v>40</v>
      </c>
      <c r="D27" s="108">
        <f t="shared" si="2"/>
        <v>1016030</v>
      </c>
      <c r="E27" s="10">
        <v>0</v>
      </c>
      <c r="F27" s="10">
        <v>0</v>
      </c>
      <c r="G27" s="10">
        <v>484963</v>
      </c>
      <c r="H27" s="10">
        <v>531067</v>
      </c>
      <c r="I27" s="10">
        <v>0</v>
      </c>
      <c r="J27" s="10"/>
      <c r="K27" s="10">
        <v>0</v>
      </c>
    </row>
    <row r="28" spans="1:11" x14ac:dyDescent="0.2">
      <c r="A28" s="7">
        <v>20</v>
      </c>
      <c r="B28" s="8" t="s">
        <v>41</v>
      </c>
      <c r="C28" s="9" t="s">
        <v>42</v>
      </c>
      <c r="D28" s="108">
        <f t="shared" si="2"/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/>
      <c r="K28" s="10">
        <v>0</v>
      </c>
    </row>
    <row r="29" spans="1:11" x14ac:dyDescent="0.2">
      <c r="A29" s="7">
        <v>21</v>
      </c>
      <c r="B29" s="8" t="s">
        <v>43</v>
      </c>
      <c r="C29" s="9" t="s">
        <v>44</v>
      </c>
      <c r="D29" s="108">
        <f t="shared" si="2"/>
        <v>10743183</v>
      </c>
      <c r="E29" s="29">
        <v>1697206</v>
      </c>
      <c r="F29" s="29">
        <v>0</v>
      </c>
      <c r="G29" s="29">
        <v>5856762</v>
      </c>
      <c r="H29" s="29">
        <v>2946875</v>
      </c>
      <c r="I29" s="29">
        <v>242340</v>
      </c>
      <c r="J29" s="29"/>
      <c r="K29" s="29">
        <v>0</v>
      </c>
    </row>
    <row r="30" spans="1:11" x14ac:dyDescent="0.2">
      <c r="A30" s="7">
        <v>22</v>
      </c>
      <c r="B30" s="8" t="s">
        <v>45</v>
      </c>
      <c r="C30" s="9" t="s">
        <v>46</v>
      </c>
      <c r="D30" s="108">
        <f t="shared" si="2"/>
        <v>16777526</v>
      </c>
      <c r="E30" s="10">
        <v>4556464</v>
      </c>
      <c r="F30" s="10">
        <v>0</v>
      </c>
      <c r="G30" s="10">
        <v>8571384</v>
      </c>
      <c r="H30" s="10">
        <v>2601667</v>
      </c>
      <c r="I30" s="10">
        <v>1048011</v>
      </c>
      <c r="J30" s="10"/>
      <c r="K30" s="10">
        <v>0</v>
      </c>
    </row>
    <row r="31" spans="1:11" x14ac:dyDescent="0.2">
      <c r="A31" s="7">
        <v>23</v>
      </c>
      <c r="B31" s="12" t="s">
        <v>47</v>
      </c>
      <c r="C31" s="13" t="s">
        <v>48</v>
      </c>
      <c r="D31" s="109">
        <f t="shared" si="2"/>
        <v>1689896</v>
      </c>
      <c r="E31" s="10">
        <v>0</v>
      </c>
      <c r="F31" s="10">
        <v>0</v>
      </c>
      <c r="G31" s="10">
        <v>1114789</v>
      </c>
      <c r="H31" s="10">
        <v>575107</v>
      </c>
      <c r="I31" s="10">
        <v>0</v>
      </c>
      <c r="J31" s="10"/>
      <c r="K31" s="10">
        <v>0</v>
      </c>
    </row>
    <row r="32" spans="1:11" ht="12" customHeight="1" x14ac:dyDescent="0.2">
      <c r="A32" s="7">
        <v>24</v>
      </c>
      <c r="B32" s="12" t="s">
        <v>49</v>
      </c>
      <c r="C32" s="13" t="s">
        <v>50</v>
      </c>
      <c r="D32" s="109">
        <f t="shared" si="2"/>
        <v>9701755</v>
      </c>
      <c r="E32" s="10">
        <v>0</v>
      </c>
      <c r="F32" s="10">
        <v>9701755</v>
      </c>
      <c r="G32" s="10">
        <v>0</v>
      </c>
      <c r="H32" s="10">
        <v>0</v>
      </c>
      <c r="I32" s="10">
        <v>0</v>
      </c>
      <c r="J32" s="10"/>
      <c r="K32" s="10">
        <v>0</v>
      </c>
    </row>
    <row r="33" spans="1:11" ht="24" x14ac:dyDescent="0.2">
      <c r="A33" s="7">
        <v>25</v>
      </c>
      <c r="B33" s="12" t="s">
        <v>51</v>
      </c>
      <c r="C33" s="13" t="s">
        <v>52</v>
      </c>
      <c r="D33" s="109">
        <f t="shared" si="2"/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/>
      <c r="K33" s="10">
        <v>0</v>
      </c>
    </row>
    <row r="34" spans="1:11" x14ac:dyDescent="0.2">
      <c r="A34" s="7">
        <v>26</v>
      </c>
      <c r="B34" s="8" t="s">
        <v>53</v>
      </c>
      <c r="C34" s="15" t="s">
        <v>54</v>
      </c>
      <c r="D34" s="110">
        <f t="shared" si="2"/>
        <v>42647163</v>
      </c>
      <c r="E34" s="10">
        <v>8627075</v>
      </c>
      <c r="F34" s="10">
        <v>8065513</v>
      </c>
      <c r="G34" s="10">
        <v>14147237</v>
      </c>
      <c r="H34" s="10">
        <v>7786384</v>
      </c>
      <c r="I34" s="10">
        <v>4020954</v>
      </c>
      <c r="J34" s="10"/>
      <c r="K34" s="10">
        <v>0</v>
      </c>
    </row>
    <row r="35" spans="1:11" x14ac:dyDescent="0.2">
      <c r="A35" s="7">
        <v>27</v>
      </c>
      <c r="B35" s="12" t="s">
        <v>55</v>
      </c>
      <c r="C35" s="13" t="s">
        <v>56</v>
      </c>
      <c r="D35" s="109">
        <f t="shared" si="2"/>
        <v>68063577</v>
      </c>
      <c r="E35" s="10">
        <v>5027448</v>
      </c>
      <c r="F35" s="10">
        <v>0</v>
      </c>
      <c r="G35" s="10">
        <v>13284251</v>
      </c>
      <c r="H35" s="10">
        <v>7045240</v>
      </c>
      <c r="I35" s="10">
        <v>0</v>
      </c>
      <c r="J35" s="10"/>
      <c r="K35" s="10">
        <v>42706638</v>
      </c>
    </row>
    <row r="36" spans="1:11" ht="24" customHeight="1" x14ac:dyDescent="0.2">
      <c r="A36" s="7">
        <v>28</v>
      </c>
      <c r="B36" s="12" t="s">
        <v>57</v>
      </c>
      <c r="C36" s="13" t="s">
        <v>58</v>
      </c>
      <c r="D36" s="109">
        <f t="shared" si="2"/>
        <v>6906202</v>
      </c>
      <c r="E36" s="10">
        <v>0</v>
      </c>
      <c r="F36" s="10">
        <v>0</v>
      </c>
      <c r="G36" s="10">
        <v>3517720</v>
      </c>
      <c r="H36" s="10">
        <v>3388482</v>
      </c>
      <c r="I36" s="10">
        <v>0</v>
      </c>
      <c r="J36" s="10"/>
      <c r="K36" s="10">
        <v>0</v>
      </c>
    </row>
    <row r="37" spans="1:11" ht="12" customHeight="1" x14ac:dyDescent="0.2">
      <c r="A37" s="7">
        <v>29</v>
      </c>
      <c r="B37" s="8" t="s">
        <v>59</v>
      </c>
      <c r="C37" s="9" t="s">
        <v>60</v>
      </c>
      <c r="D37" s="108">
        <f t="shared" si="2"/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/>
      <c r="K37" s="10">
        <v>0</v>
      </c>
    </row>
    <row r="38" spans="1:11" x14ac:dyDescent="0.2">
      <c r="A38" s="7">
        <v>30</v>
      </c>
      <c r="B38" s="11" t="s">
        <v>61</v>
      </c>
      <c r="C38" s="15" t="s">
        <v>62</v>
      </c>
      <c r="D38" s="110">
        <f t="shared" si="2"/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/>
      <c r="K38" s="10">
        <v>0</v>
      </c>
    </row>
    <row r="39" spans="1:11" ht="24" x14ac:dyDescent="0.2">
      <c r="A39" s="7">
        <v>31</v>
      </c>
      <c r="B39" s="8" t="s">
        <v>63</v>
      </c>
      <c r="C39" s="9" t="s">
        <v>64</v>
      </c>
      <c r="D39" s="108">
        <f t="shared" si="2"/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/>
      <c r="K39" s="10">
        <v>0</v>
      </c>
    </row>
    <row r="40" spans="1:11" x14ac:dyDescent="0.2">
      <c r="A40" s="7">
        <v>32</v>
      </c>
      <c r="B40" s="12" t="s">
        <v>65</v>
      </c>
      <c r="C40" s="13" t="s">
        <v>66</v>
      </c>
      <c r="D40" s="109">
        <f t="shared" si="2"/>
        <v>1185597</v>
      </c>
      <c r="E40" s="10">
        <v>0</v>
      </c>
      <c r="F40" s="10">
        <v>0</v>
      </c>
      <c r="G40" s="10">
        <v>810726</v>
      </c>
      <c r="H40" s="10">
        <v>374871</v>
      </c>
      <c r="I40" s="10">
        <v>0</v>
      </c>
      <c r="J40" s="10"/>
      <c r="K40" s="10">
        <v>0</v>
      </c>
    </row>
    <row r="41" spans="1:11" x14ac:dyDescent="0.2">
      <c r="A41" s="7">
        <v>33</v>
      </c>
      <c r="B41" s="11" t="s">
        <v>67</v>
      </c>
      <c r="C41" s="9" t="s">
        <v>68</v>
      </c>
      <c r="D41" s="108">
        <f t="shared" ref="D41:D72" si="3">E41+F41+G41+H41+I41+J41+K41</f>
        <v>22325227</v>
      </c>
      <c r="E41" s="10">
        <v>6956666</v>
      </c>
      <c r="F41" s="10">
        <v>0</v>
      </c>
      <c r="G41" s="10">
        <v>9958259</v>
      </c>
      <c r="H41" s="10">
        <v>4996704</v>
      </c>
      <c r="I41" s="10">
        <v>413598</v>
      </c>
      <c r="J41" s="10"/>
      <c r="K41" s="10">
        <v>0</v>
      </c>
    </row>
    <row r="42" spans="1:11" x14ac:dyDescent="0.2">
      <c r="A42" s="7">
        <v>34</v>
      </c>
      <c r="B42" s="14" t="s">
        <v>69</v>
      </c>
      <c r="C42" s="15" t="s">
        <v>70</v>
      </c>
      <c r="D42" s="110">
        <f t="shared" si="3"/>
        <v>33166799</v>
      </c>
      <c r="E42" s="29">
        <v>2240695</v>
      </c>
      <c r="F42" s="29">
        <v>0</v>
      </c>
      <c r="G42" s="29">
        <v>13900108</v>
      </c>
      <c r="H42" s="29">
        <v>6362679</v>
      </c>
      <c r="I42" s="29">
        <v>2630953</v>
      </c>
      <c r="J42" s="29"/>
      <c r="K42" s="29">
        <v>8032364</v>
      </c>
    </row>
    <row r="43" spans="1:11" x14ac:dyDescent="0.2">
      <c r="A43" s="7">
        <v>35</v>
      </c>
      <c r="B43" s="8" t="s">
        <v>71</v>
      </c>
      <c r="C43" s="9" t="s">
        <v>72</v>
      </c>
      <c r="D43" s="108">
        <f t="shared" si="3"/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/>
      <c r="K43" s="10">
        <v>0</v>
      </c>
    </row>
    <row r="44" spans="1:11" x14ac:dyDescent="0.2">
      <c r="A44" s="7">
        <v>36</v>
      </c>
      <c r="B44" s="11" t="s">
        <v>73</v>
      </c>
      <c r="C44" s="9" t="s">
        <v>74</v>
      </c>
      <c r="D44" s="108">
        <f t="shared" si="3"/>
        <v>1104574</v>
      </c>
      <c r="E44" s="10">
        <v>0</v>
      </c>
      <c r="F44" s="10">
        <v>0</v>
      </c>
      <c r="G44" s="10">
        <v>170223</v>
      </c>
      <c r="H44" s="10">
        <v>934351</v>
      </c>
      <c r="I44" s="10">
        <v>0</v>
      </c>
      <c r="J44" s="10"/>
      <c r="K44" s="10">
        <v>0</v>
      </c>
    </row>
    <row r="45" spans="1:11" x14ac:dyDescent="0.2">
      <c r="A45" s="7">
        <v>37</v>
      </c>
      <c r="B45" s="12" t="s">
        <v>75</v>
      </c>
      <c r="C45" s="13" t="s">
        <v>76</v>
      </c>
      <c r="D45" s="109">
        <f t="shared" si="3"/>
        <v>10265569</v>
      </c>
      <c r="E45" s="10">
        <v>3622062</v>
      </c>
      <c r="F45" s="10">
        <v>0</v>
      </c>
      <c r="G45" s="10">
        <v>2637421</v>
      </c>
      <c r="H45" s="10">
        <v>3283201</v>
      </c>
      <c r="I45" s="10">
        <v>722885</v>
      </c>
      <c r="J45" s="10"/>
      <c r="K45" s="10">
        <v>0</v>
      </c>
    </row>
    <row r="46" spans="1:11" x14ac:dyDescent="0.2">
      <c r="A46" s="7">
        <v>38</v>
      </c>
      <c r="B46" s="11" t="s">
        <v>77</v>
      </c>
      <c r="C46" s="9" t="s">
        <v>78</v>
      </c>
      <c r="D46" s="108">
        <f t="shared" si="3"/>
        <v>3902359</v>
      </c>
      <c r="E46" s="10">
        <v>0</v>
      </c>
      <c r="F46" s="10">
        <v>0</v>
      </c>
      <c r="G46" s="10">
        <v>2648706</v>
      </c>
      <c r="H46" s="10">
        <v>1253653</v>
      </c>
      <c r="I46" s="10">
        <v>0</v>
      </c>
      <c r="J46" s="10"/>
      <c r="K46" s="10">
        <v>0</v>
      </c>
    </row>
    <row r="47" spans="1:11" x14ac:dyDescent="0.2">
      <c r="A47" s="7">
        <v>39</v>
      </c>
      <c r="B47" s="8" t="s">
        <v>79</v>
      </c>
      <c r="C47" s="9" t="s">
        <v>80</v>
      </c>
      <c r="D47" s="108">
        <f t="shared" si="3"/>
        <v>20896125</v>
      </c>
      <c r="E47" s="29">
        <v>7488376</v>
      </c>
      <c r="F47" s="29">
        <v>0</v>
      </c>
      <c r="G47" s="29">
        <v>6797003</v>
      </c>
      <c r="H47" s="29">
        <v>4352275</v>
      </c>
      <c r="I47" s="29">
        <v>2258471</v>
      </c>
      <c r="J47" s="29"/>
      <c r="K47" s="29">
        <v>0</v>
      </c>
    </row>
    <row r="48" spans="1:11" x14ac:dyDescent="0.2">
      <c r="A48" s="7">
        <v>40</v>
      </c>
      <c r="B48" s="16" t="s">
        <v>81</v>
      </c>
      <c r="C48" s="17" t="s">
        <v>82</v>
      </c>
      <c r="D48" s="111">
        <f t="shared" si="3"/>
        <v>1194343</v>
      </c>
      <c r="E48" s="10">
        <v>0</v>
      </c>
      <c r="F48" s="10">
        <v>0</v>
      </c>
      <c r="G48" s="10">
        <v>1194343</v>
      </c>
      <c r="H48" s="10">
        <v>0</v>
      </c>
      <c r="I48" s="10">
        <v>0</v>
      </c>
      <c r="J48" s="10"/>
      <c r="K48" s="10">
        <v>0</v>
      </c>
    </row>
    <row r="49" spans="1:11" x14ac:dyDescent="0.2">
      <c r="A49" s="7">
        <v>41</v>
      </c>
      <c r="B49" s="8" t="s">
        <v>83</v>
      </c>
      <c r="C49" s="9" t="s">
        <v>84</v>
      </c>
      <c r="D49" s="108">
        <f t="shared" si="3"/>
        <v>666763</v>
      </c>
      <c r="E49" s="10">
        <v>0</v>
      </c>
      <c r="F49" s="10">
        <v>0</v>
      </c>
      <c r="G49" s="10">
        <v>0</v>
      </c>
      <c r="H49" s="10">
        <v>666763</v>
      </c>
      <c r="I49" s="10">
        <v>0</v>
      </c>
      <c r="J49" s="10"/>
      <c r="K49" s="10">
        <v>0</v>
      </c>
    </row>
    <row r="50" spans="1:11" x14ac:dyDescent="0.2">
      <c r="A50" s="7">
        <v>42</v>
      </c>
      <c r="B50" s="14" t="s">
        <v>85</v>
      </c>
      <c r="C50" s="15" t="s">
        <v>86</v>
      </c>
      <c r="D50" s="110">
        <f t="shared" si="3"/>
        <v>2231189</v>
      </c>
      <c r="E50" s="10">
        <v>0</v>
      </c>
      <c r="F50" s="10">
        <v>0</v>
      </c>
      <c r="G50" s="10">
        <v>1051911</v>
      </c>
      <c r="H50" s="10">
        <v>1179278</v>
      </c>
      <c r="I50" s="10">
        <v>0</v>
      </c>
      <c r="J50" s="10"/>
      <c r="K50" s="10">
        <v>0</v>
      </c>
    </row>
    <row r="51" spans="1:11" x14ac:dyDescent="0.2">
      <c r="A51" s="7">
        <v>43</v>
      </c>
      <c r="B51" s="12" t="s">
        <v>87</v>
      </c>
      <c r="C51" s="13" t="s">
        <v>88</v>
      </c>
      <c r="D51" s="109">
        <f t="shared" si="3"/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/>
      <c r="K51" s="10">
        <v>0</v>
      </c>
    </row>
    <row r="52" spans="1:11" x14ac:dyDescent="0.2">
      <c r="A52" s="7">
        <v>44</v>
      </c>
      <c r="B52" s="11" t="s">
        <v>89</v>
      </c>
      <c r="C52" s="9" t="s">
        <v>90</v>
      </c>
      <c r="D52" s="108">
        <f t="shared" si="3"/>
        <v>5085432</v>
      </c>
      <c r="E52" s="10">
        <v>755293</v>
      </c>
      <c r="F52" s="10">
        <v>0</v>
      </c>
      <c r="G52" s="10">
        <v>1643564</v>
      </c>
      <c r="H52" s="10">
        <v>850611</v>
      </c>
      <c r="I52" s="10">
        <v>530795</v>
      </c>
      <c r="J52" s="10"/>
      <c r="K52" s="10">
        <v>1305169</v>
      </c>
    </row>
    <row r="53" spans="1:11" x14ac:dyDescent="0.2">
      <c r="A53" s="7">
        <v>45</v>
      </c>
      <c r="B53" s="12" t="s">
        <v>91</v>
      </c>
      <c r="C53" s="13" t="s">
        <v>92</v>
      </c>
      <c r="D53" s="109">
        <f t="shared" si="3"/>
        <v>22081179</v>
      </c>
      <c r="E53" s="10">
        <v>5064646</v>
      </c>
      <c r="F53" s="10">
        <v>0</v>
      </c>
      <c r="G53" s="10">
        <v>8944961</v>
      </c>
      <c r="H53" s="10">
        <v>5448281</v>
      </c>
      <c r="I53" s="10">
        <v>2623291</v>
      </c>
      <c r="J53" s="10"/>
      <c r="K53" s="10">
        <v>0</v>
      </c>
    </row>
    <row r="54" spans="1:11" x14ac:dyDescent="0.2">
      <c r="A54" s="7">
        <v>46</v>
      </c>
      <c r="B54" s="8" t="s">
        <v>93</v>
      </c>
      <c r="C54" s="9" t="s">
        <v>94</v>
      </c>
      <c r="D54" s="108">
        <f t="shared" si="3"/>
        <v>1051221</v>
      </c>
      <c r="E54" s="10">
        <v>0</v>
      </c>
      <c r="F54" s="10">
        <v>0</v>
      </c>
      <c r="G54" s="10">
        <v>0</v>
      </c>
      <c r="H54" s="10">
        <v>1051221</v>
      </c>
      <c r="I54" s="10">
        <v>0</v>
      </c>
      <c r="J54" s="10"/>
      <c r="K54" s="10">
        <v>0</v>
      </c>
    </row>
    <row r="55" spans="1:11" ht="10.5" customHeight="1" x14ac:dyDescent="0.2">
      <c r="A55" s="7">
        <v>47</v>
      </c>
      <c r="B55" s="8" t="s">
        <v>95</v>
      </c>
      <c r="C55" s="9" t="s">
        <v>96</v>
      </c>
      <c r="D55" s="108">
        <f t="shared" si="3"/>
        <v>19324723</v>
      </c>
      <c r="E55" s="10">
        <v>3230993</v>
      </c>
      <c r="F55" s="10">
        <v>0</v>
      </c>
      <c r="G55" s="10">
        <v>8707840</v>
      </c>
      <c r="H55" s="10">
        <v>3643970</v>
      </c>
      <c r="I55" s="10">
        <v>3741920</v>
      </c>
      <c r="J55" s="10"/>
      <c r="K55" s="10">
        <v>0</v>
      </c>
    </row>
    <row r="56" spans="1:11" x14ac:dyDescent="0.2">
      <c r="A56" s="7">
        <v>48</v>
      </c>
      <c r="B56" s="18" t="s">
        <v>97</v>
      </c>
      <c r="C56" s="19" t="s">
        <v>98</v>
      </c>
      <c r="D56" s="112">
        <f t="shared" si="3"/>
        <v>2355704</v>
      </c>
      <c r="E56" s="10">
        <v>0</v>
      </c>
      <c r="F56" s="10">
        <v>0</v>
      </c>
      <c r="G56" s="10">
        <v>1554971</v>
      </c>
      <c r="H56" s="10">
        <v>800733</v>
      </c>
      <c r="I56" s="10">
        <v>0</v>
      </c>
      <c r="J56" s="10"/>
      <c r="K56" s="10">
        <v>0</v>
      </c>
    </row>
    <row r="57" spans="1:11" x14ac:dyDescent="0.2">
      <c r="A57" s="7">
        <v>49</v>
      </c>
      <c r="B57" s="12" t="s">
        <v>99</v>
      </c>
      <c r="C57" s="13" t="s">
        <v>100</v>
      </c>
      <c r="D57" s="109">
        <f t="shared" si="3"/>
        <v>2245593</v>
      </c>
      <c r="E57" s="10">
        <v>0</v>
      </c>
      <c r="F57" s="10">
        <v>0</v>
      </c>
      <c r="G57" s="10">
        <v>1012309</v>
      </c>
      <c r="H57" s="10">
        <v>1233284</v>
      </c>
      <c r="I57" s="10">
        <v>0</v>
      </c>
      <c r="J57" s="10"/>
      <c r="K57" s="10">
        <v>0</v>
      </c>
    </row>
    <row r="58" spans="1:11" x14ac:dyDescent="0.2">
      <c r="A58" s="7">
        <v>50</v>
      </c>
      <c r="B58" s="11" t="s">
        <v>101</v>
      </c>
      <c r="C58" s="9" t="s">
        <v>102</v>
      </c>
      <c r="D58" s="108">
        <f t="shared" si="3"/>
        <v>5188327</v>
      </c>
      <c r="E58" s="10">
        <v>0</v>
      </c>
      <c r="F58" s="10">
        <v>0</v>
      </c>
      <c r="G58" s="10">
        <v>3127992</v>
      </c>
      <c r="H58" s="10">
        <v>1485813</v>
      </c>
      <c r="I58" s="10">
        <v>574522</v>
      </c>
      <c r="J58" s="10"/>
      <c r="K58" s="10">
        <v>0</v>
      </c>
    </row>
    <row r="59" spans="1:11" ht="15" customHeight="1" x14ac:dyDescent="0.2">
      <c r="A59" s="7">
        <v>51</v>
      </c>
      <c r="B59" s="12" t="s">
        <v>103</v>
      </c>
      <c r="C59" s="13" t="s">
        <v>104</v>
      </c>
      <c r="D59" s="109">
        <f t="shared" si="3"/>
        <v>520653</v>
      </c>
      <c r="E59" s="10">
        <v>0</v>
      </c>
      <c r="F59" s="10">
        <v>0</v>
      </c>
      <c r="G59" s="10">
        <v>0</v>
      </c>
      <c r="H59" s="10">
        <v>520653</v>
      </c>
      <c r="I59" s="10">
        <v>0</v>
      </c>
      <c r="J59" s="10"/>
      <c r="K59" s="10">
        <v>0</v>
      </c>
    </row>
    <row r="60" spans="1:11" x14ac:dyDescent="0.2">
      <c r="A60" s="7">
        <v>52</v>
      </c>
      <c r="B60" s="11" t="s">
        <v>105</v>
      </c>
      <c r="C60" s="9" t="s">
        <v>106</v>
      </c>
      <c r="D60" s="108">
        <f t="shared" si="3"/>
        <v>2010650</v>
      </c>
      <c r="E60" s="10">
        <v>0</v>
      </c>
      <c r="F60" s="10">
        <v>0</v>
      </c>
      <c r="G60" s="10">
        <v>1115450</v>
      </c>
      <c r="H60" s="10">
        <v>895200</v>
      </c>
      <c r="I60" s="10">
        <v>0</v>
      </c>
      <c r="J60" s="10"/>
      <c r="K60" s="10">
        <v>0</v>
      </c>
    </row>
    <row r="61" spans="1:11" x14ac:dyDescent="0.2">
      <c r="A61" s="7">
        <v>53</v>
      </c>
      <c r="B61" s="12" t="s">
        <v>107</v>
      </c>
      <c r="C61" s="13" t="s">
        <v>108</v>
      </c>
      <c r="D61" s="109">
        <f t="shared" si="3"/>
        <v>4694441</v>
      </c>
      <c r="E61" s="10">
        <v>0</v>
      </c>
      <c r="F61" s="10">
        <v>0</v>
      </c>
      <c r="G61" s="10">
        <v>3211645</v>
      </c>
      <c r="H61" s="10">
        <v>1482796</v>
      </c>
      <c r="I61" s="10">
        <v>0</v>
      </c>
      <c r="J61" s="10"/>
      <c r="K61" s="10">
        <v>0</v>
      </c>
    </row>
    <row r="62" spans="1:11" x14ac:dyDescent="0.2">
      <c r="A62" s="7">
        <v>54</v>
      </c>
      <c r="B62" s="12" t="s">
        <v>109</v>
      </c>
      <c r="C62" s="13" t="s">
        <v>110</v>
      </c>
      <c r="D62" s="109">
        <f t="shared" si="3"/>
        <v>19557618</v>
      </c>
      <c r="E62" s="10">
        <v>1745705</v>
      </c>
      <c r="F62" s="10">
        <v>0</v>
      </c>
      <c r="G62" s="10">
        <v>10340648</v>
      </c>
      <c r="H62" s="10">
        <v>4430116</v>
      </c>
      <c r="I62" s="10">
        <v>3041149</v>
      </c>
      <c r="J62" s="10"/>
      <c r="K62" s="10">
        <v>0</v>
      </c>
    </row>
    <row r="63" spans="1:11" x14ac:dyDescent="0.2">
      <c r="A63" s="7">
        <v>55</v>
      </c>
      <c r="B63" s="12" t="s">
        <v>111</v>
      </c>
      <c r="C63" s="13" t="s">
        <v>112</v>
      </c>
      <c r="D63" s="109">
        <f t="shared" si="3"/>
        <v>2566420</v>
      </c>
      <c r="E63" s="10">
        <v>0</v>
      </c>
      <c r="F63" s="10">
        <v>0</v>
      </c>
      <c r="G63" s="10">
        <v>1754796</v>
      </c>
      <c r="H63" s="10">
        <v>811624</v>
      </c>
      <c r="I63" s="10">
        <v>0</v>
      </c>
      <c r="J63" s="10"/>
      <c r="K63" s="10">
        <v>0</v>
      </c>
    </row>
    <row r="64" spans="1:11" x14ac:dyDescent="0.2">
      <c r="A64" s="7">
        <v>56</v>
      </c>
      <c r="B64" s="12" t="s">
        <v>113</v>
      </c>
      <c r="C64" s="13" t="s">
        <v>114</v>
      </c>
      <c r="D64" s="109">
        <f t="shared" si="3"/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/>
      <c r="K64" s="10">
        <v>0</v>
      </c>
    </row>
    <row r="65" spans="1:11" x14ac:dyDescent="0.2">
      <c r="A65" s="7">
        <v>57</v>
      </c>
      <c r="B65" s="12" t="s">
        <v>115</v>
      </c>
      <c r="C65" s="13" t="s">
        <v>116</v>
      </c>
      <c r="D65" s="109">
        <f t="shared" si="3"/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/>
      <c r="K65" s="10">
        <v>0</v>
      </c>
    </row>
    <row r="66" spans="1:11" ht="17.25" customHeight="1" x14ac:dyDescent="0.2">
      <c r="A66" s="7">
        <v>58</v>
      </c>
      <c r="B66" s="12" t="s">
        <v>117</v>
      </c>
      <c r="C66" s="13" t="s">
        <v>118</v>
      </c>
      <c r="D66" s="109">
        <f t="shared" si="3"/>
        <v>4846594</v>
      </c>
      <c r="E66" s="10">
        <v>0</v>
      </c>
      <c r="F66" s="10">
        <v>0</v>
      </c>
      <c r="G66" s="10">
        <v>2991764</v>
      </c>
      <c r="H66" s="10">
        <v>1854830</v>
      </c>
      <c r="I66" s="10">
        <v>0</v>
      </c>
      <c r="J66" s="10"/>
      <c r="K66" s="10">
        <v>0</v>
      </c>
    </row>
    <row r="67" spans="1:11" ht="15" customHeight="1" x14ac:dyDescent="0.2">
      <c r="A67" s="7">
        <v>59</v>
      </c>
      <c r="B67" s="11" t="s">
        <v>119</v>
      </c>
      <c r="C67" s="13" t="s">
        <v>120</v>
      </c>
      <c r="D67" s="109">
        <f t="shared" si="3"/>
        <v>2859590</v>
      </c>
      <c r="E67" s="10">
        <v>0</v>
      </c>
      <c r="F67" s="10">
        <v>0</v>
      </c>
      <c r="G67" s="10">
        <v>1941937</v>
      </c>
      <c r="H67" s="10">
        <v>917653</v>
      </c>
      <c r="I67" s="10">
        <v>0</v>
      </c>
      <c r="J67" s="10"/>
      <c r="K67" s="10">
        <v>0</v>
      </c>
    </row>
    <row r="68" spans="1:11" ht="16.5" customHeight="1" x14ac:dyDescent="0.2">
      <c r="A68" s="7">
        <v>60</v>
      </c>
      <c r="B68" s="14" t="s">
        <v>121</v>
      </c>
      <c r="C68" s="15" t="s">
        <v>122</v>
      </c>
      <c r="D68" s="110">
        <f t="shared" si="3"/>
        <v>5102946</v>
      </c>
      <c r="E68" s="10">
        <v>0</v>
      </c>
      <c r="F68" s="10">
        <v>0</v>
      </c>
      <c r="G68" s="10">
        <v>2908389</v>
      </c>
      <c r="H68" s="10">
        <v>2194557</v>
      </c>
      <c r="I68" s="10">
        <v>0</v>
      </c>
      <c r="J68" s="10"/>
      <c r="K68" s="10">
        <v>0</v>
      </c>
    </row>
    <row r="69" spans="1:11" ht="17.25" customHeight="1" x14ac:dyDescent="0.2">
      <c r="A69" s="7">
        <v>61</v>
      </c>
      <c r="B69" s="11" t="s">
        <v>123</v>
      </c>
      <c r="C69" s="13" t="s">
        <v>124</v>
      </c>
      <c r="D69" s="109">
        <f t="shared" si="3"/>
        <v>3869569</v>
      </c>
      <c r="E69" s="10">
        <v>0</v>
      </c>
      <c r="F69" s="10">
        <v>0</v>
      </c>
      <c r="G69" s="10">
        <v>2788886</v>
      </c>
      <c r="H69" s="10">
        <v>1080683</v>
      </c>
      <c r="I69" s="10">
        <v>0</v>
      </c>
      <c r="J69" s="10"/>
      <c r="K69" s="10">
        <v>0</v>
      </c>
    </row>
    <row r="70" spans="1:11" ht="12.75" customHeight="1" x14ac:dyDescent="0.2">
      <c r="A70" s="7">
        <v>62</v>
      </c>
      <c r="B70" s="12" t="s">
        <v>125</v>
      </c>
      <c r="C70" s="13" t="s">
        <v>126</v>
      </c>
      <c r="D70" s="109">
        <f t="shared" si="3"/>
        <v>1830033</v>
      </c>
      <c r="E70" s="10">
        <v>0</v>
      </c>
      <c r="F70" s="10">
        <v>0</v>
      </c>
      <c r="G70" s="10">
        <v>1495187</v>
      </c>
      <c r="H70" s="10">
        <v>334846</v>
      </c>
      <c r="I70" s="10">
        <v>0</v>
      </c>
      <c r="J70" s="10"/>
      <c r="K70" s="10">
        <v>0</v>
      </c>
    </row>
    <row r="71" spans="1:11" ht="27.75" customHeight="1" x14ac:dyDescent="0.2">
      <c r="A71" s="7">
        <v>63</v>
      </c>
      <c r="B71" s="8" t="s">
        <v>127</v>
      </c>
      <c r="C71" s="13" t="s">
        <v>128</v>
      </c>
      <c r="D71" s="109">
        <f t="shared" si="3"/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/>
      <c r="K71" s="10">
        <v>0</v>
      </c>
    </row>
    <row r="72" spans="1:11" ht="24" x14ac:dyDescent="0.2">
      <c r="A72" s="7">
        <v>64</v>
      </c>
      <c r="B72" s="8" t="s">
        <v>129</v>
      </c>
      <c r="C72" s="13" t="s">
        <v>130</v>
      </c>
      <c r="D72" s="109">
        <f t="shared" si="3"/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/>
      <c r="K72" s="10">
        <v>0</v>
      </c>
    </row>
    <row r="73" spans="1:11" x14ac:dyDescent="0.2">
      <c r="A73" s="7">
        <v>65</v>
      </c>
      <c r="B73" s="11" t="s">
        <v>131</v>
      </c>
      <c r="C73" s="13" t="s">
        <v>132</v>
      </c>
      <c r="D73" s="109">
        <f t="shared" ref="D73:D104" si="4">E73+F73+G73+H73+I73+J73+K73</f>
        <v>10093722</v>
      </c>
      <c r="E73" s="10">
        <v>0</v>
      </c>
      <c r="F73" s="10">
        <v>0</v>
      </c>
      <c r="G73" s="10">
        <v>6987369</v>
      </c>
      <c r="H73" s="10">
        <v>3106353</v>
      </c>
      <c r="I73" s="10">
        <v>0</v>
      </c>
      <c r="J73" s="10"/>
      <c r="K73" s="10">
        <v>0</v>
      </c>
    </row>
    <row r="74" spans="1:11" x14ac:dyDescent="0.2">
      <c r="A74" s="7">
        <v>66</v>
      </c>
      <c r="B74" s="8" t="s">
        <v>133</v>
      </c>
      <c r="C74" s="13" t="s">
        <v>134</v>
      </c>
      <c r="D74" s="109">
        <f t="shared" si="4"/>
        <v>6317182</v>
      </c>
      <c r="E74" s="10">
        <v>0</v>
      </c>
      <c r="F74" s="10">
        <v>0</v>
      </c>
      <c r="G74" s="10">
        <v>4317870</v>
      </c>
      <c r="H74" s="10">
        <v>1999312</v>
      </c>
      <c r="I74" s="10">
        <v>0</v>
      </c>
      <c r="J74" s="10"/>
      <c r="K74" s="10">
        <v>0</v>
      </c>
    </row>
    <row r="75" spans="1:11" x14ac:dyDescent="0.2">
      <c r="A75" s="7">
        <v>67</v>
      </c>
      <c r="B75" s="11" t="s">
        <v>135</v>
      </c>
      <c r="C75" s="13" t="s">
        <v>136</v>
      </c>
      <c r="D75" s="109">
        <f t="shared" si="4"/>
        <v>10810689</v>
      </c>
      <c r="E75" s="10">
        <v>4253233</v>
      </c>
      <c r="F75" s="10">
        <v>0</v>
      </c>
      <c r="G75" s="10">
        <v>4213948</v>
      </c>
      <c r="H75" s="10">
        <v>2343508</v>
      </c>
      <c r="I75" s="10">
        <v>0</v>
      </c>
      <c r="J75" s="10"/>
      <c r="K75" s="10">
        <v>0</v>
      </c>
    </row>
    <row r="76" spans="1:11" x14ac:dyDescent="0.2">
      <c r="A76" s="7">
        <v>68</v>
      </c>
      <c r="B76" s="11" t="s">
        <v>137</v>
      </c>
      <c r="C76" s="13" t="s">
        <v>138</v>
      </c>
      <c r="D76" s="109">
        <f t="shared" si="4"/>
        <v>4648366</v>
      </c>
      <c r="E76" s="10">
        <v>0</v>
      </c>
      <c r="F76" s="10">
        <v>0</v>
      </c>
      <c r="G76" s="10">
        <v>3177193</v>
      </c>
      <c r="H76" s="10">
        <v>1471173</v>
      </c>
      <c r="I76" s="10">
        <v>0</v>
      </c>
      <c r="J76" s="10"/>
      <c r="K76" s="10">
        <v>0</v>
      </c>
    </row>
    <row r="77" spans="1:11" x14ac:dyDescent="0.2">
      <c r="A77" s="7">
        <v>69</v>
      </c>
      <c r="B77" s="11" t="s">
        <v>139</v>
      </c>
      <c r="C77" s="13" t="s">
        <v>140</v>
      </c>
      <c r="D77" s="109">
        <f t="shared" si="4"/>
        <v>12615291</v>
      </c>
      <c r="E77" s="10">
        <v>0</v>
      </c>
      <c r="F77" s="10">
        <v>0</v>
      </c>
      <c r="G77" s="10">
        <v>8323279</v>
      </c>
      <c r="H77" s="10">
        <v>4292012</v>
      </c>
      <c r="I77" s="10">
        <v>0</v>
      </c>
      <c r="J77" s="10"/>
      <c r="K77" s="10">
        <v>0</v>
      </c>
    </row>
    <row r="78" spans="1:11" x14ac:dyDescent="0.2">
      <c r="A78" s="7">
        <v>70</v>
      </c>
      <c r="B78" s="12" t="s">
        <v>141</v>
      </c>
      <c r="C78" s="13" t="s">
        <v>142</v>
      </c>
      <c r="D78" s="109">
        <f t="shared" si="4"/>
        <v>4593544</v>
      </c>
      <c r="E78" s="10">
        <v>0</v>
      </c>
      <c r="F78" s="10">
        <v>0</v>
      </c>
      <c r="G78" s="10">
        <v>4593544</v>
      </c>
      <c r="H78" s="10">
        <v>0</v>
      </c>
      <c r="I78" s="10">
        <v>0</v>
      </c>
      <c r="J78" s="10"/>
      <c r="K78" s="10">
        <v>0</v>
      </c>
    </row>
    <row r="79" spans="1:11" x14ac:dyDescent="0.2">
      <c r="A79" s="7">
        <v>71</v>
      </c>
      <c r="B79" s="11" t="s">
        <v>143</v>
      </c>
      <c r="C79" s="9" t="s">
        <v>144</v>
      </c>
      <c r="D79" s="108">
        <f t="shared" si="4"/>
        <v>24678246</v>
      </c>
      <c r="E79" s="10">
        <v>16896724</v>
      </c>
      <c r="F79" s="10">
        <v>0</v>
      </c>
      <c r="G79" s="10">
        <v>4940703</v>
      </c>
      <c r="H79" s="10">
        <v>2840819</v>
      </c>
      <c r="I79" s="10">
        <v>0</v>
      </c>
      <c r="J79" s="10"/>
      <c r="K79" s="10">
        <v>0</v>
      </c>
    </row>
    <row r="80" spans="1:11" x14ac:dyDescent="0.2">
      <c r="A80" s="7">
        <v>72</v>
      </c>
      <c r="B80" s="12" t="s">
        <v>145</v>
      </c>
      <c r="C80" s="13" t="s">
        <v>146</v>
      </c>
      <c r="D80" s="109">
        <f t="shared" si="4"/>
        <v>1718624</v>
      </c>
      <c r="E80" s="10">
        <v>0</v>
      </c>
      <c r="F80" s="10">
        <v>0</v>
      </c>
      <c r="G80" s="10">
        <v>0</v>
      </c>
      <c r="H80" s="10">
        <v>1718624</v>
      </c>
      <c r="I80" s="10">
        <v>0</v>
      </c>
      <c r="J80" s="10"/>
      <c r="K80" s="10">
        <v>0</v>
      </c>
    </row>
    <row r="81" spans="1:11" x14ac:dyDescent="0.2">
      <c r="A81" s="7">
        <v>73</v>
      </c>
      <c r="B81" s="11" t="s">
        <v>147</v>
      </c>
      <c r="C81" s="13" t="s">
        <v>148</v>
      </c>
      <c r="D81" s="109">
        <f t="shared" si="4"/>
        <v>12568904</v>
      </c>
      <c r="E81" s="10">
        <v>0</v>
      </c>
      <c r="F81" s="10">
        <v>0</v>
      </c>
      <c r="G81" s="10">
        <v>8032930</v>
      </c>
      <c r="H81" s="10">
        <v>4535974</v>
      </c>
      <c r="I81" s="10">
        <v>0</v>
      </c>
      <c r="J81" s="10"/>
      <c r="K81" s="10">
        <v>0</v>
      </c>
    </row>
    <row r="82" spans="1:11" x14ac:dyDescent="0.2">
      <c r="A82" s="7">
        <v>74</v>
      </c>
      <c r="B82" s="12" t="s">
        <v>149</v>
      </c>
      <c r="C82" s="13" t="s">
        <v>150</v>
      </c>
      <c r="D82" s="109">
        <f t="shared" si="4"/>
        <v>5138866</v>
      </c>
      <c r="E82" s="10">
        <v>0</v>
      </c>
      <c r="F82" s="10">
        <v>0</v>
      </c>
      <c r="G82" s="10">
        <v>3259120</v>
      </c>
      <c r="H82" s="10">
        <v>1879746</v>
      </c>
      <c r="I82" s="10">
        <v>0</v>
      </c>
      <c r="J82" s="10"/>
      <c r="K82" s="10">
        <v>0</v>
      </c>
    </row>
    <row r="83" spans="1:11" x14ac:dyDescent="0.2">
      <c r="A83" s="7">
        <v>75</v>
      </c>
      <c r="B83" s="12" t="s">
        <v>151</v>
      </c>
      <c r="C83" s="13" t="s">
        <v>152</v>
      </c>
      <c r="D83" s="109">
        <f t="shared" si="4"/>
        <v>4290519</v>
      </c>
      <c r="E83" s="10">
        <v>0</v>
      </c>
      <c r="F83" s="10">
        <v>0</v>
      </c>
      <c r="G83" s="10">
        <v>3182502</v>
      </c>
      <c r="H83" s="10">
        <v>1108017</v>
      </c>
      <c r="I83" s="10">
        <v>0</v>
      </c>
      <c r="J83" s="10"/>
      <c r="K83" s="10">
        <v>0</v>
      </c>
    </row>
    <row r="84" spans="1:11" ht="24" x14ac:dyDescent="0.2">
      <c r="A84" s="7">
        <v>76</v>
      </c>
      <c r="B84" s="20" t="s">
        <v>153</v>
      </c>
      <c r="C84" s="19" t="s">
        <v>154</v>
      </c>
      <c r="D84" s="112">
        <f t="shared" si="4"/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/>
      <c r="K84" s="10">
        <v>0</v>
      </c>
    </row>
    <row r="85" spans="1:11" ht="24" x14ac:dyDescent="0.2">
      <c r="A85" s="7">
        <v>77</v>
      </c>
      <c r="B85" s="8" t="s">
        <v>155</v>
      </c>
      <c r="C85" s="13" t="s">
        <v>156</v>
      </c>
      <c r="D85" s="109">
        <f t="shared" si="4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/>
      <c r="K85" s="10">
        <v>0</v>
      </c>
    </row>
    <row r="86" spans="1:11" ht="24" x14ac:dyDescent="0.2">
      <c r="A86" s="7">
        <v>78</v>
      </c>
      <c r="B86" s="11" t="s">
        <v>157</v>
      </c>
      <c r="C86" s="13" t="s">
        <v>158</v>
      </c>
      <c r="D86" s="109">
        <f t="shared" si="4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/>
      <c r="K86" s="10">
        <v>0</v>
      </c>
    </row>
    <row r="87" spans="1:11" ht="24" x14ac:dyDescent="0.2">
      <c r="A87" s="7">
        <v>79</v>
      </c>
      <c r="B87" s="11" t="s">
        <v>159</v>
      </c>
      <c r="C87" s="13" t="s">
        <v>160</v>
      </c>
      <c r="D87" s="109">
        <f t="shared" si="4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/>
      <c r="K87" s="10">
        <v>0</v>
      </c>
    </row>
    <row r="88" spans="1:11" ht="24" x14ac:dyDescent="0.2">
      <c r="A88" s="7">
        <v>80</v>
      </c>
      <c r="B88" s="8" t="s">
        <v>161</v>
      </c>
      <c r="C88" s="13" t="s">
        <v>162</v>
      </c>
      <c r="D88" s="109">
        <f t="shared" si="4"/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/>
      <c r="K88" s="10">
        <v>0</v>
      </c>
    </row>
    <row r="89" spans="1:11" ht="24" x14ac:dyDescent="0.2">
      <c r="A89" s="7">
        <v>81</v>
      </c>
      <c r="B89" s="8" t="s">
        <v>163</v>
      </c>
      <c r="C89" s="13" t="s">
        <v>164</v>
      </c>
      <c r="D89" s="109">
        <f t="shared" si="4"/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/>
      <c r="K89" s="10">
        <v>0</v>
      </c>
    </row>
    <row r="90" spans="1:11" ht="24" x14ac:dyDescent="0.2">
      <c r="A90" s="7">
        <v>82</v>
      </c>
      <c r="B90" s="8" t="s">
        <v>165</v>
      </c>
      <c r="C90" s="13" t="s">
        <v>166</v>
      </c>
      <c r="D90" s="109">
        <f t="shared" si="4"/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/>
      <c r="K90" s="10">
        <v>0</v>
      </c>
    </row>
    <row r="91" spans="1:11" x14ac:dyDescent="0.2">
      <c r="A91" s="7">
        <v>83</v>
      </c>
      <c r="B91" s="12" t="s">
        <v>167</v>
      </c>
      <c r="C91" s="13" t="s">
        <v>168</v>
      </c>
      <c r="D91" s="109">
        <f t="shared" si="4"/>
        <v>9122208</v>
      </c>
      <c r="E91" s="10">
        <v>832900</v>
      </c>
      <c r="F91" s="10">
        <v>0</v>
      </c>
      <c r="G91" s="10">
        <v>5712292</v>
      </c>
      <c r="H91" s="10">
        <v>2577016</v>
      </c>
      <c r="I91" s="10">
        <v>0</v>
      </c>
      <c r="J91" s="10"/>
      <c r="K91" s="10">
        <v>0</v>
      </c>
    </row>
    <row r="92" spans="1:11" x14ac:dyDescent="0.2">
      <c r="A92" s="7">
        <v>84</v>
      </c>
      <c r="B92" s="8" t="s">
        <v>169</v>
      </c>
      <c r="C92" s="13" t="s">
        <v>170</v>
      </c>
      <c r="D92" s="109">
        <f t="shared" si="4"/>
        <v>5040648</v>
      </c>
      <c r="E92" s="10">
        <v>0</v>
      </c>
      <c r="F92" s="10">
        <v>0</v>
      </c>
      <c r="G92" s="10">
        <v>4726699</v>
      </c>
      <c r="H92" s="10">
        <v>313949</v>
      </c>
      <c r="I92" s="10">
        <v>0</v>
      </c>
      <c r="J92" s="10"/>
      <c r="K92" s="10">
        <v>0</v>
      </c>
    </row>
    <row r="93" spans="1:11" x14ac:dyDescent="0.2">
      <c r="A93" s="7">
        <v>85</v>
      </c>
      <c r="B93" s="12" t="s">
        <v>171</v>
      </c>
      <c r="C93" s="13" t="s">
        <v>172</v>
      </c>
      <c r="D93" s="109">
        <f t="shared" si="4"/>
        <v>17866530</v>
      </c>
      <c r="E93" s="10">
        <v>8105310</v>
      </c>
      <c r="F93" s="10">
        <v>0</v>
      </c>
      <c r="G93" s="10">
        <v>7380665</v>
      </c>
      <c r="H93" s="10">
        <v>2380555</v>
      </c>
      <c r="I93" s="10">
        <v>0</v>
      </c>
      <c r="J93" s="10"/>
      <c r="K93" s="10">
        <v>0</v>
      </c>
    </row>
    <row r="94" spans="1:11" x14ac:dyDescent="0.2">
      <c r="A94" s="7">
        <v>86</v>
      </c>
      <c r="B94" s="14" t="s">
        <v>173</v>
      </c>
      <c r="C94" s="15" t="s">
        <v>174</v>
      </c>
      <c r="D94" s="110">
        <f t="shared" si="4"/>
        <v>3515959</v>
      </c>
      <c r="E94" s="10">
        <v>0</v>
      </c>
      <c r="F94" s="10">
        <v>0</v>
      </c>
      <c r="G94" s="10">
        <v>2403061</v>
      </c>
      <c r="H94" s="10">
        <v>1112898</v>
      </c>
      <c r="I94" s="10">
        <v>0</v>
      </c>
      <c r="J94" s="10"/>
      <c r="K94" s="10">
        <v>0</v>
      </c>
    </row>
    <row r="95" spans="1:11" x14ac:dyDescent="0.2">
      <c r="A95" s="7">
        <v>87</v>
      </c>
      <c r="B95" s="8" t="s">
        <v>175</v>
      </c>
      <c r="C95" s="13" t="s">
        <v>176</v>
      </c>
      <c r="D95" s="109">
        <f t="shared" si="4"/>
        <v>645399</v>
      </c>
      <c r="E95" s="10">
        <v>0</v>
      </c>
      <c r="F95" s="10">
        <v>0</v>
      </c>
      <c r="G95" s="10">
        <v>315434</v>
      </c>
      <c r="H95" s="10">
        <v>329965</v>
      </c>
      <c r="I95" s="10">
        <v>0</v>
      </c>
      <c r="J95" s="10"/>
      <c r="K95" s="10">
        <v>0</v>
      </c>
    </row>
    <row r="96" spans="1:11" x14ac:dyDescent="0.2">
      <c r="A96" s="7">
        <v>88</v>
      </c>
      <c r="B96" s="8" t="s">
        <v>177</v>
      </c>
      <c r="C96" s="13" t="s">
        <v>178</v>
      </c>
      <c r="D96" s="109">
        <f t="shared" si="4"/>
        <v>145099011</v>
      </c>
      <c r="E96" s="10">
        <v>52502152</v>
      </c>
      <c r="F96" s="10">
        <v>0</v>
      </c>
      <c r="G96" s="10">
        <v>15268998</v>
      </c>
      <c r="H96" s="10">
        <v>9669661</v>
      </c>
      <c r="I96" s="10">
        <v>42818264</v>
      </c>
      <c r="J96" s="10"/>
      <c r="K96" s="10">
        <v>24839936</v>
      </c>
    </row>
    <row r="97" spans="1:11" ht="13.5" customHeight="1" x14ac:dyDescent="0.2">
      <c r="A97" s="7">
        <v>89</v>
      </c>
      <c r="B97" s="14" t="s">
        <v>179</v>
      </c>
      <c r="C97" s="15" t="s">
        <v>180</v>
      </c>
      <c r="D97" s="110">
        <f t="shared" si="4"/>
        <v>11979702</v>
      </c>
      <c r="E97" s="10">
        <v>5596552</v>
      </c>
      <c r="F97" s="10">
        <v>3304875</v>
      </c>
      <c r="G97" s="10">
        <v>1438215</v>
      </c>
      <c r="H97" s="10">
        <v>1640060</v>
      </c>
      <c r="I97" s="10">
        <v>0</v>
      </c>
      <c r="J97" s="10"/>
      <c r="K97" s="10">
        <v>0</v>
      </c>
    </row>
    <row r="98" spans="1:11" ht="14.25" customHeight="1" x14ac:dyDescent="0.2">
      <c r="A98" s="7">
        <v>90</v>
      </c>
      <c r="B98" s="8" t="s">
        <v>181</v>
      </c>
      <c r="C98" s="13" t="s">
        <v>182</v>
      </c>
      <c r="D98" s="109">
        <f t="shared" si="4"/>
        <v>11156681</v>
      </c>
      <c r="E98" s="10">
        <v>2065569</v>
      </c>
      <c r="F98" s="10">
        <v>562257</v>
      </c>
      <c r="G98" s="10">
        <v>4560842</v>
      </c>
      <c r="H98" s="10">
        <v>3968013</v>
      </c>
      <c r="I98" s="10">
        <v>0</v>
      </c>
      <c r="J98" s="10"/>
      <c r="K98" s="10">
        <v>0</v>
      </c>
    </row>
    <row r="99" spans="1:11" x14ac:dyDescent="0.2">
      <c r="A99" s="7">
        <v>91</v>
      </c>
      <c r="B99" s="14" t="s">
        <v>183</v>
      </c>
      <c r="C99" s="15" t="s">
        <v>184</v>
      </c>
      <c r="D99" s="110">
        <f t="shared" si="4"/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/>
      <c r="K99" s="10">
        <v>0</v>
      </c>
    </row>
    <row r="100" spans="1:11" x14ac:dyDescent="0.2">
      <c r="A100" s="7">
        <v>92</v>
      </c>
      <c r="B100" s="11" t="s">
        <v>185</v>
      </c>
      <c r="C100" s="13" t="s">
        <v>186</v>
      </c>
      <c r="D100" s="109">
        <f t="shared" si="4"/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/>
      <c r="K100" s="10">
        <v>0</v>
      </c>
    </row>
    <row r="101" spans="1:11" x14ac:dyDescent="0.2">
      <c r="A101" s="7">
        <v>93</v>
      </c>
      <c r="B101" s="12" t="s">
        <v>187</v>
      </c>
      <c r="C101" s="13" t="s">
        <v>188</v>
      </c>
      <c r="D101" s="109">
        <f t="shared" si="4"/>
        <v>28939670</v>
      </c>
      <c r="E101" s="10">
        <v>20418333</v>
      </c>
      <c r="F101" s="10">
        <v>608479</v>
      </c>
      <c r="G101" s="10">
        <v>742779</v>
      </c>
      <c r="H101" s="10">
        <v>605770</v>
      </c>
      <c r="I101" s="10">
        <v>0</v>
      </c>
      <c r="J101" s="10"/>
      <c r="K101" s="10">
        <v>6564309</v>
      </c>
    </row>
    <row r="102" spans="1:11" ht="24" x14ac:dyDescent="0.2">
      <c r="A102" s="7">
        <v>94</v>
      </c>
      <c r="B102" s="11" t="s">
        <v>189</v>
      </c>
      <c r="C102" s="9" t="s">
        <v>190</v>
      </c>
      <c r="D102" s="108">
        <f t="shared" si="4"/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/>
      <c r="K102" s="10">
        <v>0</v>
      </c>
    </row>
    <row r="103" spans="1:11" x14ac:dyDescent="0.2">
      <c r="A103" s="7">
        <v>95</v>
      </c>
      <c r="B103" s="11" t="s">
        <v>191</v>
      </c>
      <c r="C103" s="15" t="s">
        <v>192</v>
      </c>
      <c r="D103" s="110">
        <f t="shared" si="4"/>
        <v>920737</v>
      </c>
      <c r="E103" s="10">
        <v>0</v>
      </c>
      <c r="F103" s="10">
        <v>0</v>
      </c>
      <c r="G103" s="10">
        <v>628845</v>
      </c>
      <c r="H103" s="10">
        <v>291892</v>
      </c>
      <c r="I103" s="10">
        <v>0</v>
      </c>
      <c r="J103" s="10"/>
      <c r="K103" s="10">
        <v>0</v>
      </c>
    </row>
    <row r="104" spans="1:11" x14ac:dyDescent="0.2">
      <c r="A104" s="7">
        <v>96</v>
      </c>
      <c r="B104" s="12" t="s">
        <v>193</v>
      </c>
      <c r="C104" s="13" t="s">
        <v>194</v>
      </c>
      <c r="D104" s="109">
        <f t="shared" si="4"/>
        <v>21832854</v>
      </c>
      <c r="E104" s="10">
        <v>3293967</v>
      </c>
      <c r="F104" s="10">
        <v>0</v>
      </c>
      <c r="G104" s="10">
        <v>12711505</v>
      </c>
      <c r="H104" s="10">
        <v>5827382</v>
      </c>
      <c r="I104" s="10">
        <v>0</v>
      </c>
      <c r="J104" s="10"/>
      <c r="K104" s="10">
        <v>0</v>
      </c>
    </row>
    <row r="105" spans="1:11" x14ac:dyDescent="0.2">
      <c r="A105" s="7">
        <v>97</v>
      </c>
      <c r="B105" s="11" t="s">
        <v>195</v>
      </c>
      <c r="C105" s="21" t="s">
        <v>196</v>
      </c>
      <c r="D105" s="113">
        <f t="shared" ref="D105:D136" si="5">E105+F105+G105+H105+I105+J105+K105</f>
        <v>1285271</v>
      </c>
      <c r="E105" s="10">
        <v>0</v>
      </c>
      <c r="F105" s="10">
        <v>0</v>
      </c>
      <c r="G105" s="10">
        <v>1262625</v>
      </c>
      <c r="H105" s="10">
        <v>22646</v>
      </c>
      <c r="I105" s="10">
        <v>0</v>
      </c>
      <c r="J105" s="10"/>
      <c r="K105" s="10">
        <v>0</v>
      </c>
    </row>
    <row r="106" spans="1:11" x14ac:dyDescent="0.2">
      <c r="A106" s="7">
        <v>98</v>
      </c>
      <c r="B106" s="12" t="s">
        <v>197</v>
      </c>
      <c r="C106" s="13" t="s">
        <v>198</v>
      </c>
      <c r="D106" s="109">
        <f t="shared" si="5"/>
        <v>679958</v>
      </c>
      <c r="E106" s="10">
        <v>0</v>
      </c>
      <c r="F106" s="10">
        <v>0</v>
      </c>
      <c r="G106" s="10">
        <v>0</v>
      </c>
      <c r="H106" s="10">
        <v>679958</v>
      </c>
      <c r="I106" s="10">
        <v>0</v>
      </c>
      <c r="J106" s="10"/>
      <c r="K106" s="10">
        <v>0</v>
      </c>
    </row>
    <row r="107" spans="1:11" x14ac:dyDescent="0.2">
      <c r="A107" s="7">
        <v>99</v>
      </c>
      <c r="B107" s="12" t="s">
        <v>199</v>
      </c>
      <c r="C107" s="13" t="s">
        <v>200</v>
      </c>
      <c r="D107" s="109">
        <f t="shared" si="5"/>
        <v>5683412</v>
      </c>
      <c r="E107" s="10">
        <v>446127</v>
      </c>
      <c r="F107" s="10">
        <v>0</v>
      </c>
      <c r="G107" s="10">
        <v>3429870</v>
      </c>
      <c r="H107" s="10">
        <v>1807415</v>
      </c>
      <c r="I107" s="10">
        <v>0</v>
      </c>
      <c r="J107" s="10"/>
      <c r="K107" s="10">
        <v>0</v>
      </c>
    </row>
    <row r="108" spans="1:11" x14ac:dyDescent="0.2">
      <c r="A108" s="7">
        <v>100</v>
      </c>
      <c r="B108" s="11" t="s">
        <v>201</v>
      </c>
      <c r="C108" s="15" t="s">
        <v>202</v>
      </c>
      <c r="D108" s="110">
        <f t="shared" si="5"/>
        <v>3102691</v>
      </c>
      <c r="E108" s="10">
        <v>757009</v>
      </c>
      <c r="F108" s="10">
        <v>0</v>
      </c>
      <c r="G108" s="10">
        <v>1497945</v>
      </c>
      <c r="H108" s="10">
        <v>847737</v>
      </c>
      <c r="I108" s="10">
        <v>0</v>
      </c>
      <c r="J108" s="10"/>
      <c r="K108" s="10">
        <v>0</v>
      </c>
    </row>
    <row r="109" spans="1:11" x14ac:dyDescent="0.2">
      <c r="A109" s="7">
        <v>101</v>
      </c>
      <c r="B109" s="11" t="s">
        <v>203</v>
      </c>
      <c r="C109" s="9" t="s">
        <v>204</v>
      </c>
      <c r="D109" s="108">
        <f t="shared" si="5"/>
        <v>3303434</v>
      </c>
      <c r="E109" s="10">
        <v>0</v>
      </c>
      <c r="F109" s="10">
        <v>0</v>
      </c>
      <c r="G109" s="10">
        <v>2289178</v>
      </c>
      <c r="H109" s="10">
        <v>1014256</v>
      </c>
      <c r="I109" s="10">
        <v>0</v>
      </c>
      <c r="J109" s="10"/>
      <c r="K109" s="10">
        <v>0</v>
      </c>
    </row>
    <row r="110" spans="1:11" x14ac:dyDescent="0.2">
      <c r="A110" s="7">
        <v>102</v>
      </c>
      <c r="B110" s="8" t="s">
        <v>205</v>
      </c>
      <c r="C110" s="9" t="s">
        <v>206</v>
      </c>
      <c r="D110" s="108">
        <f t="shared" si="5"/>
        <v>1792737</v>
      </c>
      <c r="E110" s="10">
        <v>0</v>
      </c>
      <c r="F110" s="10">
        <v>0</v>
      </c>
      <c r="G110" s="10">
        <v>0</v>
      </c>
      <c r="H110" s="10">
        <v>1792737</v>
      </c>
      <c r="I110" s="10">
        <v>0</v>
      </c>
      <c r="J110" s="10"/>
      <c r="K110" s="10">
        <v>0</v>
      </c>
    </row>
    <row r="111" spans="1:11" x14ac:dyDescent="0.2">
      <c r="A111" s="7">
        <v>103</v>
      </c>
      <c r="B111" s="8" t="s">
        <v>207</v>
      </c>
      <c r="C111" s="9" t="s">
        <v>208</v>
      </c>
      <c r="D111" s="108">
        <f t="shared" si="5"/>
        <v>1554153</v>
      </c>
      <c r="E111" s="10">
        <v>0</v>
      </c>
      <c r="F111" s="10">
        <v>0</v>
      </c>
      <c r="G111" s="10">
        <v>0</v>
      </c>
      <c r="H111" s="10">
        <v>1554153</v>
      </c>
      <c r="I111" s="10">
        <v>0</v>
      </c>
      <c r="J111" s="10"/>
      <c r="K111" s="10">
        <v>0</v>
      </c>
    </row>
    <row r="112" spans="1:11" x14ac:dyDescent="0.2">
      <c r="A112" s="7">
        <v>104</v>
      </c>
      <c r="B112" s="12" t="s">
        <v>209</v>
      </c>
      <c r="C112" s="13" t="s">
        <v>210</v>
      </c>
      <c r="D112" s="109">
        <f t="shared" si="5"/>
        <v>1132728</v>
      </c>
      <c r="E112" s="10">
        <v>0</v>
      </c>
      <c r="F112" s="10">
        <v>0</v>
      </c>
      <c r="G112" s="10">
        <v>501638</v>
      </c>
      <c r="H112" s="10">
        <v>631090</v>
      </c>
      <c r="I112" s="10">
        <v>0</v>
      </c>
      <c r="J112" s="10"/>
      <c r="K112" s="10">
        <v>0</v>
      </c>
    </row>
    <row r="113" spans="1:11" x14ac:dyDescent="0.2">
      <c r="A113" s="7">
        <v>105</v>
      </c>
      <c r="B113" s="14" t="s">
        <v>211</v>
      </c>
      <c r="C113" s="15" t="s">
        <v>212</v>
      </c>
      <c r="D113" s="110">
        <f t="shared" si="5"/>
        <v>879580</v>
      </c>
      <c r="E113" s="10">
        <v>0</v>
      </c>
      <c r="F113" s="10">
        <v>0</v>
      </c>
      <c r="G113" s="10">
        <v>0</v>
      </c>
      <c r="H113" s="10">
        <v>879580</v>
      </c>
      <c r="I113" s="10">
        <v>0</v>
      </c>
      <c r="J113" s="10"/>
      <c r="K113" s="10">
        <v>0</v>
      </c>
    </row>
    <row r="114" spans="1:11" x14ac:dyDescent="0.2">
      <c r="A114" s="7">
        <v>106</v>
      </c>
      <c r="B114" s="8" t="s">
        <v>213</v>
      </c>
      <c r="C114" s="9" t="s">
        <v>214</v>
      </c>
      <c r="D114" s="108">
        <f t="shared" si="5"/>
        <v>2994810</v>
      </c>
      <c r="E114" s="10">
        <v>0</v>
      </c>
      <c r="F114" s="10">
        <v>0</v>
      </c>
      <c r="G114" s="10">
        <v>2041754</v>
      </c>
      <c r="H114" s="10">
        <v>953056</v>
      </c>
      <c r="I114" s="10">
        <v>0</v>
      </c>
      <c r="J114" s="10"/>
      <c r="K114" s="10">
        <v>0</v>
      </c>
    </row>
    <row r="115" spans="1:11" x14ac:dyDescent="0.2">
      <c r="A115" s="7">
        <v>107</v>
      </c>
      <c r="B115" s="11" t="s">
        <v>215</v>
      </c>
      <c r="C115" s="9" t="s">
        <v>216</v>
      </c>
      <c r="D115" s="108">
        <f t="shared" si="5"/>
        <v>10421609</v>
      </c>
      <c r="E115" s="10">
        <v>3867988</v>
      </c>
      <c r="F115" s="10">
        <v>0</v>
      </c>
      <c r="G115" s="10">
        <v>5010547</v>
      </c>
      <c r="H115" s="10">
        <v>1543074</v>
      </c>
      <c r="I115" s="10">
        <v>0</v>
      </c>
      <c r="J115" s="10"/>
      <c r="K115" s="10">
        <v>0</v>
      </c>
    </row>
    <row r="116" spans="1:11" x14ac:dyDescent="0.2">
      <c r="A116" s="7">
        <v>108</v>
      </c>
      <c r="B116" s="12" t="s">
        <v>217</v>
      </c>
      <c r="C116" s="13" t="s">
        <v>218</v>
      </c>
      <c r="D116" s="109">
        <f t="shared" si="5"/>
        <v>1204481</v>
      </c>
      <c r="E116" s="10">
        <v>0</v>
      </c>
      <c r="F116" s="10">
        <v>0</v>
      </c>
      <c r="G116" s="10">
        <v>570910</v>
      </c>
      <c r="H116" s="10">
        <v>633571</v>
      </c>
      <c r="I116" s="10">
        <v>0</v>
      </c>
      <c r="J116" s="10"/>
      <c r="K116" s="10">
        <v>0</v>
      </c>
    </row>
    <row r="117" spans="1:11" ht="12" customHeight="1" x14ac:dyDescent="0.2">
      <c r="A117" s="7">
        <v>109</v>
      </c>
      <c r="B117" s="12" t="s">
        <v>219</v>
      </c>
      <c r="C117" s="13" t="s">
        <v>220</v>
      </c>
      <c r="D117" s="109">
        <f t="shared" si="5"/>
        <v>3491549</v>
      </c>
      <c r="E117" s="10">
        <v>0</v>
      </c>
      <c r="F117" s="10">
        <v>0</v>
      </c>
      <c r="G117" s="10">
        <v>2361507</v>
      </c>
      <c r="H117" s="10">
        <v>1130042</v>
      </c>
      <c r="I117" s="10">
        <v>0</v>
      </c>
      <c r="J117" s="10"/>
      <c r="K117" s="10">
        <v>0</v>
      </c>
    </row>
    <row r="118" spans="1:11" x14ac:dyDescent="0.2">
      <c r="A118" s="7">
        <v>110</v>
      </c>
      <c r="B118" s="8" t="s">
        <v>221</v>
      </c>
      <c r="C118" s="9" t="s">
        <v>222</v>
      </c>
      <c r="D118" s="108">
        <f t="shared" si="5"/>
        <v>8116278</v>
      </c>
      <c r="E118" s="10">
        <v>1030090</v>
      </c>
      <c r="F118" s="10">
        <v>0</v>
      </c>
      <c r="G118" s="10">
        <v>5192767</v>
      </c>
      <c r="H118" s="10">
        <v>1893421</v>
      </c>
      <c r="I118" s="10">
        <v>0</v>
      </c>
      <c r="J118" s="10"/>
      <c r="K118" s="10">
        <v>0</v>
      </c>
    </row>
    <row r="119" spans="1:11" x14ac:dyDescent="0.2">
      <c r="A119" s="7">
        <v>111</v>
      </c>
      <c r="B119" s="11" t="s">
        <v>223</v>
      </c>
      <c r="C119" s="9" t="s">
        <v>224</v>
      </c>
      <c r="D119" s="108">
        <f t="shared" si="5"/>
        <v>759504</v>
      </c>
      <c r="E119" s="10">
        <v>0</v>
      </c>
      <c r="F119" s="10">
        <v>0</v>
      </c>
      <c r="G119" s="10">
        <v>0</v>
      </c>
      <c r="H119" s="10">
        <v>759504</v>
      </c>
      <c r="I119" s="10">
        <v>0</v>
      </c>
      <c r="J119" s="10"/>
      <c r="K119" s="10">
        <v>0</v>
      </c>
    </row>
    <row r="120" spans="1:11" x14ac:dyDescent="0.2">
      <c r="A120" s="7">
        <v>112</v>
      </c>
      <c r="B120" s="8" t="s">
        <v>225</v>
      </c>
      <c r="C120" s="13" t="s">
        <v>226</v>
      </c>
      <c r="D120" s="109">
        <f t="shared" si="5"/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/>
      <c r="K120" s="10">
        <v>0</v>
      </c>
    </row>
    <row r="121" spans="1:11" x14ac:dyDescent="0.2">
      <c r="A121" s="7">
        <v>113</v>
      </c>
      <c r="B121" s="8" t="s">
        <v>227</v>
      </c>
      <c r="C121" s="9" t="s">
        <v>228</v>
      </c>
      <c r="D121" s="108">
        <f t="shared" si="5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/>
      <c r="K121" s="10">
        <v>0</v>
      </c>
    </row>
    <row r="122" spans="1:11" x14ac:dyDescent="0.2">
      <c r="A122" s="7">
        <v>114</v>
      </c>
      <c r="B122" s="12" t="s">
        <v>229</v>
      </c>
      <c r="C122" s="13" t="s">
        <v>230</v>
      </c>
      <c r="D122" s="109">
        <f t="shared" si="5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/>
      <c r="K122" s="10">
        <v>0</v>
      </c>
    </row>
    <row r="123" spans="1:11" ht="13.5" customHeight="1" x14ac:dyDescent="0.2">
      <c r="A123" s="7">
        <v>115</v>
      </c>
      <c r="B123" s="12" t="s">
        <v>231</v>
      </c>
      <c r="C123" s="13" t="s">
        <v>232</v>
      </c>
      <c r="D123" s="109">
        <f t="shared" si="5"/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/>
      <c r="K123" s="10">
        <v>0</v>
      </c>
    </row>
    <row r="124" spans="1:11" x14ac:dyDescent="0.2">
      <c r="A124" s="7">
        <v>116</v>
      </c>
      <c r="B124" s="12" t="s">
        <v>233</v>
      </c>
      <c r="C124" s="13" t="s">
        <v>234</v>
      </c>
      <c r="D124" s="109">
        <f t="shared" si="5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/>
      <c r="K124" s="10">
        <v>0</v>
      </c>
    </row>
    <row r="125" spans="1:11" x14ac:dyDescent="0.2">
      <c r="A125" s="7">
        <v>117</v>
      </c>
      <c r="B125" s="12" t="s">
        <v>235</v>
      </c>
      <c r="C125" s="13" t="s">
        <v>236</v>
      </c>
      <c r="D125" s="109">
        <f t="shared" si="5"/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/>
      <c r="K125" s="10">
        <v>0</v>
      </c>
    </row>
    <row r="126" spans="1:11" x14ac:dyDescent="0.2">
      <c r="A126" s="7">
        <v>118</v>
      </c>
      <c r="B126" s="12" t="s">
        <v>237</v>
      </c>
      <c r="C126" s="13" t="s">
        <v>238</v>
      </c>
      <c r="D126" s="109">
        <f t="shared" si="5"/>
        <v>3001908</v>
      </c>
      <c r="E126" s="10">
        <v>0</v>
      </c>
      <c r="F126" s="10">
        <v>3001908</v>
      </c>
      <c r="G126" s="10">
        <v>0</v>
      </c>
      <c r="H126" s="10">
        <v>0</v>
      </c>
      <c r="I126" s="10">
        <v>0</v>
      </c>
      <c r="J126" s="10"/>
      <c r="K126" s="10">
        <v>0</v>
      </c>
    </row>
    <row r="127" spans="1:11" ht="12.75" customHeight="1" x14ac:dyDescent="0.2">
      <c r="A127" s="7">
        <v>119</v>
      </c>
      <c r="B127" s="12" t="s">
        <v>239</v>
      </c>
      <c r="C127" s="13" t="s">
        <v>240</v>
      </c>
      <c r="D127" s="109">
        <f t="shared" si="5"/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/>
      <c r="K127" s="10">
        <v>0</v>
      </c>
    </row>
    <row r="128" spans="1:11" x14ac:dyDescent="0.2">
      <c r="A128" s="7">
        <v>120</v>
      </c>
      <c r="B128" s="22" t="s">
        <v>241</v>
      </c>
      <c r="C128" s="23" t="s">
        <v>242</v>
      </c>
      <c r="D128" s="156">
        <f t="shared" si="5"/>
        <v>43169043</v>
      </c>
      <c r="E128" s="10">
        <v>16166334</v>
      </c>
      <c r="F128" s="10">
        <v>27002709</v>
      </c>
      <c r="G128" s="10">
        <v>0</v>
      </c>
      <c r="H128" s="10">
        <v>0</v>
      </c>
      <c r="I128" s="10">
        <v>0</v>
      </c>
      <c r="J128" s="10"/>
      <c r="K128" s="10">
        <v>0</v>
      </c>
    </row>
    <row r="129" spans="1:11" x14ac:dyDescent="0.2">
      <c r="A129" s="7">
        <v>121</v>
      </c>
      <c r="B129" s="11" t="s">
        <v>243</v>
      </c>
      <c r="C129" s="9" t="s">
        <v>244</v>
      </c>
      <c r="D129" s="108">
        <f t="shared" si="5"/>
        <v>3465845</v>
      </c>
      <c r="E129" s="10">
        <v>0</v>
      </c>
      <c r="F129" s="10">
        <v>3465845</v>
      </c>
      <c r="G129" s="10">
        <v>0</v>
      </c>
      <c r="H129" s="10">
        <v>0</v>
      </c>
      <c r="I129" s="10">
        <v>0</v>
      </c>
      <c r="J129" s="10"/>
      <c r="K129" s="10">
        <v>0</v>
      </c>
    </row>
    <row r="130" spans="1:11" x14ac:dyDescent="0.2">
      <c r="A130" s="7">
        <v>122</v>
      </c>
      <c r="B130" s="12" t="s">
        <v>245</v>
      </c>
      <c r="C130" s="13" t="s">
        <v>246</v>
      </c>
      <c r="D130" s="109">
        <f t="shared" si="5"/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/>
      <c r="K130" s="10">
        <v>0</v>
      </c>
    </row>
    <row r="131" spans="1:11" x14ac:dyDescent="0.2">
      <c r="A131" s="7">
        <v>123</v>
      </c>
      <c r="B131" s="8" t="s">
        <v>247</v>
      </c>
      <c r="C131" s="24" t="s">
        <v>248</v>
      </c>
      <c r="D131" s="109">
        <f t="shared" si="5"/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/>
      <c r="K131" s="10">
        <v>0</v>
      </c>
    </row>
    <row r="132" spans="1:11" ht="24" x14ac:dyDescent="0.2">
      <c r="A132" s="7">
        <v>124</v>
      </c>
      <c r="B132" s="12" t="s">
        <v>249</v>
      </c>
      <c r="C132" s="13" t="s">
        <v>250</v>
      </c>
      <c r="D132" s="109">
        <f t="shared" si="5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  <c r="K132" s="10">
        <v>0</v>
      </c>
    </row>
    <row r="133" spans="1:11" ht="21.75" customHeight="1" x14ac:dyDescent="0.2">
      <c r="A133" s="7">
        <v>125</v>
      </c>
      <c r="B133" s="12" t="s">
        <v>251</v>
      </c>
      <c r="C133" s="13" t="s">
        <v>252</v>
      </c>
      <c r="D133" s="109">
        <f t="shared" si="5"/>
        <v>1215820</v>
      </c>
      <c r="E133" s="10">
        <v>0</v>
      </c>
      <c r="F133" s="10">
        <v>1215820</v>
      </c>
      <c r="G133" s="10">
        <v>0</v>
      </c>
      <c r="H133" s="10">
        <v>0</v>
      </c>
      <c r="I133" s="10">
        <v>0</v>
      </c>
      <c r="J133" s="10"/>
      <c r="K133" s="10">
        <v>0</v>
      </c>
    </row>
    <row r="134" spans="1:11" x14ac:dyDescent="0.2">
      <c r="A134" s="7">
        <v>126</v>
      </c>
      <c r="B134" s="11" t="s">
        <v>253</v>
      </c>
      <c r="C134" s="13" t="s">
        <v>254</v>
      </c>
      <c r="D134" s="109">
        <f t="shared" si="5"/>
        <v>5611828</v>
      </c>
      <c r="E134" s="10">
        <v>3790601</v>
      </c>
      <c r="F134" s="10">
        <v>1821227</v>
      </c>
      <c r="G134" s="10">
        <v>0</v>
      </c>
      <c r="H134" s="10">
        <v>0</v>
      </c>
      <c r="I134" s="10">
        <v>0</v>
      </c>
      <c r="J134" s="10"/>
      <c r="K134" s="10">
        <v>0</v>
      </c>
    </row>
    <row r="135" spans="1:11" x14ac:dyDescent="0.2">
      <c r="A135" s="7">
        <v>127</v>
      </c>
      <c r="B135" s="14" t="s">
        <v>255</v>
      </c>
      <c r="C135" s="15" t="s">
        <v>256</v>
      </c>
      <c r="D135" s="110">
        <f t="shared" si="5"/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/>
      <c r="K135" s="10">
        <v>0</v>
      </c>
    </row>
    <row r="136" spans="1:11" x14ac:dyDescent="0.2">
      <c r="A136" s="7">
        <v>128</v>
      </c>
      <c r="B136" s="12" t="s">
        <v>257</v>
      </c>
      <c r="C136" s="13" t="s">
        <v>258</v>
      </c>
      <c r="D136" s="109">
        <f t="shared" si="5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  <c r="K136" s="10">
        <v>0</v>
      </c>
    </row>
    <row r="137" spans="1:11" ht="24" customHeight="1" x14ac:dyDescent="0.2">
      <c r="A137" s="7">
        <v>129</v>
      </c>
      <c r="B137" s="8" t="s">
        <v>259</v>
      </c>
      <c r="C137" s="9" t="s">
        <v>260</v>
      </c>
      <c r="D137" s="108">
        <f t="shared" ref="D137:D156" si="6">E137+F137+G137+H137+I137+J137+K137</f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  <c r="K137" s="10">
        <v>0</v>
      </c>
    </row>
    <row r="138" spans="1:11" x14ac:dyDescent="0.2">
      <c r="A138" s="7">
        <v>130</v>
      </c>
      <c r="B138" s="11" t="s">
        <v>261</v>
      </c>
      <c r="C138" s="9" t="s">
        <v>262</v>
      </c>
      <c r="D138" s="108">
        <f t="shared" si="6"/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/>
      <c r="K138" s="10">
        <v>0</v>
      </c>
    </row>
    <row r="139" spans="1:11" x14ac:dyDescent="0.2">
      <c r="A139" s="7">
        <v>131</v>
      </c>
      <c r="B139" s="12" t="s">
        <v>263</v>
      </c>
      <c r="C139" s="13" t="s">
        <v>264</v>
      </c>
      <c r="D139" s="109">
        <f t="shared" si="6"/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/>
      <c r="K139" s="10">
        <v>0</v>
      </c>
    </row>
    <row r="140" spans="1:11" x14ac:dyDescent="0.2">
      <c r="A140" s="7">
        <v>132</v>
      </c>
      <c r="B140" s="12" t="s">
        <v>265</v>
      </c>
      <c r="C140" s="13" t="s">
        <v>266</v>
      </c>
      <c r="D140" s="109">
        <f t="shared" si="6"/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/>
      <c r="K140" s="10">
        <v>0</v>
      </c>
    </row>
    <row r="141" spans="1:11" ht="13.5" customHeight="1" x14ac:dyDescent="0.2">
      <c r="A141" s="7">
        <v>133</v>
      </c>
      <c r="B141" s="12" t="s">
        <v>267</v>
      </c>
      <c r="C141" s="13" t="s">
        <v>268</v>
      </c>
      <c r="D141" s="109">
        <f t="shared" si="6"/>
        <v>162921338</v>
      </c>
      <c r="E141" s="10">
        <v>68810657</v>
      </c>
      <c r="F141" s="10">
        <v>37857080</v>
      </c>
      <c r="G141" s="10">
        <v>6037970</v>
      </c>
      <c r="H141" s="10">
        <v>9567135</v>
      </c>
      <c r="I141" s="10">
        <v>22883996</v>
      </c>
      <c r="J141" s="10"/>
      <c r="K141" s="10">
        <v>17764500</v>
      </c>
    </row>
    <row r="142" spans="1:11" x14ac:dyDescent="0.2">
      <c r="A142" s="7">
        <v>134</v>
      </c>
      <c r="B142" s="12" t="s">
        <v>269</v>
      </c>
      <c r="C142" s="13" t="s">
        <v>270</v>
      </c>
      <c r="D142" s="109">
        <f t="shared" si="6"/>
        <v>211877279</v>
      </c>
      <c r="E142" s="10">
        <v>92306648</v>
      </c>
      <c r="F142" s="10">
        <v>56397652</v>
      </c>
      <c r="G142" s="10">
        <v>2431764</v>
      </c>
      <c r="H142" s="10">
        <v>9477582</v>
      </c>
      <c r="I142" s="10">
        <v>26512737</v>
      </c>
      <c r="J142" s="10"/>
      <c r="K142" s="10">
        <v>24750896</v>
      </c>
    </row>
    <row r="143" spans="1:11" x14ac:dyDescent="0.2">
      <c r="A143" s="7">
        <v>135</v>
      </c>
      <c r="B143" s="12" t="s">
        <v>271</v>
      </c>
      <c r="C143" s="13" t="s">
        <v>272</v>
      </c>
      <c r="D143" s="109">
        <f t="shared" si="6"/>
        <v>19682345</v>
      </c>
      <c r="E143" s="10">
        <v>13156593</v>
      </c>
      <c r="F143" s="10">
        <v>0</v>
      </c>
      <c r="G143" s="10">
        <v>6525752</v>
      </c>
      <c r="H143" s="10">
        <v>0</v>
      </c>
      <c r="I143" s="10">
        <v>0</v>
      </c>
      <c r="J143" s="10"/>
      <c r="K143" s="10">
        <v>0</v>
      </c>
    </row>
    <row r="144" spans="1:11" x14ac:dyDescent="0.2">
      <c r="A144" s="7">
        <v>136</v>
      </c>
      <c r="B144" s="8" t="s">
        <v>273</v>
      </c>
      <c r="C144" s="9" t="s">
        <v>274</v>
      </c>
      <c r="D144" s="108">
        <f t="shared" si="6"/>
        <v>16409272</v>
      </c>
      <c r="E144" s="10">
        <v>4786864</v>
      </c>
      <c r="F144" s="10">
        <v>7444868</v>
      </c>
      <c r="G144" s="10">
        <v>1736974</v>
      </c>
      <c r="H144" s="10">
        <v>2440566</v>
      </c>
      <c r="I144" s="10">
        <v>0</v>
      </c>
      <c r="J144" s="10"/>
      <c r="K144" s="10">
        <v>0</v>
      </c>
    </row>
    <row r="145" spans="1:11" ht="14.25" customHeight="1" x14ac:dyDescent="0.2">
      <c r="A145" s="7">
        <v>137</v>
      </c>
      <c r="B145" s="12" t="s">
        <v>275</v>
      </c>
      <c r="C145" s="13" t="s">
        <v>276</v>
      </c>
      <c r="D145" s="109">
        <f t="shared" si="6"/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/>
      <c r="K145" s="29">
        <v>0</v>
      </c>
    </row>
    <row r="146" spans="1:11" x14ac:dyDescent="0.2">
      <c r="A146" s="7">
        <v>138</v>
      </c>
      <c r="B146" s="8" t="s">
        <v>277</v>
      </c>
      <c r="C146" s="13" t="s">
        <v>278</v>
      </c>
      <c r="D146" s="109">
        <f t="shared" si="6"/>
        <v>25736165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/>
      <c r="K146" s="10">
        <v>25736165</v>
      </c>
    </row>
    <row r="147" spans="1:11" x14ac:dyDescent="0.2">
      <c r="A147" s="7">
        <v>139</v>
      </c>
      <c r="B147" s="14" t="s">
        <v>279</v>
      </c>
      <c r="C147" s="15" t="s">
        <v>280</v>
      </c>
      <c r="D147" s="110">
        <f t="shared" si="6"/>
        <v>10873173</v>
      </c>
      <c r="E147" s="10">
        <v>0</v>
      </c>
      <c r="F147" s="10">
        <v>10873173</v>
      </c>
      <c r="G147" s="10">
        <v>0</v>
      </c>
      <c r="H147" s="10">
        <v>0</v>
      </c>
      <c r="I147" s="10">
        <v>0</v>
      </c>
      <c r="J147" s="10"/>
      <c r="K147" s="10">
        <v>0</v>
      </c>
    </row>
    <row r="148" spans="1:11" x14ac:dyDescent="0.2">
      <c r="A148" s="7">
        <v>140</v>
      </c>
      <c r="B148" s="12" t="s">
        <v>281</v>
      </c>
      <c r="C148" s="13" t="s">
        <v>282</v>
      </c>
      <c r="D148" s="109">
        <f t="shared" si="6"/>
        <v>85715487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51908972</v>
      </c>
      <c r="K148" s="10">
        <v>33806515</v>
      </c>
    </row>
    <row r="149" spans="1:11" x14ac:dyDescent="0.2">
      <c r="A149" s="7">
        <v>141</v>
      </c>
      <c r="B149" s="12" t="s">
        <v>283</v>
      </c>
      <c r="C149" s="13" t="s">
        <v>284</v>
      </c>
      <c r="D149" s="109">
        <f t="shared" si="6"/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/>
      <c r="K149" s="10">
        <v>0</v>
      </c>
    </row>
    <row r="150" spans="1:11" x14ac:dyDescent="0.2">
      <c r="A150" s="7">
        <v>142</v>
      </c>
      <c r="B150" s="12" t="s">
        <v>285</v>
      </c>
      <c r="C150" s="13" t="s">
        <v>286</v>
      </c>
      <c r="D150" s="109">
        <f t="shared" si="6"/>
        <v>8032987</v>
      </c>
      <c r="E150" s="10">
        <v>5048736</v>
      </c>
      <c r="F150" s="10">
        <v>0</v>
      </c>
      <c r="G150" s="10">
        <v>1461338</v>
      </c>
      <c r="H150" s="10">
        <v>1522913</v>
      </c>
      <c r="I150" s="10">
        <v>0</v>
      </c>
      <c r="J150" s="10"/>
      <c r="K150" s="10">
        <v>0</v>
      </c>
    </row>
    <row r="151" spans="1:11" x14ac:dyDescent="0.2">
      <c r="A151" s="7">
        <v>143</v>
      </c>
      <c r="B151" s="14" t="s">
        <v>287</v>
      </c>
      <c r="C151" s="15" t="s">
        <v>288</v>
      </c>
      <c r="D151" s="110">
        <f t="shared" si="6"/>
        <v>65606711</v>
      </c>
      <c r="E151" s="10">
        <v>24536309</v>
      </c>
      <c r="F151" s="10">
        <v>30788882</v>
      </c>
      <c r="G151" s="10">
        <v>0</v>
      </c>
      <c r="H151" s="10">
        <v>541695</v>
      </c>
      <c r="I151" s="10">
        <v>0</v>
      </c>
      <c r="J151" s="10"/>
      <c r="K151" s="10">
        <v>9739825</v>
      </c>
    </row>
    <row r="152" spans="1:11" x14ac:dyDescent="0.2">
      <c r="A152" s="7">
        <v>144</v>
      </c>
      <c r="B152" s="11" t="s">
        <v>289</v>
      </c>
      <c r="C152" s="15" t="s">
        <v>290</v>
      </c>
      <c r="D152" s="110">
        <f t="shared" si="6"/>
        <v>79584455</v>
      </c>
      <c r="E152" s="10">
        <v>8322350</v>
      </c>
      <c r="F152" s="10">
        <v>5777695</v>
      </c>
      <c r="G152" s="10">
        <v>10840429</v>
      </c>
      <c r="H152" s="10">
        <v>7382230</v>
      </c>
      <c r="I152" s="10">
        <v>10735656</v>
      </c>
      <c r="J152" s="10"/>
      <c r="K152" s="10">
        <v>36526095</v>
      </c>
    </row>
    <row r="153" spans="1:11" x14ac:dyDescent="0.2">
      <c r="A153" s="7">
        <v>145</v>
      </c>
      <c r="B153" s="12" t="s">
        <v>291</v>
      </c>
      <c r="C153" s="13" t="s">
        <v>292</v>
      </c>
      <c r="D153" s="109">
        <f t="shared" si="6"/>
        <v>45722701</v>
      </c>
      <c r="E153" s="10">
        <v>15690675</v>
      </c>
      <c r="F153" s="10">
        <v>0</v>
      </c>
      <c r="G153" s="10">
        <v>0</v>
      </c>
      <c r="H153" s="10">
        <v>0</v>
      </c>
      <c r="I153" s="10">
        <v>0</v>
      </c>
      <c r="J153" s="10"/>
      <c r="K153" s="10">
        <v>30032026</v>
      </c>
    </row>
    <row r="154" spans="1:11" x14ac:dyDescent="0.2">
      <c r="A154" s="7">
        <v>146</v>
      </c>
      <c r="B154" s="8" t="s">
        <v>293</v>
      </c>
      <c r="C154" s="9" t="s">
        <v>294</v>
      </c>
      <c r="D154" s="108">
        <f t="shared" si="6"/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/>
      <c r="K154" s="10">
        <v>0</v>
      </c>
    </row>
    <row r="155" spans="1:11" x14ac:dyDescent="0.2">
      <c r="A155" s="7">
        <v>147</v>
      </c>
      <c r="B155" s="8" t="s">
        <v>295</v>
      </c>
      <c r="C155" s="9" t="s">
        <v>296</v>
      </c>
      <c r="D155" s="108">
        <f t="shared" si="6"/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/>
      <c r="K155" s="10">
        <v>0</v>
      </c>
    </row>
    <row r="156" spans="1:11" ht="12.75" x14ac:dyDescent="0.2">
      <c r="A156" s="7">
        <v>148</v>
      </c>
      <c r="B156" s="25" t="s">
        <v>297</v>
      </c>
      <c r="C156" s="26" t="s">
        <v>298</v>
      </c>
      <c r="D156" s="157">
        <f t="shared" si="6"/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/>
      <c r="K156" s="10">
        <v>0</v>
      </c>
    </row>
    <row r="158" spans="1:11" x14ac:dyDescent="0.2">
      <c r="K158" s="71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9"/>
  <sheetViews>
    <sheetView zoomScale="110" zoomScaleNormal="110" workbookViewId="0">
      <pane xSplit="4" ySplit="5" topLeftCell="E132" activePane="bottomRight" state="frozen"/>
      <selection pane="topRight" activeCell="D1" sqref="D1"/>
      <selection pane="bottomLeft" activeCell="A7" sqref="A7"/>
      <selection pane="bottomRight" activeCell="D9" sqref="D9:D15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9.140625" style="3"/>
    <col min="10" max="10" width="11.7109375" style="3" customWidth="1"/>
    <col min="11" max="16384" width="9.140625" style="3"/>
  </cols>
  <sheetData>
    <row r="2" spans="1:11" ht="30" customHeight="1" x14ac:dyDescent="0.2">
      <c r="A2" s="291" t="s">
        <v>346</v>
      </c>
      <c r="B2" s="291"/>
      <c r="C2" s="291"/>
      <c r="D2" s="291"/>
      <c r="E2" s="291"/>
      <c r="F2" s="291"/>
      <c r="G2" s="291"/>
      <c r="H2" s="291"/>
      <c r="I2" s="66"/>
      <c r="J2" s="66"/>
      <c r="K2" s="66"/>
    </row>
    <row r="3" spans="1:11" x14ac:dyDescent="0.2">
      <c r="C3" s="4"/>
      <c r="D3" s="4"/>
      <c r="H3" s="3" t="s">
        <v>330</v>
      </c>
    </row>
    <row r="4" spans="1:11" s="5" customFormat="1" ht="24.75" customHeight="1" x14ac:dyDescent="0.2">
      <c r="A4" s="260" t="s">
        <v>0</v>
      </c>
      <c r="B4" s="260" t="s">
        <v>1</v>
      </c>
      <c r="C4" s="260" t="s">
        <v>2</v>
      </c>
      <c r="D4" s="293" t="s">
        <v>300</v>
      </c>
      <c r="E4" s="295" t="s">
        <v>311</v>
      </c>
      <c r="F4" s="295"/>
      <c r="G4" s="295"/>
      <c r="H4" s="295"/>
    </row>
    <row r="5" spans="1:11" ht="51.75" customHeight="1" x14ac:dyDescent="0.2">
      <c r="A5" s="261"/>
      <c r="B5" s="261"/>
      <c r="C5" s="261"/>
      <c r="D5" s="294"/>
      <c r="E5" s="40" t="s">
        <v>312</v>
      </c>
      <c r="F5" s="40" t="s">
        <v>313</v>
      </c>
      <c r="G5" s="40" t="s">
        <v>314</v>
      </c>
      <c r="H5" s="40" t="s">
        <v>315</v>
      </c>
    </row>
    <row r="6" spans="1:11" ht="12" customHeight="1" x14ac:dyDescent="0.2">
      <c r="A6" s="277" t="s">
        <v>300</v>
      </c>
      <c r="B6" s="277"/>
      <c r="C6" s="277"/>
      <c r="D6" s="106">
        <f>D8+D7</f>
        <v>299189674</v>
      </c>
      <c r="E6" s="106">
        <f t="shared" ref="E6:H6" si="0">E8+E7</f>
        <v>29123690</v>
      </c>
      <c r="F6" s="106">
        <f t="shared" si="0"/>
        <v>1612000</v>
      </c>
      <c r="G6" s="106">
        <f t="shared" si="0"/>
        <v>216721234</v>
      </c>
      <c r="H6" s="106">
        <f t="shared" si="0"/>
        <v>51732750</v>
      </c>
      <c r="J6" s="71"/>
      <c r="K6" s="71"/>
    </row>
    <row r="7" spans="1:11" ht="12" customHeight="1" x14ac:dyDescent="0.2">
      <c r="A7" s="273" t="s">
        <v>299</v>
      </c>
      <c r="B7" s="274"/>
      <c r="C7" s="275"/>
      <c r="D7" s="103">
        <f t="shared" ref="D7" si="1">E7+F7+G7+H7</f>
        <v>0</v>
      </c>
      <c r="E7" s="27">
        <v>0</v>
      </c>
      <c r="F7" s="27">
        <v>0</v>
      </c>
      <c r="G7" s="27">
        <v>0</v>
      </c>
      <c r="H7" s="27">
        <v>0</v>
      </c>
      <c r="J7" s="71"/>
      <c r="K7" s="71"/>
    </row>
    <row r="8" spans="1:11" ht="12" customHeight="1" x14ac:dyDescent="0.2">
      <c r="A8" s="273" t="s">
        <v>395</v>
      </c>
      <c r="B8" s="274"/>
      <c r="C8" s="275"/>
      <c r="D8" s="106">
        <f>SUM(D9:D156)</f>
        <v>299189674</v>
      </c>
      <c r="E8" s="106">
        <f t="shared" ref="E8:H8" si="2">SUM(E9:E156)</f>
        <v>29123690</v>
      </c>
      <c r="F8" s="106">
        <f t="shared" si="2"/>
        <v>1612000</v>
      </c>
      <c r="G8" s="106">
        <f t="shared" si="2"/>
        <v>216721234</v>
      </c>
      <c r="H8" s="106">
        <f t="shared" si="2"/>
        <v>51732750</v>
      </c>
      <c r="J8" s="71"/>
      <c r="K8" s="71"/>
    </row>
    <row r="9" spans="1:11" ht="12" customHeight="1" x14ac:dyDescent="0.2">
      <c r="A9" s="7">
        <v>1</v>
      </c>
      <c r="B9" s="8" t="s">
        <v>3</v>
      </c>
      <c r="C9" s="9" t="s">
        <v>4</v>
      </c>
      <c r="D9" s="114">
        <f>E9+F9+G9+H9</f>
        <v>0</v>
      </c>
      <c r="E9" s="10">
        <v>0</v>
      </c>
      <c r="F9" s="10">
        <v>0</v>
      </c>
      <c r="G9" s="10">
        <v>0</v>
      </c>
      <c r="H9" s="10">
        <v>0</v>
      </c>
      <c r="J9" s="71"/>
      <c r="K9" s="71"/>
    </row>
    <row r="10" spans="1:11" x14ac:dyDescent="0.2">
      <c r="A10" s="7">
        <v>2</v>
      </c>
      <c r="B10" s="11" t="s">
        <v>5</v>
      </c>
      <c r="C10" s="9" t="s">
        <v>6</v>
      </c>
      <c r="D10" s="114">
        <f t="shared" ref="D10:D73" si="3">E10+F10+G10+H10</f>
        <v>0</v>
      </c>
      <c r="E10" s="10">
        <v>0</v>
      </c>
      <c r="F10" s="10">
        <v>0</v>
      </c>
      <c r="G10" s="10">
        <v>0</v>
      </c>
      <c r="H10" s="10">
        <v>0</v>
      </c>
      <c r="J10" s="71"/>
      <c r="K10" s="71"/>
    </row>
    <row r="11" spans="1:11" x14ac:dyDescent="0.2">
      <c r="A11" s="7">
        <v>3</v>
      </c>
      <c r="B11" s="12" t="s">
        <v>7</v>
      </c>
      <c r="C11" s="13" t="s">
        <v>8</v>
      </c>
      <c r="D11" s="115">
        <f t="shared" si="3"/>
        <v>1164300</v>
      </c>
      <c r="E11" s="10">
        <v>0</v>
      </c>
      <c r="F11" s="10">
        <v>0</v>
      </c>
      <c r="G11" s="10">
        <v>0</v>
      </c>
      <c r="H11" s="10">
        <v>1164300</v>
      </c>
      <c r="J11" s="71"/>
      <c r="K11" s="71"/>
    </row>
    <row r="12" spans="1:11" ht="14.25" customHeight="1" x14ac:dyDescent="0.2">
      <c r="A12" s="7">
        <v>4</v>
      </c>
      <c r="B12" s="8" t="s">
        <v>9</v>
      </c>
      <c r="C12" s="9" t="s">
        <v>10</v>
      </c>
      <c r="D12" s="114">
        <f t="shared" si="3"/>
        <v>0</v>
      </c>
      <c r="E12" s="10">
        <v>0</v>
      </c>
      <c r="F12" s="10">
        <v>0</v>
      </c>
      <c r="G12" s="10">
        <v>0</v>
      </c>
      <c r="H12" s="10">
        <v>0</v>
      </c>
      <c r="J12" s="71"/>
      <c r="K12" s="71"/>
    </row>
    <row r="13" spans="1:11" x14ac:dyDescent="0.2">
      <c r="A13" s="7">
        <v>5</v>
      </c>
      <c r="B13" s="8" t="s">
        <v>11</v>
      </c>
      <c r="C13" s="9" t="s">
        <v>12</v>
      </c>
      <c r="D13" s="114">
        <f t="shared" si="3"/>
        <v>0</v>
      </c>
      <c r="E13" s="10">
        <v>0</v>
      </c>
      <c r="F13" s="10">
        <v>0</v>
      </c>
      <c r="G13" s="10">
        <v>0</v>
      </c>
      <c r="H13" s="10">
        <v>0</v>
      </c>
      <c r="J13" s="71"/>
      <c r="K13" s="71"/>
    </row>
    <row r="14" spans="1:11" x14ac:dyDescent="0.2">
      <c r="A14" s="7">
        <v>6</v>
      </c>
      <c r="B14" s="12" t="s">
        <v>13</v>
      </c>
      <c r="C14" s="13" t="s">
        <v>14</v>
      </c>
      <c r="D14" s="115">
        <f t="shared" si="3"/>
        <v>3029100</v>
      </c>
      <c r="E14" s="10">
        <v>0</v>
      </c>
      <c r="F14" s="10">
        <v>0</v>
      </c>
      <c r="G14" s="10">
        <v>0</v>
      </c>
      <c r="H14" s="10">
        <v>3029100</v>
      </c>
      <c r="J14" s="71"/>
      <c r="K14" s="71"/>
    </row>
    <row r="15" spans="1:11" x14ac:dyDescent="0.2">
      <c r="A15" s="7">
        <v>7</v>
      </c>
      <c r="B15" s="14" t="s">
        <v>15</v>
      </c>
      <c r="C15" s="15" t="s">
        <v>16</v>
      </c>
      <c r="D15" s="116">
        <f t="shared" si="3"/>
        <v>0</v>
      </c>
      <c r="E15" s="10">
        <v>0</v>
      </c>
      <c r="F15" s="10">
        <v>0</v>
      </c>
      <c r="G15" s="10">
        <v>0</v>
      </c>
      <c r="H15" s="10">
        <v>0</v>
      </c>
      <c r="J15" s="71"/>
      <c r="K15" s="71"/>
    </row>
    <row r="16" spans="1:11" x14ac:dyDescent="0.2">
      <c r="A16" s="7">
        <v>8</v>
      </c>
      <c r="B16" s="12" t="s">
        <v>17</v>
      </c>
      <c r="C16" s="13" t="s">
        <v>18</v>
      </c>
      <c r="D16" s="115">
        <f t="shared" si="3"/>
        <v>0</v>
      </c>
      <c r="E16" s="10">
        <v>0</v>
      </c>
      <c r="F16" s="10">
        <v>0</v>
      </c>
      <c r="G16" s="10">
        <v>0</v>
      </c>
      <c r="H16" s="10">
        <v>0</v>
      </c>
      <c r="J16" s="71"/>
      <c r="K16" s="71"/>
    </row>
    <row r="17" spans="1:11" x14ac:dyDescent="0.2">
      <c r="A17" s="7">
        <v>9</v>
      </c>
      <c r="B17" s="12" t="s">
        <v>19</v>
      </c>
      <c r="C17" s="13" t="s">
        <v>20</v>
      </c>
      <c r="D17" s="115">
        <f t="shared" si="3"/>
        <v>0</v>
      </c>
      <c r="E17" s="10">
        <v>0</v>
      </c>
      <c r="F17" s="10">
        <v>0</v>
      </c>
      <c r="G17" s="10">
        <v>0</v>
      </c>
      <c r="H17" s="10">
        <v>0</v>
      </c>
      <c r="J17" s="71"/>
      <c r="K17" s="71"/>
    </row>
    <row r="18" spans="1:11" x14ac:dyDescent="0.2">
      <c r="A18" s="7">
        <v>10</v>
      </c>
      <c r="B18" s="12" t="s">
        <v>21</v>
      </c>
      <c r="C18" s="13" t="s">
        <v>22</v>
      </c>
      <c r="D18" s="115">
        <f t="shared" si="3"/>
        <v>0</v>
      </c>
      <c r="E18" s="10">
        <v>0</v>
      </c>
      <c r="F18" s="10">
        <v>0</v>
      </c>
      <c r="G18" s="10">
        <v>0</v>
      </c>
      <c r="H18" s="10">
        <v>0</v>
      </c>
      <c r="J18" s="71"/>
      <c r="K18" s="71"/>
    </row>
    <row r="19" spans="1:11" x14ac:dyDescent="0.2">
      <c r="A19" s="7">
        <v>11</v>
      </c>
      <c r="B19" s="12" t="s">
        <v>23</v>
      </c>
      <c r="C19" s="13" t="s">
        <v>24</v>
      </c>
      <c r="D19" s="115">
        <f t="shared" si="3"/>
        <v>0</v>
      </c>
      <c r="E19" s="10">
        <v>0</v>
      </c>
      <c r="F19" s="10">
        <v>0</v>
      </c>
      <c r="G19" s="10">
        <v>0</v>
      </c>
      <c r="H19" s="10">
        <v>0</v>
      </c>
      <c r="J19" s="71"/>
      <c r="K19" s="71"/>
    </row>
    <row r="20" spans="1:11" x14ac:dyDescent="0.2">
      <c r="A20" s="7">
        <v>12</v>
      </c>
      <c r="B20" s="12" t="s">
        <v>25</v>
      </c>
      <c r="C20" s="13" t="s">
        <v>26</v>
      </c>
      <c r="D20" s="115">
        <f t="shared" si="3"/>
        <v>0</v>
      </c>
      <c r="E20" s="10">
        <v>0</v>
      </c>
      <c r="F20" s="10">
        <v>0</v>
      </c>
      <c r="G20" s="10">
        <v>0</v>
      </c>
      <c r="H20" s="10">
        <v>0</v>
      </c>
      <c r="J20" s="71"/>
      <c r="K20" s="71"/>
    </row>
    <row r="21" spans="1:11" x14ac:dyDescent="0.2">
      <c r="A21" s="7">
        <v>13</v>
      </c>
      <c r="B21" s="8" t="s">
        <v>27</v>
      </c>
      <c r="C21" s="13" t="s">
        <v>28</v>
      </c>
      <c r="D21" s="115">
        <f t="shared" si="3"/>
        <v>0</v>
      </c>
      <c r="E21" s="10">
        <v>0</v>
      </c>
      <c r="F21" s="10">
        <v>0</v>
      </c>
      <c r="G21" s="10">
        <v>0</v>
      </c>
      <c r="H21" s="10">
        <v>0</v>
      </c>
      <c r="J21" s="71"/>
      <c r="K21" s="71"/>
    </row>
    <row r="22" spans="1:11" x14ac:dyDescent="0.2">
      <c r="A22" s="7">
        <v>14</v>
      </c>
      <c r="B22" s="8" t="s">
        <v>29</v>
      </c>
      <c r="C22" s="9" t="s">
        <v>30</v>
      </c>
      <c r="D22" s="114">
        <f t="shared" si="3"/>
        <v>0</v>
      </c>
      <c r="E22" s="10">
        <v>0</v>
      </c>
      <c r="F22" s="10">
        <v>0</v>
      </c>
      <c r="G22" s="10">
        <v>0</v>
      </c>
      <c r="H22" s="10">
        <v>0</v>
      </c>
      <c r="J22" s="71"/>
      <c r="K22" s="71"/>
    </row>
    <row r="23" spans="1:11" x14ac:dyDescent="0.2">
      <c r="A23" s="7">
        <v>15</v>
      </c>
      <c r="B23" s="12" t="s">
        <v>31</v>
      </c>
      <c r="C23" s="13" t="s">
        <v>32</v>
      </c>
      <c r="D23" s="115">
        <f t="shared" si="3"/>
        <v>0</v>
      </c>
      <c r="E23" s="10">
        <v>0</v>
      </c>
      <c r="F23" s="10">
        <v>0</v>
      </c>
      <c r="G23" s="10">
        <v>0</v>
      </c>
      <c r="H23" s="10">
        <v>0</v>
      </c>
      <c r="J23" s="71"/>
      <c r="K23" s="71"/>
    </row>
    <row r="24" spans="1:11" x14ac:dyDescent="0.2">
      <c r="A24" s="7">
        <v>16</v>
      </c>
      <c r="B24" s="12" t="s">
        <v>33</v>
      </c>
      <c r="C24" s="13" t="s">
        <v>34</v>
      </c>
      <c r="D24" s="115">
        <f t="shared" si="3"/>
        <v>0</v>
      </c>
      <c r="E24" s="10">
        <v>0</v>
      </c>
      <c r="F24" s="10">
        <v>0</v>
      </c>
      <c r="G24" s="10">
        <v>0</v>
      </c>
      <c r="H24" s="10">
        <v>0</v>
      </c>
      <c r="J24" s="71"/>
      <c r="K24" s="71"/>
    </row>
    <row r="25" spans="1:11" x14ac:dyDescent="0.2">
      <c r="A25" s="7">
        <v>17</v>
      </c>
      <c r="B25" s="12" t="s">
        <v>35</v>
      </c>
      <c r="C25" s="13" t="s">
        <v>36</v>
      </c>
      <c r="D25" s="115">
        <f t="shared" si="3"/>
        <v>0</v>
      </c>
      <c r="E25" s="10">
        <v>0</v>
      </c>
      <c r="F25" s="10">
        <v>0</v>
      </c>
      <c r="G25" s="10">
        <v>0</v>
      </c>
      <c r="H25" s="10">
        <v>0</v>
      </c>
      <c r="J25" s="71"/>
      <c r="K25" s="71"/>
    </row>
    <row r="26" spans="1:11" x14ac:dyDescent="0.2">
      <c r="A26" s="7">
        <v>18</v>
      </c>
      <c r="B26" s="12" t="s">
        <v>37</v>
      </c>
      <c r="C26" s="13" t="s">
        <v>38</v>
      </c>
      <c r="D26" s="115">
        <f t="shared" si="3"/>
        <v>2985000</v>
      </c>
      <c r="E26" s="10">
        <v>0</v>
      </c>
      <c r="F26" s="10">
        <v>0</v>
      </c>
      <c r="G26" s="10">
        <v>0</v>
      </c>
      <c r="H26" s="10">
        <v>2985000</v>
      </c>
      <c r="J26" s="71"/>
      <c r="K26" s="71"/>
    </row>
    <row r="27" spans="1:11" x14ac:dyDescent="0.2">
      <c r="A27" s="7">
        <v>19</v>
      </c>
      <c r="B27" s="8" t="s">
        <v>39</v>
      </c>
      <c r="C27" s="9" t="s">
        <v>40</v>
      </c>
      <c r="D27" s="114">
        <f t="shared" si="3"/>
        <v>0</v>
      </c>
      <c r="E27" s="10">
        <v>0</v>
      </c>
      <c r="F27" s="10">
        <v>0</v>
      </c>
      <c r="G27" s="10">
        <v>0</v>
      </c>
      <c r="H27" s="10">
        <v>0</v>
      </c>
      <c r="J27" s="71"/>
      <c r="K27" s="71"/>
    </row>
    <row r="28" spans="1:11" x14ac:dyDescent="0.2">
      <c r="A28" s="7">
        <v>20</v>
      </c>
      <c r="B28" s="8" t="s">
        <v>41</v>
      </c>
      <c r="C28" s="9" t="s">
        <v>42</v>
      </c>
      <c r="D28" s="114">
        <f t="shared" si="3"/>
        <v>0</v>
      </c>
      <c r="E28" s="10">
        <v>0</v>
      </c>
      <c r="F28" s="10">
        <v>0</v>
      </c>
      <c r="G28" s="10">
        <v>0</v>
      </c>
      <c r="H28" s="10">
        <v>0</v>
      </c>
      <c r="J28" s="71"/>
      <c r="K28" s="71"/>
    </row>
    <row r="29" spans="1:11" x14ac:dyDescent="0.2">
      <c r="A29" s="7">
        <v>21</v>
      </c>
      <c r="B29" s="8" t="s">
        <v>43</v>
      </c>
      <c r="C29" s="9" t="s">
        <v>44</v>
      </c>
      <c r="D29" s="114">
        <f t="shared" si="3"/>
        <v>0</v>
      </c>
      <c r="E29" s="29">
        <v>0</v>
      </c>
      <c r="F29" s="29">
        <v>0</v>
      </c>
      <c r="G29" s="29">
        <v>0</v>
      </c>
      <c r="H29" s="29">
        <v>0</v>
      </c>
      <c r="J29" s="71"/>
      <c r="K29" s="71"/>
    </row>
    <row r="30" spans="1:11" x14ac:dyDescent="0.2">
      <c r="A30" s="7">
        <v>22</v>
      </c>
      <c r="B30" s="8" t="s">
        <v>45</v>
      </c>
      <c r="C30" s="9" t="s">
        <v>46</v>
      </c>
      <c r="D30" s="114">
        <f t="shared" si="3"/>
        <v>2388000</v>
      </c>
      <c r="E30" s="10">
        <v>0</v>
      </c>
      <c r="F30" s="10">
        <v>0</v>
      </c>
      <c r="G30" s="10">
        <v>0</v>
      </c>
      <c r="H30" s="10">
        <v>2388000</v>
      </c>
      <c r="J30" s="71"/>
      <c r="K30" s="71"/>
    </row>
    <row r="31" spans="1:11" x14ac:dyDescent="0.2">
      <c r="A31" s="7">
        <v>23</v>
      </c>
      <c r="B31" s="12" t="s">
        <v>47</v>
      </c>
      <c r="C31" s="13" t="s">
        <v>48</v>
      </c>
      <c r="D31" s="115">
        <f t="shared" si="3"/>
        <v>0</v>
      </c>
      <c r="E31" s="10">
        <v>0</v>
      </c>
      <c r="F31" s="10">
        <v>0</v>
      </c>
      <c r="G31" s="10">
        <v>0</v>
      </c>
      <c r="H31" s="10">
        <v>0</v>
      </c>
      <c r="J31" s="71"/>
      <c r="K31" s="71"/>
    </row>
    <row r="32" spans="1:11" ht="12" customHeight="1" x14ac:dyDescent="0.2">
      <c r="A32" s="7">
        <v>24</v>
      </c>
      <c r="B32" s="12" t="s">
        <v>49</v>
      </c>
      <c r="C32" s="13" t="s">
        <v>50</v>
      </c>
      <c r="D32" s="115">
        <f t="shared" si="3"/>
        <v>0</v>
      </c>
      <c r="E32" s="10">
        <v>0</v>
      </c>
      <c r="F32" s="10">
        <v>0</v>
      </c>
      <c r="G32" s="10">
        <v>0</v>
      </c>
      <c r="H32" s="10">
        <v>0</v>
      </c>
      <c r="J32" s="71"/>
      <c r="K32" s="71"/>
    </row>
    <row r="33" spans="1:11" ht="24" x14ac:dyDescent="0.2">
      <c r="A33" s="7">
        <v>25</v>
      </c>
      <c r="B33" s="12" t="s">
        <v>51</v>
      </c>
      <c r="C33" s="13" t="s">
        <v>52</v>
      </c>
      <c r="D33" s="115">
        <f t="shared" si="3"/>
        <v>0</v>
      </c>
      <c r="E33" s="10">
        <v>0</v>
      </c>
      <c r="F33" s="10">
        <v>0</v>
      </c>
      <c r="G33" s="10">
        <v>0</v>
      </c>
      <c r="H33" s="10">
        <v>0</v>
      </c>
      <c r="J33" s="71"/>
      <c r="K33" s="71"/>
    </row>
    <row r="34" spans="1:11" x14ac:dyDescent="0.2">
      <c r="A34" s="7">
        <v>26</v>
      </c>
      <c r="B34" s="8" t="s">
        <v>53</v>
      </c>
      <c r="C34" s="15" t="s">
        <v>54</v>
      </c>
      <c r="D34" s="116">
        <f t="shared" si="3"/>
        <v>1265172</v>
      </c>
      <c r="E34" s="10">
        <v>0</v>
      </c>
      <c r="F34" s="10">
        <v>1265172</v>
      </c>
      <c r="G34" s="10">
        <v>0</v>
      </c>
      <c r="H34" s="10">
        <v>0</v>
      </c>
      <c r="J34" s="71"/>
      <c r="K34" s="71"/>
    </row>
    <row r="35" spans="1:11" x14ac:dyDescent="0.2">
      <c r="A35" s="7">
        <v>27</v>
      </c>
      <c r="B35" s="12" t="s">
        <v>55</v>
      </c>
      <c r="C35" s="13" t="s">
        <v>56</v>
      </c>
      <c r="D35" s="115">
        <f t="shared" si="3"/>
        <v>5970000</v>
      </c>
      <c r="E35" s="10">
        <v>0</v>
      </c>
      <c r="F35" s="10">
        <v>0</v>
      </c>
      <c r="G35" s="10">
        <v>0</v>
      </c>
      <c r="H35" s="10">
        <v>5970000</v>
      </c>
      <c r="J35" s="71"/>
      <c r="K35" s="71"/>
    </row>
    <row r="36" spans="1:11" ht="24" customHeight="1" x14ac:dyDescent="0.2">
      <c r="A36" s="7">
        <v>28</v>
      </c>
      <c r="B36" s="12" t="s">
        <v>57</v>
      </c>
      <c r="C36" s="13" t="s">
        <v>58</v>
      </c>
      <c r="D36" s="115">
        <f t="shared" si="3"/>
        <v>0</v>
      </c>
      <c r="E36" s="10">
        <v>0</v>
      </c>
      <c r="F36" s="10">
        <v>0</v>
      </c>
      <c r="G36" s="10">
        <v>0</v>
      </c>
      <c r="H36" s="10">
        <v>0</v>
      </c>
      <c r="J36" s="71"/>
      <c r="K36" s="71"/>
    </row>
    <row r="37" spans="1:11" ht="12" customHeight="1" x14ac:dyDescent="0.2">
      <c r="A37" s="7">
        <v>29</v>
      </c>
      <c r="B37" s="8" t="s">
        <v>59</v>
      </c>
      <c r="C37" s="9" t="s">
        <v>60</v>
      </c>
      <c r="D37" s="114">
        <f t="shared" si="3"/>
        <v>0</v>
      </c>
      <c r="E37" s="10">
        <v>0</v>
      </c>
      <c r="F37" s="10">
        <v>0</v>
      </c>
      <c r="G37" s="10">
        <v>0</v>
      </c>
      <c r="H37" s="10">
        <v>0</v>
      </c>
      <c r="J37" s="71"/>
      <c r="K37" s="71"/>
    </row>
    <row r="38" spans="1:11" x14ac:dyDescent="0.2">
      <c r="A38" s="7">
        <v>30</v>
      </c>
      <c r="B38" s="11" t="s">
        <v>61</v>
      </c>
      <c r="C38" s="15" t="s">
        <v>62</v>
      </c>
      <c r="D38" s="116">
        <f t="shared" si="3"/>
        <v>0</v>
      </c>
      <c r="E38" s="10">
        <v>0</v>
      </c>
      <c r="F38" s="10">
        <v>0</v>
      </c>
      <c r="G38" s="10">
        <v>0</v>
      </c>
      <c r="H38" s="10">
        <v>0</v>
      </c>
      <c r="J38" s="71"/>
      <c r="K38" s="71"/>
    </row>
    <row r="39" spans="1:11" ht="24" x14ac:dyDescent="0.2">
      <c r="A39" s="7">
        <v>31</v>
      </c>
      <c r="B39" s="8" t="s">
        <v>63</v>
      </c>
      <c r="C39" s="9" t="s">
        <v>64</v>
      </c>
      <c r="D39" s="114">
        <f t="shared" si="3"/>
        <v>0</v>
      </c>
      <c r="E39" s="10">
        <v>0</v>
      </c>
      <c r="F39" s="10">
        <v>0</v>
      </c>
      <c r="G39" s="10">
        <v>0</v>
      </c>
      <c r="H39" s="10">
        <v>0</v>
      </c>
      <c r="J39" s="71"/>
      <c r="K39" s="71"/>
    </row>
    <row r="40" spans="1:11" x14ac:dyDescent="0.2">
      <c r="A40" s="7">
        <v>32</v>
      </c>
      <c r="B40" s="12" t="s">
        <v>65</v>
      </c>
      <c r="C40" s="13" t="s">
        <v>66</v>
      </c>
      <c r="D40" s="115">
        <f t="shared" si="3"/>
        <v>0</v>
      </c>
      <c r="E40" s="10">
        <v>0</v>
      </c>
      <c r="F40" s="10">
        <v>0</v>
      </c>
      <c r="G40" s="10">
        <v>0</v>
      </c>
      <c r="H40" s="10">
        <v>0</v>
      </c>
      <c r="J40" s="71"/>
      <c r="K40" s="71"/>
    </row>
    <row r="41" spans="1:11" x14ac:dyDescent="0.2">
      <c r="A41" s="7">
        <v>33</v>
      </c>
      <c r="B41" s="11" t="s">
        <v>67</v>
      </c>
      <c r="C41" s="9" t="s">
        <v>68</v>
      </c>
      <c r="D41" s="114">
        <f t="shared" si="3"/>
        <v>2089500</v>
      </c>
      <c r="E41" s="10">
        <v>0</v>
      </c>
      <c r="F41" s="10">
        <v>0</v>
      </c>
      <c r="G41" s="10">
        <v>0</v>
      </c>
      <c r="H41" s="10">
        <v>2089500</v>
      </c>
      <c r="J41" s="71"/>
      <c r="K41" s="71"/>
    </row>
    <row r="42" spans="1:11" x14ac:dyDescent="0.2">
      <c r="A42" s="7">
        <v>34</v>
      </c>
      <c r="B42" s="14" t="s">
        <v>69</v>
      </c>
      <c r="C42" s="15" t="s">
        <v>70</v>
      </c>
      <c r="D42" s="116">
        <f t="shared" si="3"/>
        <v>3283500</v>
      </c>
      <c r="E42" s="29">
        <v>0</v>
      </c>
      <c r="F42" s="29">
        <v>0</v>
      </c>
      <c r="G42" s="29">
        <v>0</v>
      </c>
      <c r="H42" s="29">
        <v>3283500</v>
      </c>
      <c r="J42" s="71"/>
      <c r="K42" s="71"/>
    </row>
    <row r="43" spans="1:11" x14ac:dyDescent="0.2">
      <c r="A43" s="7">
        <v>35</v>
      </c>
      <c r="B43" s="8" t="s">
        <v>71</v>
      </c>
      <c r="C43" s="9" t="s">
        <v>72</v>
      </c>
      <c r="D43" s="114">
        <f t="shared" si="3"/>
        <v>0</v>
      </c>
      <c r="E43" s="10">
        <v>0</v>
      </c>
      <c r="F43" s="10">
        <v>0</v>
      </c>
      <c r="G43" s="10">
        <v>0</v>
      </c>
      <c r="H43" s="10">
        <v>0</v>
      </c>
      <c r="J43" s="71"/>
      <c r="K43" s="71"/>
    </row>
    <row r="44" spans="1:11" x14ac:dyDescent="0.2">
      <c r="A44" s="7">
        <v>36</v>
      </c>
      <c r="B44" s="11" t="s">
        <v>73</v>
      </c>
      <c r="C44" s="9" t="s">
        <v>74</v>
      </c>
      <c r="D44" s="114">
        <f t="shared" si="3"/>
        <v>0</v>
      </c>
      <c r="E44" s="10">
        <v>0</v>
      </c>
      <c r="F44" s="10">
        <v>0</v>
      </c>
      <c r="G44" s="10">
        <v>0</v>
      </c>
      <c r="H44" s="10">
        <v>0</v>
      </c>
      <c r="J44" s="71"/>
      <c r="K44" s="71"/>
    </row>
    <row r="45" spans="1:11" x14ac:dyDescent="0.2">
      <c r="A45" s="7">
        <v>37</v>
      </c>
      <c r="B45" s="12" t="s">
        <v>75</v>
      </c>
      <c r="C45" s="13" t="s">
        <v>76</v>
      </c>
      <c r="D45" s="115">
        <f t="shared" si="3"/>
        <v>0</v>
      </c>
      <c r="E45" s="10">
        <v>0</v>
      </c>
      <c r="F45" s="10">
        <v>0</v>
      </c>
      <c r="G45" s="10">
        <v>0</v>
      </c>
      <c r="H45" s="10">
        <v>0</v>
      </c>
      <c r="J45" s="71"/>
      <c r="K45" s="71"/>
    </row>
    <row r="46" spans="1:11" x14ac:dyDescent="0.2">
      <c r="A46" s="7">
        <v>38</v>
      </c>
      <c r="B46" s="11" t="s">
        <v>77</v>
      </c>
      <c r="C46" s="9" t="s">
        <v>78</v>
      </c>
      <c r="D46" s="114">
        <f t="shared" si="3"/>
        <v>0</v>
      </c>
      <c r="E46" s="10">
        <v>0</v>
      </c>
      <c r="F46" s="10">
        <v>0</v>
      </c>
      <c r="G46" s="10">
        <v>0</v>
      </c>
      <c r="H46" s="10">
        <v>0</v>
      </c>
      <c r="J46" s="71"/>
      <c r="K46" s="71"/>
    </row>
    <row r="47" spans="1:11" x14ac:dyDescent="0.2">
      <c r="A47" s="7">
        <v>39</v>
      </c>
      <c r="B47" s="8" t="s">
        <v>79</v>
      </c>
      <c r="C47" s="9" t="s">
        <v>80</v>
      </c>
      <c r="D47" s="114">
        <f t="shared" si="3"/>
        <v>0</v>
      </c>
      <c r="E47" s="29">
        <v>0</v>
      </c>
      <c r="F47" s="29">
        <v>0</v>
      </c>
      <c r="G47" s="29">
        <v>0</v>
      </c>
      <c r="H47" s="29">
        <v>0</v>
      </c>
      <c r="J47" s="71"/>
      <c r="K47" s="71"/>
    </row>
    <row r="48" spans="1:11" x14ac:dyDescent="0.2">
      <c r="A48" s="7">
        <v>40</v>
      </c>
      <c r="B48" s="16" t="s">
        <v>81</v>
      </c>
      <c r="C48" s="17" t="s">
        <v>82</v>
      </c>
      <c r="D48" s="117">
        <f t="shared" si="3"/>
        <v>0</v>
      </c>
      <c r="E48" s="10">
        <v>0</v>
      </c>
      <c r="F48" s="10">
        <v>0</v>
      </c>
      <c r="G48" s="10">
        <v>0</v>
      </c>
      <c r="H48" s="10">
        <v>0</v>
      </c>
      <c r="J48" s="71"/>
      <c r="K48" s="71"/>
    </row>
    <row r="49" spans="1:11" x14ac:dyDescent="0.2">
      <c r="A49" s="7">
        <v>41</v>
      </c>
      <c r="B49" s="8" t="s">
        <v>83</v>
      </c>
      <c r="C49" s="9" t="s">
        <v>84</v>
      </c>
      <c r="D49" s="114">
        <f t="shared" si="3"/>
        <v>0</v>
      </c>
      <c r="E49" s="10">
        <v>0</v>
      </c>
      <c r="F49" s="10">
        <v>0</v>
      </c>
      <c r="G49" s="10">
        <v>0</v>
      </c>
      <c r="H49" s="10">
        <v>0</v>
      </c>
      <c r="J49" s="71"/>
      <c r="K49" s="71"/>
    </row>
    <row r="50" spans="1:11" x14ac:dyDescent="0.2">
      <c r="A50" s="7">
        <v>42</v>
      </c>
      <c r="B50" s="14" t="s">
        <v>85</v>
      </c>
      <c r="C50" s="15" t="s">
        <v>86</v>
      </c>
      <c r="D50" s="116">
        <f t="shared" si="3"/>
        <v>0</v>
      </c>
      <c r="E50" s="10">
        <v>0</v>
      </c>
      <c r="F50" s="10">
        <v>0</v>
      </c>
      <c r="G50" s="10">
        <v>0</v>
      </c>
      <c r="H50" s="10">
        <v>0</v>
      </c>
      <c r="J50" s="71"/>
      <c r="K50" s="71"/>
    </row>
    <row r="51" spans="1:11" x14ac:dyDescent="0.2">
      <c r="A51" s="7">
        <v>43</v>
      </c>
      <c r="B51" s="12" t="s">
        <v>87</v>
      </c>
      <c r="C51" s="13" t="s">
        <v>88</v>
      </c>
      <c r="D51" s="115">
        <f t="shared" si="3"/>
        <v>0</v>
      </c>
      <c r="E51" s="10">
        <v>0</v>
      </c>
      <c r="F51" s="10">
        <v>0</v>
      </c>
      <c r="G51" s="10">
        <v>0</v>
      </c>
      <c r="H51" s="10">
        <v>0</v>
      </c>
      <c r="J51" s="71"/>
      <c r="K51" s="71"/>
    </row>
    <row r="52" spans="1:11" x14ac:dyDescent="0.2">
      <c r="A52" s="7">
        <v>44</v>
      </c>
      <c r="B52" s="11" t="s">
        <v>89</v>
      </c>
      <c r="C52" s="9" t="s">
        <v>90</v>
      </c>
      <c r="D52" s="114">
        <f t="shared" si="3"/>
        <v>0</v>
      </c>
      <c r="E52" s="10">
        <v>0</v>
      </c>
      <c r="F52" s="10">
        <v>0</v>
      </c>
      <c r="G52" s="10">
        <v>0</v>
      </c>
      <c r="H52" s="10">
        <v>0</v>
      </c>
      <c r="J52" s="71"/>
      <c r="K52" s="71"/>
    </row>
    <row r="53" spans="1:11" x14ac:dyDescent="0.2">
      <c r="A53" s="7">
        <v>45</v>
      </c>
      <c r="B53" s="12" t="s">
        <v>91</v>
      </c>
      <c r="C53" s="13" t="s">
        <v>92</v>
      </c>
      <c r="D53" s="115">
        <f t="shared" si="3"/>
        <v>2985000</v>
      </c>
      <c r="E53" s="10">
        <v>0</v>
      </c>
      <c r="F53" s="10">
        <v>0</v>
      </c>
      <c r="G53" s="10">
        <v>0</v>
      </c>
      <c r="H53" s="10">
        <v>2985000</v>
      </c>
      <c r="J53" s="71"/>
      <c r="K53" s="71"/>
    </row>
    <row r="54" spans="1:11" x14ac:dyDescent="0.2">
      <c r="A54" s="7">
        <v>46</v>
      </c>
      <c r="B54" s="8" t="s">
        <v>93</v>
      </c>
      <c r="C54" s="9" t="s">
        <v>94</v>
      </c>
      <c r="D54" s="114">
        <f t="shared" si="3"/>
        <v>0</v>
      </c>
      <c r="E54" s="10">
        <v>0</v>
      </c>
      <c r="F54" s="10">
        <v>0</v>
      </c>
      <c r="G54" s="10">
        <v>0</v>
      </c>
      <c r="H54" s="10">
        <v>0</v>
      </c>
      <c r="J54" s="71"/>
      <c r="K54" s="71"/>
    </row>
    <row r="55" spans="1:11" ht="10.5" customHeight="1" x14ac:dyDescent="0.2">
      <c r="A55" s="7">
        <v>47</v>
      </c>
      <c r="B55" s="8" t="s">
        <v>95</v>
      </c>
      <c r="C55" s="9" t="s">
        <v>96</v>
      </c>
      <c r="D55" s="114">
        <f t="shared" si="3"/>
        <v>0</v>
      </c>
      <c r="E55" s="10">
        <v>0</v>
      </c>
      <c r="F55" s="10">
        <v>0</v>
      </c>
      <c r="G55" s="10">
        <v>0</v>
      </c>
      <c r="H55" s="10">
        <v>0</v>
      </c>
      <c r="J55" s="71"/>
      <c r="K55" s="71"/>
    </row>
    <row r="56" spans="1:11" x14ac:dyDescent="0.2">
      <c r="A56" s="7">
        <v>48</v>
      </c>
      <c r="B56" s="18" t="s">
        <v>97</v>
      </c>
      <c r="C56" s="19" t="s">
        <v>98</v>
      </c>
      <c r="D56" s="118">
        <f>E56+F56+G56+H56</f>
        <v>0</v>
      </c>
      <c r="E56" s="10">
        <v>0</v>
      </c>
      <c r="F56" s="10">
        <v>0</v>
      </c>
      <c r="G56" s="10">
        <v>0</v>
      </c>
      <c r="H56" s="10">
        <v>0</v>
      </c>
      <c r="J56" s="71"/>
      <c r="K56" s="71"/>
    </row>
    <row r="57" spans="1:11" x14ac:dyDescent="0.2">
      <c r="A57" s="7">
        <v>49</v>
      </c>
      <c r="B57" s="12" t="s">
        <v>99</v>
      </c>
      <c r="C57" s="13" t="s">
        <v>100</v>
      </c>
      <c r="D57" s="115">
        <f t="shared" si="3"/>
        <v>0</v>
      </c>
      <c r="E57" s="10">
        <v>0</v>
      </c>
      <c r="F57" s="10">
        <v>0</v>
      </c>
      <c r="G57" s="10">
        <v>0</v>
      </c>
      <c r="H57" s="10">
        <v>0</v>
      </c>
      <c r="J57" s="71"/>
      <c r="K57" s="71"/>
    </row>
    <row r="58" spans="1:11" x14ac:dyDescent="0.2">
      <c r="A58" s="7">
        <v>50</v>
      </c>
      <c r="B58" s="11" t="s">
        <v>101</v>
      </c>
      <c r="C58" s="9" t="s">
        <v>102</v>
      </c>
      <c r="D58" s="114">
        <f t="shared" si="3"/>
        <v>0</v>
      </c>
      <c r="E58" s="10">
        <v>0</v>
      </c>
      <c r="F58" s="10">
        <v>0</v>
      </c>
      <c r="G58" s="10">
        <v>0</v>
      </c>
      <c r="H58" s="10">
        <v>0</v>
      </c>
      <c r="J58" s="71"/>
      <c r="K58" s="71"/>
    </row>
    <row r="59" spans="1:11" ht="10.5" customHeight="1" x14ac:dyDescent="0.2">
      <c r="A59" s="7">
        <v>51</v>
      </c>
      <c r="B59" s="12" t="s">
        <v>103</v>
      </c>
      <c r="C59" s="13" t="s">
        <v>104</v>
      </c>
      <c r="D59" s="115">
        <f t="shared" si="3"/>
        <v>0</v>
      </c>
      <c r="E59" s="10">
        <v>0</v>
      </c>
      <c r="F59" s="10">
        <v>0</v>
      </c>
      <c r="G59" s="10">
        <v>0</v>
      </c>
      <c r="H59" s="10">
        <v>0</v>
      </c>
      <c r="J59" s="71"/>
      <c r="K59" s="71"/>
    </row>
    <row r="60" spans="1:11" x14ac:dyDescent="0.2">
      <c r="A60" s="7">
        <v>52</v>
      </c>
      <c r="B60" s="11" t="s">
        <v>105</v>
      </c>
      <c r="C60" s="9" t="s">
        <v>106</v>
      </c>
      <c r="D60" s="114">
        <f t="shared" si="3"/>
        <v>0</v>
      </c>
      <c r="E60" s="10">
        <v>0</v>
      </c>
      <c r="F60" s="10">
        <v>0</v>
      </c>
      <c r="G60" s="10">
        <v>0</v>
      </c>
      <c r="H60" s="10">
        <v>0</v>
      </c>
      <c r="J60" s="71"/>
      <c r="K60" s="71"/>
    </row>
    <row r="61" spans="1:11" x14ac:dyDescent="0.2">
      <c r="A61" s="7">
        <v>53</v>
      </c>
      <c r="B61" s="12" t="s">
        <v>107</v>
      </c>
      <c r="C61" s="13" t="s">
        <v>108</v>
      </c>
      <c r="D61" s="115">
        <f t="shared" si="3"/>
        <v>0</v>
      </c>
      <c r="E61" s="10">
        <v>0</v>
      </c>
      <c r="F61" s="10">
        <v>0</v>
      </c>
      <c r="G61" s="10">
        <v>0</v>
      </c>
      <c r="H61" s="10">
        <v>0</v>
      </c>
      <c r="J61" s="71"/>
      <c r="K61" s="71"/>
    </row>
    <row r="62" spans="1:11" x14ac:dyDescent="0.2">
      <c r="A62" s="7">
        <v>54</v>
      </c>
      <c r="B62" s="12" t="s">
        <v>109</v>
      </c>
      <c r="C62" s="13" t="s">
        <v>110</v>
      </c>
      <c r="D62" s="115">
        <f t="shared" si="3"/>
        <v>1806250</v>
      </c>
      <c r="E62" s="10">
        <v>0</v>
      </c>
      <c r="F62" s="10">
        <v>0</v>
      </c>
      <c r="G62" s="10">
        <v>0</v>
      </c>
      <c r="H62" s="10">
        <v>1806250</v>
      </c>
      <c r="J62" s="71"/>
      <c r="K62" s="71"/>
    </row>
    <row r="63" spans="1:11" x14ac:dyDescent="0.2">
      <c r="A63" s="7">
        <v>55</v>
      </c>
      <c r="B63" s="12" t="s">
        <v>111</v>
      </c>
      <c r="C63" s="13" t="s">
        <v>112</v>
      </c>
      <c r="D63" s="115">
        <f t="shared" si="3"/>
        <v>0</v>
      </c>
      <c r="E63" s="10">
        <v>0</v>
      </c>
      <c r="F63" s="10">
        <v>0</v>
      </c>
      <c r="G63" s="10">
        <v>0</v>
      </c>
      <c r="H63" s="10">
        <v>0</v>
      </c>
      <c r="J63" s="71"/>
      <c r="K63" s="71"/>
    </row>
    <row r="64" spans="1:11" x14ac:dyDescent="0.2">
      <c r="A64" s="7">
        <v>56</v>
      </c>
      <c r="B64" s="12" t="s">
        <v>113</v>
      </c>
      <c r="C64" s="13" t="s">
        <v>114</v>
      </c>
      <c r="D64" s="115">
        <f t="shared" si="3"/>
        <v>0</v>
      </c>
      <c r="E64" s="10">
        <v>0</v>
      </c>
      <c r="F64" s="10">
        <v>0</v>
      </c>
      <c r="G64" s="10">
        <v>0</v>
      </c>
      <c r="H64" s="10">
        <v>0</v>
      </c>
      <c r="J64" s="71"/>
      <c r="K64" s="71"/>
    </row>
    <row r="65" spans="1:11" x14ac:dyDescent="0.2">
      <c r="A65" s="7">
        <v>57</v>
      </c>
      <c r="B65" s="12" t="s">
        <v>115</v>
      </c>
      <c r="C65" s="13" t="s">
        <v>116</v>
      </c>
      <c r="D65" s="115">
        <f t="shared" si="3"/>
        <v>0</v>
      </c>
      <c r="E65" s="10">
        <v>0</v>
      </c>
      <c r="F65" s="10">
        <v>0</v>
      </c>
      <c r="G65" s="10">
        <v>0</v>
      </c>
      <c r="H65" s="10">
        <v>0</v>
      </c>
      <c r="J65" s="71"/>
      <c r="K65" s="71"/>
    </row>
    <row r="66" spans="1:11" ht="17.25" customHeight="1" x14ac:dyDescent="0.2">
      <c r="A66" s="7">
        <v>58</v>
      </c>
      <c r="B66" s="12" t="s">
        <v>117</v>
      </c>
      <c r="C66" s="13" t="s">
        <v>118</v>
      </c>
      <c r="D66" s="115">
        <f t="shared" si="3"/>
        <v>0</v>
      </c>
      <c r="E66" s="10">
        <v>0</v>
      </c>
      <c r="F66" s="10">
        <v>0</v>
      </c>
      <c r="G66" s="10">
        <v>0</v>
      </c>
      <c r="H66" s="10">
        <v>0</v>
      </c>
      <c r="J66" s="71"/>
      <c r="K66" s="71"/>
    </row>
    <row r="67" spans="1:11" ht="15" customHeight="1" x14ac:dyDescent="0.2">
      <c r="A67" s="7">
        <v>59</v>
      </c>
      <c r="B67" s="11" t="s">
        <v>119</v>
      </c>
      <c r="C67" s="13" t="s">
        <v>120</v>
      </c>
      <c r="D67" s="115">
        <f t="shared" si="3"/>
        <v>0</v>
      </c>
      <c r="E67" s="10">
        <v>0</v>
      </c>
      <c r="F67" s="10">
        <v>0</v>
      </c>
      <c r="G67" s="10">
        <v>0</v>
      </c>
      <c r="H67" s="10">
        <v>0</v>
      </c>
      <c r="J67" s="71"/>
      <c r="K67" s="71"/>
    </row>
    <row r="68" spans="1:11" ht="16.5" customHeight="1" x14ac:dyDescent="0.2">
      <c r="A68" s="7">
        <v>60</v>
      </c>
      <c r="B68" s="14" t="s">
        <v>121</v>
      </c>
      <c r="C68" s="15" t="s">
        <v>122</v>
      </c>
      <c r="D68" s="116">
        <f t="shared" si="3"/>
        <v>0</v>
      </c>
      <c r="E68" s="10">
        <v>0</v>
      </c>
      <c r="F68" s="10">
        <v>0</v>
      </c>
      <c r="G68" s="10">
        <v>0</v>
      </c>
      <c r="H68" s="10">
        <v>0</v>
      </c>
      <c r="J68" s="71"/>
      <c r="K68" s="71"/>
    </row>
    <row r="69" spans="1:11" ht="17.25" customHeight="1" x14ac:dyDescent="0.2">
      <c r="A69" s="7">
        <v>61</v>
      </c>
      <c r="B69" s="11" t="s">
        <v>123</v>
      </c>
      <c r="C69" s="13" t="s">
        <v>124</v>
      </c>
      <c r="D69" s="115">
        <f t="shared" si="3"/>
        <v>0</v>
      </c>
      <c r="E69" s="10">
        <v>0</v>
      </c>
      <c r="F69" s="10">
        <v>0</v>
      </c>
      <c r="G69" s="10">
        <v>0</v>
      </c>
      <c r="H69" s="10">
        <v>0</v>
      </c>
      <c r="J69" s="71"/>
      <c r="K69" s="71"/>
    </row>
    <row r="70" spans="1:11" ht="12.75" customHeight="1" x14ac:dyDescent="0.2">
      <c r="A70" s="7">
        <v>62</v>
      </c>
      <c r="B70" s="12" t="s">
        <v>125</v>
      </c>
      <c r="C70" s="13" t="s">
        <v>126</v>
      </c>
      <c r="D70" s="115">
        <f t="shared" si="3"/>
        <v>0</v>
      </c>
      <c r="E70" s="10">
        <v>0</v>
      </c>
      <c r="F70" s="10">
        <v>0</v>
      </c>
      <c r="G70" s="10">
        <v>0</v>
      </c>
      <c r="H70" s="10">
        <v>0</v>
      </c>
      <c r="J70" s="71"/>
      <c r="K70" s="71"/>
    </row>
    <row r="71" spans="1:11" ht="27.75" customHeight="1" x14ac:dyDescent="0.2">
      <c r="A71" s="7">
        <v>63</v>
      </c>
      <c r="B71" s="8" t="s">
        <v>127</v>
      </c>
      <c r="C71" s="13" t="s">
        <v>128</v>
      </c>
      <c r="D71" s="115">
        <f t="shared" si="3"/>
        <v>0</v>
      </c>
      <c r="E71" s="10">
        <v>0</v>
      </c>
      <c r="F71" s="10">
        <v>0</v>
      </c>
      <c r="G71" s="10">
        <v>0</v>
      </c>
      <c r="H71" s="10">
        <v>0</v>
      </c>
      <c r="J71" s="71"/>
      <c r="K71" s="71"/>
    </row>
    <row r="72" spans="1:11" ht="24" x14ac:dyDescent="0.2">
      <c r="A72" s="7">
        <v>64</v>
      </c>
      <c r="B72" s="8" t="s">
        <v>129</v>
      </c>
      <c r="C72" s="13" t="s">
        <v>130</v>
      </c>
      <c r="D72" s="115">
        <f t="shared" si="3"/>
        <v>0</v>
      </c>
      <c r="E72" s="10">
        <v>0</v>
      </c>
      <c r="F72" s="10">
        <v>0</v>
      </c>
      <c r="G72" s="10">
        <v>0</v>
      </c>
      <c r="H72" s="10">
        <v>0</v>
      </c>
      <c r="J72" s="71"/>
      <c r="K72" s="71"/>
    </row>
    <row r="73" spans="1:11" x14ac:dyDescent="0.2">
      <c r="A73" s="7">
        <v>65</v>
      </c>
      <c r="B73" s="11" t="s">
        <v>131</v>
      </c>
      <c r="C73" s="13" t="s">
        <v>132</v>
      </c>
      <c r="D73" s="115">
        <f t="shared" si="3"/>
        <v>0</v>
      </c>
      <c r="E73" s="10">
        <v>0</v>
      </c>
      <c r="F73" s="10">
        <v>0</v>
      </c>
      <c r="G73" s="10">
        <v>0</v>
      </c>
      <c r="H73" s="10">
        <v>0</v>
      </c>
      <c r="J73" s="71"/>
      <c r="K73" s="71"/>
    </row>
    <row r="74" spans="1:11" x14ac:dyDescent="0.2">
      <c r="A74" s="7">
        <v>66</v>
      </c>
      <c r="B74" s="8" t="s">
        <v>133</v>
      </c>
      <c r="C74" s="13" t="s">
        <v>134</v>
      </c>
      <c r="D74" s="115">
        <f t="shared" ref="D74:D137" si="4">E74+F74+G74+H74</f>
        <v>0</v>
      </c>
      <c r="E74" s="10">
        <v>0</v>
      </c>
      <c r="F74" s="10">
        <v>0</v>
      </c>
      <c r="G74" s="10">
        <v>0</v>
      </c>
      <c r="H74" s="10">
        <v>0</v>
      </c>
      <c r="J74" s="71"/>
      <c r="K74" s="71"/>
    </row>
    <row r="75" spans="1:11" x14ac:dyDescent="0.2">
      <c r="A75" s="7">
        <v>67</v>
      </c>
      <c r="B75" s="11" t="s">
        <v>135</v>
      </c>
      <c r="C75" s="13" t="s">
        <v>136</v>
      </c>
      <c r="D75" s="115">
        <f t="shared" si="4"/>
        <v>0</v>
      </c>
      <c r="E75" s="10">
        <v>0</v>
      </c>
      <c r="F75" s="10">
        <v>0</v>
      </c>
      <c r="G75" s="10">
        <v>0</v>
      </c>
      <c r="H75" s="10">
        <v>0</v>
      </c>
      <c r="J75" s="71"/>
      <c r="K75" s="71"/>
    </row>
    <row r="76" spans="1:11" x14ac:dyDescent="0.2">
      <c r="A76" s="7">
        <v>68</v>
      </c>
      <c r="B76" s="11" t="s">
        <v>137</v>
      </c>
      <c r="C76" s="13" t="s">
        <v>138</v>
      </c>
      <c r="D76" s="115">
        <f t="shared" si="4"/>
        <v>0</v>
      </c>
      <c r="E76" s="10">
        <v>0</v>
      </c>
      <c r="F76" s="10">
        <v>0</v>
      </c>
      <c r="G76" s="10">
        <v>0</v>
      </c>
      <c r="H76" s="10">
        <v>0</v>
      </c>
      <c r="J76" s="71"/>
      <c r="K76" s="71"/>
    </row>
    <row r="77" spans="1:11" x14ac:dyDescent="0.2">
      <c r="A77" s="7">
        <v>69</v>
      </c>
      <c r="B77" s="11" t="s">
        <v>139</v>
      </c>
      <c r="C77" s="13" t="s">
        <v>140</v>
      </c>
      <c r="D77" s="115">
        <f t="shared" si="4"/>
        <v>1514125</v>
      </c>
      <c r="E77" s="10">
        <v>0</v>
      </c>
      <c r="F77" s="10">
        <v>0</v>
      </c>
      <c r="G77" s="10">
        <v>0</v>
      </c>
      <c r="H77" s="10">
        <v>1514125</v>
      </c>
      <c r="J77" s="71"/>
      <c r="K77" s="71"/>
    </row>
    <row r="78" spans="1:11" x14ac:dyDescent="0.2">
      <c r="A78" s="7">
        <v>70</v>
      </c>
      <c r="B78" s="12" t="s">
        <v>141</v>
      </c>
      <c r="C78" s="13" t="s">
        <v>142</v>
      </c>
      <c r="D78" s="115">
        <f t="shared" si="4"/>
        <v>0</v>
      </c>
      <c r="E78" s="10">
        <v>0</v>
      </c>
      <c r="F78" s="10">
        <v>0</v>
      </c>
      <c r="G78" s="10">
        <v>0</v>
      </c>
      <c r="H78" s="10">
        <v>0</v>
      </c>
      <c r="J78" s="71"/>
      <c r="K78" s="71"/>
    </row>
    <row r="79" spans="1:11" x14ac:dyDescent="0.2">
      <c r="A79" s="7">
        <v>71</v>
      </c>
      <c r="B79" s="11" t="s">
        <v>143</v>
      </c>
      <c r="C79" s="9" t="s">
        <v>144</v>
      </c>
      <c r="D79" s="114">
        <f t="shared" si="4"/>
        <v>0</v>
      </c>
      <c r="E79" s="10">
        <v>0</v>
      </c>
      <c r="F79" s="10">
        <v>0</v>
      </c>
      <c r="G79" s="10">
        <v>0</v>
      </c>
      <c r="H79" s="10">
        <v>0</v>
      </c>
      <c r="J79" s="71"/>
      <c r="K79" s="71"/>
    </row>
    <row r="80" spans="1:11" x14ac:dyDescent="0.2">
      <c r="A80" s="7">
        <v>72</v>
      </c>
      <c r="B80" s="12" t="s">
        <v>145</v>
      </c>
      <c r="C80" s="13" t="s">
        <v>146</v>
      </c>
      <c r="D80" s="115">
        <f t="shared" si="4"/>
        <v>0</v>
      </c>
      <c r="E80" s="10">
        <v>0</v>
      </c>
      <c r="F80" s="10">
        <v>0</v>
      </c>
      <c r="G80" s="10">
        <v>0</v>
      </c>
      <c r="H80" s="10">
        <v>0</v>
      </c>
      <c r="J80" s="71"/>
      <c r="K80" s="71"/>
    </row>
    <row r="81" spans="1:11" x14ac:dyDescent="0.2">
      <c r="A81" s="7">
        <v>73</v>
      </c>
      <c r="B81" s="11" t="s">
        <v>147</v>
      </c>
      <c r="C81" s="13" t="s">
        <v>148</v>
      </c>
      <c r="D81" s="115">
        <f t="shared" si="4"/>
        <v>2237900</v>
      </c>
      <c r="E81" s="10">
        <v>0</v>
      </c>
      <c r="F81" s="10">
        <v>0</v>
      </c>
      <c r="G81" s="10">
        <v>0</v>
      </c>
      <c r="H81" s="10">
        <v>2237900</v>
      </c>
      <c r="J81" s="71"/>
      <c r="K81" s="71"/>
    </row>
    <row r="82" spans="1:11" x14ac:dyDescent="0.2">
      <c r="A82" s="7">
        <v>74</v>
      </c>
      <c r="B82" s="12" t="s">
        <v>149</v>
      </c>
      <c r="C82" s="13" t="s">
        <v>150</v>
      </c>
      <c r="D82" s="115">
        <f t="shared" si="4"/>
        <v>0</v>
      </c>
      <c r="E82" s="10">
        <v>0</v>
      </c>
      <c r="F82" s="10">
        <v>0</v>
      </c>
      <c r="G82" s="10">
        <v>0</v>
      </c>
      <c r="H82" s="10">
        <v>0</v>
      </c>
      <c r="J82" s="71"/>
      <c r="K82" s="71"/>
    </row>
    <row r="83" spans="1:11" x14ac:dyDescent="0.2">
      <c r="A83" s="7">
        <v>75</v>
      </c>
      <c r="B83" s="12" t="s">
        <v>151</v>
      </c>
      <c r="C83" s="13" t="s">
        <v>152</v>
      </c>
      <c r="D83" s="115">
        <f t="shared" si="4"/>
        <v>0</v>
      </c>
      <c r="E83" s="10">
        <v>0</v>
      </c>
      <c r="F83" s="10">
        <v>0</v>
      </c>
      <c r="G83" s="10">
        <v>0</v>
      </c>
      <c r="H83" s="10">
        <v>0</v>
      </c>
      <c r="J83" s="71"/>
      <c r="K83" s="71"/>
    </row>
    <row r="84" spans="1:11" ht="24" x14ac:dyDescent="0.2">
      <c r="A84" s="7">
        <v>76</v>
      </c>
      <c r="B84" s="20" t="s">
        <v>153</v>
      </c>
      <c r="C84" s="19" t="s">
        <v>154</v>
      </c>
      <c r="D84" s="118">
        <f t="shared" si="4"/>
        <v>0</v>
      </c>
      <c r="E84" s="10">
        <v>0</v>
      </c>
      <c r="F84" s="10">
        <v>0</v>
      </c>
      <c r="G84" s="10">
        <v>0</v>
      </c>
      <c r="H84" s="10">
        <v>0</v>
      </c>
      <c r="J84" s="71"/>
      <c r="K84" s="71"/>
    </row>
    <row r="85" spans="1:11" ht="24" x14ac:dyDescent="0.2">
      <c r="A85" s="7">
        <v>77</v>
      </c>
      <c r="B85" s="8" t="s">
        <v>155</v>
      </c>
      <c r="C85" s="13" t="s">
        <v>156</v>
      </c>
      <c r="D85" s="115">
        <f t="shared" si="4"/>
        <v>0</v>
      </c>
      <c r="E85" s="10">
        <v>0</v>
      </c>
      <c r="F85" s="10">
        <v>0</v>
      </c>
      <c r="G85" s="10">
        <v>0</v>
      </c>
      <c r="H85" s="10">
        <v>0</v>
      </c>
      <c r="J85" s="71"/>
      <c r="K85" s="71"/>
    </row>
    <row r="86" spans="1:11" ht="24" x14ac:dyDescent="0.2">
      <c r="A86" s="7">
        <v>78</v>
      </c>
      <c r="B86" s="11" t="s">
        <v>157</v>
      </c>
      <c r="C86" s="13" t="s">
        <v>158</v>
      </c>
      <c r="D86" s="115">
        <f t="shared" si="4"/>
        <v>0</v>
      </c>
      <c r="E86" s="10">
        <v>0</v>
      </c>
      <c r="F86" s="10">
        <v>0</v>
      </c>
      <c r="G86" s="10">
        <v>0</v>
      </c>
      <c r="H86" s="10">
        <v>0</v>
      </c>
      <c r="J86" s="71"/>
      <c r="K86" s="71"/>
    </row>
    <row r="87" spans="1:11" ht="24" x14ac:dyDescent="0.2">
      <c r="A87" s="7">
        <v>79</v>
      </c>
      <c r="B87" s="11" t="s">
        <v>159</v>
      </c>
      <c r="C87" s="13" t="s">
        <v>160</v>
      </c>
      <c r="D87" s="115">
        <f t="shared" si="4"/>
        <v>0</v>
      </c>
      <c r="E87" s="10">
        <v>0</v>
      </c>
      <c r="F87" s="10">
        <v>0</v>
      </c>
      <c r="G87" s="10">
        <v>0</v>
      </c>
      <c r="H87" s="10">
        <v>0</v>
      </c>
      <c r="J87" s="71"/>
      <c r="K87" s="71"/>
    </row>
    <row r="88" spans="1:11" ht="24" x14ac:dyDescent="0.2">
      <c r="A88" s="7">
        <v>80</v>
      </c>
      <c r="B88" s="8" t="s">
        <v>161</v>
      </c>
      <c r="C88" s="13" t="s">
        <v>162</v>
      </c>
      <c r="D88" s="115">
        <f t="shared" si="4"/>
        <v>0</v>
      </c>
      <c r="E88" s="10">
        <v>0</v>
      </c>
      <c r="F88" s="10">
        <v>0</v>
      </c>
      <c r="G88" s="10">
        <v>0</v>
      </c>
      <c r="H88" s="10">
        <v>0</v>
      </c>
      <c r="J88" s="71"/>
      <c r="K88" s="71"/>
    </row>
    <row r="89" spans="1:11" ht="24" x14ac:dyDescent="0.2">
      <c r="A89" s="7">
        <v>81</v>
      </c>
      <c r="B89" s="8" t="s">
        <v>163</v>
      </c>
      <c r="C89" s="13" t="s">
        <v>164</v>
      </c>
      <c r="D89" s="115">
        <f t="shared" si="4"/>
        <v>0</v>
      </c>
      <c r="E89" s="10">
        <v>0</v>
      </c>
      <c r="F89" s="10">
        <v>0</v>
      </c>
      <c r="G89" s="10">
        <v>0</v>
      </c>
      <c r="H89" s="10">
        <v>0</v>
      </c>
      <c r="J89" s="71"/>
      <c r="K89" s="71"/>
    </row>
    <row r="90" spans="1:11" ht="24" x14ac:dyDescent="0.2">
      <c r="A90" s="7">
        <v>82</v>
      </c>
      <c r="B90" s="8" t="s">
        <v>165</v>
      </c>
      <c r="C90" s="13" t="s">
        <v>166</v>
      </c>
      <c r="D90" s="115">
        <f t="shared" si="4"/>
        <v>0</v>
      </c>
      <c r="E90" s="10">
        <v>0</v>
      </c>
      <c r="F90" s="10">
        <v>0</v>
      </c>
      <c r="G90" s="10">
        <v>0</v>
      </c>
      <c r="H90" s="10">
        <v>0</v>
      </c>
      <c r="J90" s="71"/>
      <c r="K90" s="71"/>
    </row>
    <row r="91" spans="1:11" x14ac:dyDescent="0.2">
      <c r="A91" s="7">
        <v>83</v>
      </c>
      <c r="B91" s="12" t="s">
        <v>167</v>
      </c>
      <c r="C91" s="13" t="s">
        <v>168</v>
      </c>
      <c r="D91" s="115">
        <f t="shared" si="4"/>
        <v>0</v>
      </c>
      <c r="E91" s="10">
        <v>0</v>
      </c>
      <c r="F91" s="10">
        <v>0</v>
      </c>
      <c r="G91" s="10">
        <v>0</v>
      </c>
      <c r="H91" s="10">
        <v>0</v>
      </c>
      <c r="J91" s="71"/>
      <c r="K91" s="71"/>
    </row>
    <row r="92" spans="1:11" x14ac:dyDescent="0.2">
      <c r="A92" s="7">
        <v>84</v>
      </c>
      <c r="B92" s="8" t="s">
        <v>169</v>
      </c>
      <c r="C92" s="13" t="s">
        <v>170</v>
      </c>
      <c r="D92" s="115">
        <f t="shared" si="4"/>
        <v>0</v>
      </c>
      <c r="E92" s="10">
        <v>0</v>
      </c>
      <c r="F92" s="10">
        <v>0</v>
      </c>
      <c r="G92" s="10">
        <v>0</v>
      </c>
      <c r="H92" s="10">
        <v>0</v>
      </c>
      <c r="J92" s="71"/>
      <c r="K92" s="71"/>
    </row>
    <row r="93" spans="1:11" x14ac:dyDescent="0.2">
      <c r="A93" s="7">
        <v>85</v>
      </c>
      <c r="B93" s="12" t="s">
        <v>171</v>
      </c>
      <c r="C93" s="13" t="s">
        <v>172</v>
      </c>
      <c r="D93" s="115">
        <f t="shared" si="4"/>
        <v>0</v>
      </c>
      <c r="E93" s="10">
        <v>0</v>
      </c>
      <c r="F93" s="10">
        <v>0</v>
      </c>
      <c r="G93" s="10">
        <v>0</v>
      </c>
      <c r="H93" s="10">
        <v>0</v>
      </c>
      <c r="J93" s="71"/>
      <c r="K93" s="71"/>
    </row>
    <row r="94" spans="1:11" x14ac:dyDescent="0.2">
      <c r="A94" s="7">
        <v>86</v>
      </c>
      <c r="B94" s="14" t="s">
        <v>173</v>
      </c>
      <c r="C94" s="15" t="s">
        <v>174</v>
      </c>
      <c r="D94" s="116">
        <f t="shared" si="4"/>
        <v>0</v>
      </c>
      <c r="E94" s="10">
        <v>0</v>
      </c>
      <c r="F94" s="10">
        <v>0</v>
      </c>
      <c r="G94" s="10">
        <v>0</v>
      </c>
      <c r="H94" s="10">
        <v>0</v>
      </c>
      <c r="J94" s="71"/>
      <c r="K94" s="71"/>
    </row>
    <row r="95" spans="1:11" x14ac:dyDescent="0.2">
      <c r="A95" s="7">
        <v>87</v>
      </c>
      <c r="B95" s="8" t="s">
        <v>175</v>
      </c>
      <c r="C95" s="13" t="s">
        <v>176</v>
      </c>
      <c r="D95" s="115">
        <f t="shared" si="4"/>
        <v>0</v>
      </c>
      <c r="E95" s="10">
        <v>0</v>
      </c>
      <c r="F95" s="10">
        <v>0</v>
      </c>
      <c r="G95" s="10">
        <v>0</v>
      </c>
      <c r="H95" s="10">
        <v>0</v>
      </c>
      <c r="J95" s="71"/>
      <c r="K95" s="71"/>
    </row>
    <row r="96" spans="1:11" x14ac:dyDescent="0.2">
      <c r="A96" s="7">
        <v>88</v>
      </c>
      <c r="B96" s="8" t="s">
        <v>177</v>
      </c>
      <c r="C96" s="13" t="s">
        <v>178</v>
      </c>
      <c r="D96" s="115">
        <f t="shared" si="4"/>
        <v>3253800</v>
      </c>
      <c r="E96" s="10">
        <v>0</v>
      </c>
      <c r="F96" s="10">
        <v>0</v>
      </c>
      <c r="G96" s="10">
        <v>0</v>
      </c>
      <c r="H96" s="10">
        <v>3253800</v>
      </c>
      <c r="J96" s="71"/>
      <c r="K96" s="71"/>
    </row>
    <row r="97" spans="1:11" ht="13.5" customHeight="1" x14ac:dyDescent="0.2">
      <c r="A97" s="7">
        <v>89</v>
      </c>
      <c r="B97" s="14" t="s">
        <v>179</v>
      </c>
      <c r="C97" s="15" t="s">
        <v>180</v>
      </c>
      <c r="D97" s="116">
        <f t="shared" si="4"/>
        <v>0</v>
      </c>
      <c r="E97" s="10">
        <v>0</v>
      </c>
      <c r="F97" s="10">
        <v>0</v>
      </c>
      <c r="G97" s="10">
        <v>0</v>
      </c>
      <c r="H97" s="10">
        <v>0</v>
      </c>
      <c r="J97" s="71"/>
      <c r="K97" s="71"/>
    </row>
    <row r="98" spans="1:11" ht="14.25" customHeight="1" x14ac:dyDescent="0.2">
      <c r="A98" s="7">
        <v>90</v>
      </c>
      <c r="B98" s="8" t="s">
        <v>181</v>
      </c>
      <c r="C98" s="13" t="s">
        <v>182</v>
      </c>
      <c r="D98" s="115">
        <f t="shared" si="4"/>
        <v>0</v>
      </c>
      <c r="E98" s="10">
        <v>0</v>
      </c>
      <c r="F98" s="10">
        <v>0</v>
      </c>
      <c r="G98" s="10">
        <v>0</v>
      </c>
      <c r="H98" s="10">
        <v>0</v>
      </c>
      <c r="J98" s="71"/>
      <c r="K98" s="71"/>
    </row>
    <row r="99" spans="1:11" x14ac:dyDescent="0.2">
      <c r="A99" s="7">
        <v>91</v>
      </c>
      <c r="B99" s="14" t="s">
        <v>183</v>
      </c>
      <c r="C99" s="15" t="s">
        <v>184</v>
      </c>
      <c r="D99" s="116">
        <f t="shared" si="4"/>
        <v>2985000</v>
      </c>
      <c r="E99" s="10">
        <v>0</v>
      </c>
      <c r="F99" s="10">
        <v>0</v>
      </c>
      <c r="G99" s="10">
        <v>0</v>
      </c>
      <c r="H99" s="10">
        <v>2985000</v>
      </c>
      <c r="J99" s="71"/>
      <c r="K99" s="71"/>
    </row>
    <row r="100" spans="1:11" x14ac:dyDescent="0.2">
      <c r="A100" s="7">
        <v>92</v>
      </c>
      <c r="B100" s="11" t="s">
        <v>185</v>
      </c>
      <c r="C100" s="13" t="s">
        <v>186</v>
      </c>
      <c r="D100" s="115">
        <f t="shared" si="4"/>
        <v>0</v>
      </c>
      <c r="E100" s="10">
        <v>0</v>
      </c>
      <c r="F100" s="10">
        <v>0</v>
      </c>
      <c r="G100" s="10">
        <v>0</v>
      </c>
      <c r="H100" s="10">
        <v>0</v>
      </c>
      <c r="J100" s="71"/>
      <c r="K100" s="71"/>
    </row>
    <row r="101" spans="1:11" x14ac:dyDescent="0.2">
      <c r="A101" s="7">
        <v>93</v>
      </c>
      <c r="B101" s="12" t="s">
        <v>187</v>
      </c>
      <c r="C101" s="13" t="s">
        <v>188</v>
      </c>
      <c r="D101" s="115">
        <f t="shared" si="4"/>
        <v>3418310</v>
      </c>
      <c r="E101" s="10">
        <v>3418310</v>
      </c>
      <c r="F101" s="10">
        <v>0</v>
      </c>
      <c r="G101" s="10">
        <v>0</v>
      </c>
      <c r="H101" s="10">
        <v>0</v>
      </c>
      <c r="J101" s="71"/>
      <c r="K101" s="71"/>
    </row>
    <row r="102" spans="1:11" ht="24" x14ac:dyDescent="0.2">
      <c r="A102" s="7">
        <v>94</v>
      </c>
      <c r="B102" s="11" t="s">
        <v>189</v>
      </c>
      <c r="C102" s="9" t="s">
        <v>190</v>
      </c>
      <c r="D102" s="114">
        <f t="shared" si="4"/>
        <v>0</v>
      </c>
      <c r="E102" s="10">
        <v>0</v>
      </c>
      <c r="F102" s="10">
        <v>0</v>
      </c>
      <c r="G102" s="10">
        <v>0</v>
      </c>
      <c r="H102" s="10">
        <v>0</v>
      </c>
      <c r="J102" s="71"/>
      <c r="K102" s="71"/>
    </row>
    <row r="103" spans="1:11" x14ac:dyDescent="0.2">
      <c r="A103" s="7">
        <v>95</v>
      </c>
      <c r="B103" s="11" t="s">
        <v>191</v>
      </c>
      <c r="C103" s="15" t="s">
        <v>192</v>
      </c>
      <c r="D103" s="116">
        <f t="shared" si="4"/>
        <v>0</v>
      </c>
      <c r="E103" s="10">
        <v>0</v>
      </c>
      <c r="F103" s="10">
        <v>0</v>
      </c>
      <c r="G103" s="10">
        <v>0</v>
      </c>
      <c r="H103" s="10">
        <v>0</v>
      </c>
      <c r="J103" s="71"/>
      <c r="K103" s="71"/>
    </row>
    <row r="104" spans="1:11" x14ac:dyDescent="0.2">
      <c r="A104" s="7">
        <v>96</v>
      </c>
      <c r="B104" s="12" t="s">
        <v>193</v>
      </c>
      <c r="C104" s="13" t="s">
        <v>194</v>
      </c>
      <c r="D104" s="115">
        <f t="shared" si="4"/>
        <v>873875</v>
      </c>
      <c r="E104" s="10">
        <v>0</v>
      </c>
      <c r="F104" s="10">
        <v>0</v>
      </c>
      <c r="G104" s="10">
        <v>0</v>
      </c>
      <c r="H104" s="10">
        <v>873875</v>
      </c>
      <c r="J104" s="71"/>
      <c r="K104" s="71"/>
    </row>
    <row r="105" spans="1:11" x14ac:dyDescent="0.2">
      <c r="A105" s="7">
        <v>97</v>
      </c>
      <c r="B105" s="11" t="s">
        <v>195</v>
      </c>
      <c r="C105" s="21" t="s">
        <v>196</v>
      </c>
      <c r="D105" s="119">
        <f t="shared" si="4"/>
        <v>0</v>
      </c>
      <c r="E105" s="10">
        <v>0</v>
      </c>
      <c r="F105" s="10">
        <v>0</v>
      </c>
      <c r="G105" s="10">
        <v>0</v>
      </c>
      <c r="H105" s="10">
        <v>0</v>
      </c>
      <c r="J105" s="71"/>
      <c r="K105" s="71"/>
    </row>
    <row r="106" spans="1:11" x14ac:dyDescent="0.2">
      <c r="A106" s="7">
        <v>98</v>
      </c>
      <c r="B106" s="12" t="s">
        <v>197</v>
      </c>
      <c r="C106" s="13" t="s">
        <v>198</v>
      </c>
      <c r="D106" s="115">
        <f t="shared" si="4"/>
        <v>0</v>
      </c>
      <c r="E106" s="10">
        <v>0</v>
      </c>
      <c r="F106" s="10">
        <v>0</v>
      </c>
      <c r="G106" s="10">
        <v>0</v>
      </c>
      <c r="H106" s="10">
        <v>0</v>
      </c>
      <c r="J106" s="71"/>
      <c r="K106" s="71"/>
    </row>
    <row r="107" spans="1:11" x14ac:dyDescent="0.2">
      <c r="A107" s="7">
        <v>99</v>
      </c>
      <c r="B107" s="12" t="s">
        <v>199</v>
      </c>
      <c r="C107" s="13" t="s">
        <v>200</v>
      </c>
      <c r="D107" s="115">
        <f t="shared" si="4"/>
        <v>0</v>
      </c>
      <c r="E107" s="10">
        <v>0</v>
      </c>
      <c r="F107" s="10">
        <v>0</v>
      </c>
      <c r="G107" s="10">
        <v>0</v>
      </c>
      <c r="H107" s="10">
        <v>0</v>
      </c>
      <c r="J107" s="71"/>
      <c r="K107" s="71"/>
    </row>
    <row r="108" spans="1:11" x14ac:dyDescent="0.2">
      <c r="A108" s="7">
        <v>100</v>
      </c>
      <c r="B108" s="11" t="s">
        <v>201</v>
      </c>
      <c r="C108" s="15" t="s">
        <v>202</v>
      </c>
      <c r="D108" s="116">
        <f t="shared" si="4"/>
        <v>0</v>
      </c>
      <c r="E108" s="10">
        <v>0</v>
      </c>
      <c r="F108" s="10">
        <v>0</v>
      </c>
      <c r="G108" s="10">
        <v>0</v>
      </c>
      <c r="H108" s="10">
        <v>0</v>
      </c>
      <c r="J108" s="71"/>
      <c r="K108" s="71"/>
    </row>
    <row r="109" spans="1:11" x14ac:dyDescent="0.2">
      <c r="A109" s="7">
        <v>101</v>
      </c>
      <c r="B109" s="11" t="s">
        <v>203</v>
      </c>
      <c r="C109" s="9" t="s">
        <v>204</v>
      </c>
      <c r="D109" s="114">
        <f t="shared" si="4"/>
        <v>0</v>
      </c>
      <c r="E109" s="10">
        <v>0</v>
      </c>
      <c r="F109" s="10">
        <v>0</v>
      </c>
      <c r="G109" s="10">
        <v>0</v>
      </c>
      <c r="H109" s="10">
        <v>0</v>
      </c>
      <c r="J109" s="71"/>
      <c r="K109" s="71"/>
    </row>
    <row r="110" spans="1:11" x14ac:dyDescent="0.2">
      <c r="A110" s="7">
        <v>102</v>
      </c>
      <c r="B110" s="8" t="s">
        <v>205</v>
      </c>
      <c r="C110" s="9" t="s">
        <v>206</v>
      </c>
      <c r="D110" s="114">
        <f t="shared" si="4"/>
        <v>0</v>
      </c>
      <c r="E110" s="10">
        <v>0</v>
      </c>
      <c r="F110" s="10">
        <v>0</v>
      </c>
      <c r="G110" s="10">
        <v>0</v>
      </c>
      <c r="H110" s="10">
        <v>0</v>
      </c>
      <c r="J110" s="71"/>
      <c r="K110" s="71"/>
    </row>
    <row r="111" spans="1:11" x14ac:dyDescent="0.2">
      <c r="A111" s="7">
        <v>103</v>
      </c>
      <c r="B111" s="8" t="s">
        <v>207</v>
      </c>
      <c r="C111" s="9" t="s">
        <v>208</v>
      </c>
      <c r="D111" s="114">
        <f t="shared" si="4"/>
        <v>0</v>
      </c>
      <c r="E111" s="10">
        <v>0</v>
      </c>
      <c r="F111" s="10">
        <v>0</v>
      </c>
      <c r="G111" s="10">
        <v>0</v>
      </c>
      <c r="H111" s="10">
        <v>0</v>
      </c>
      <c r="J111" s="71"/>
      <c r="K111" s="71"/>
    </row>
    <row r="112" spans="1:11" x14ac:dyDescent="0.2">
      <c r="A112" s="7">
        <v>104</v>
      </c>
      <c r="B112" s="12" t="s">
        <v>209</v>
      </c>
      <c r="C112" s="13" t="s">
        <v>210</v>
      </c>
      <c r="D112" s="115">
        <f t="shared" si="4"/>
        <v>0</v>
      </c>
      <c r="E112" s="10">
        <v>0</v>
      </c>
      <c r="F112" s="10">
        <v>0</v>
      </c>
      <c r="G112" s="10">
        <v>0</v>
      </c>
      <c r="H112" s="10">
        <v>0</v>
      </c>
      <c r="J112" s="71"/>
      <c r="K112" s="71"/>
    </row>
    <row r="113" spans="1:11" x14ac:dyDescent="0.2">
      <c r="A113" s="7">
        <v>105</v>
      </c>
      <c r="B113" s="14" t="s">
        <v>211</v>
      </c>
      <c r="C113" s="15" t="s">
        <v>212</v>
      </c>
      <c r="D113" s="116">
        <f t="shared" si="4"/>
        <v>0</v>
      </c>
      <c r="E113" s="10">
        <v>0</v>
      </c>
      <c r="F113" s="10">
        <v>0</v>
      </c>
      <c r="G113" s="10">
        <v>0</v>
      </c>
      <c r="H113" s="10">
        <v>0</v>
      </c>
      <c r="J113" s="71"/>
      <c r="K113" s="71"/>
    </row>
    <row r="114" spans="1:11" x14ac:dyDescent="0.2">
      <c r="A114" s="7">
        <v>106</v>
      </c>
      <c r="B114" s="8" t="s">
        <v>213</v>
      </c>
      <c r="C114" s="9" t="s">
        <v>214</v>
      </c>
      <c r="D114" s="114">
        <f t="shared" si="4"/>
        <v>0</v>
      </c>
      <c r="E114" s="10">
        <v>0</v>
      </c>
      <c r="F114" s="10">
        <v>0</v>
      </c>
      <c r="G114" s="10">
        <v>0</v>
      </c>
      <c r="H114" s="10">
        <v>0</v>
      </c>
      <c r="J114" s="71"/>
      <c r="K114" s="71"/>
    </row>
    <row r="115" spans="1:11" x14ac:dyDescent="0.2">
      <c r="A115" s="7">
        <v>107</v>
      </c>
      <c r="B115" s="11" t="s">
        <v>215</v>
      </c>
      <c r="C115" s="9" t="s">
        <v>216</v>
      </c>
      <c r="D115" s="114">
        <f t="shared" si="4"/>
        <v>1492500</v>
      </c>
      <c r="E115" s="10">
        <v>0</v>
      </c>
      <c r="F115" s="10">
        <v>0</v>
      </c>
      <c r="G115" s="10">
        <v>0</v>
      </c>
      <c r="H115" s="10">
        <v>1492500</v>
      </c>
      <c r="J115" s="71"/>
      <c r="K115" s="71"/>
    </row>
    <row r="116" spans="1:11" x14ac:dyDescent="0.2">
      <c r="A116" s="7">
        <v>108</v>
      </c>
      <c r="B116" s="12" t="s">
        <v>217</v>
      </c>
      <c r="C116" s="13" t="s">
        <v>218</v>
      </c>
      <c r="D116" s="115">
        <f t="shared" si="4"/>
        <v>0</v>
      </c>
      <c r="E116" s="10">
        <v>0</v>
      </c>
      <c r="F116" s="10">
        <v>0</v>
      </c>
      <c r="G116" s="10">
        <v>0</v>
      </c>
      <c r="H116" s="10">
        <v>0</v>
      </c>
      <c r="J116" s="71"/>
      <c r="K116" s="71"/>
    </row>
    <row r="117" spans="1:11" ht="12" customHeight="1" x14ac:dyDescent="0.2">
      <c r="A117" s="7">
        <v>109</v>
      </c>
      <c r="B117" s="12" t="s">
        <v>219</v>
      </c>
      <c r="C117" s="13" t="s">
        <v>220</v>
      </c>
      <c r="D117" s="115">
        <f t="shared" si="4"/>
        <v>0</v>
      </c>
      <c r="E117" s="10">
        <v>0</v>
      </c>
      <c r="F117" s="10">
        <v>0</v>
      </c>
      <c r="G117" s="10">
        <v>0</v>
      </c>
      <c r="H117" s="10">
        <v>0</v>
      </c>
      <c r="J117" s="71"/>
      <c r="K117" s="71"/>
    </row>
    <row r="118" spans="1:11" x14ac:dyDescent="0.2">
      <c r="A118" s="7">
        <v>110</v>
      </c>
      <c r="B118" s="8" t="s">
        <v>221</v>
      </c>
      <c r="C118" s="9" t="s">
        <v>222</v>
      </c>
      <c r="D118" s="114">
        <f t="shared" si="4"/>
        <v>0</v>
      </c>
      <c r="E118" s="10">
        <v>0</v>
      </c>
      <c r="F118" s="10">
        <v>0</v>
      </c>
      <c r="G118" s="10">
        <v>0</v>
      </c>
      <c r="H118" s="10">
        <v>0</v>
      </c>
      <c r="J118" s="71"/>
      <c r="K118" s="71"/>
    </row>
    <row r="119" spans="1:11" x14ac:dyDescent="0.2">
      <c r="A119" s="7">
        <v>111</v>
      </c>
      <c r="B119" s="11" t="s">
        <v>223</v>
      </c>
      <c r="C119" s="9" t="s">
        <v>224</v>
      </c>
      <c r="D119" s="114">
        <f t="shared" si="4"/>
        <v>0</v>
      </c>
      <c r="E119" s="10">
        <v>0</v>
      </c>
      <c r="F119" s="10">
        <v>0</v>
      </c>
      <c r="G119" s="10">
        <v>0</v>
      </c>
      <c r="H119" s="10">
        <v>0</v>
      </c>
      <c r="J119" s="71"/>
      <c r="K119" s="71"/>
    </row>
    <row r="120" spans="1:11" x14ac:dyDescent="0.2">
      <c r="A120" s="7">
        <v>112</v>
      </c>
      <c r="B120" s="8" t="s">
        <v>225</v>
      </c>
      <c r="C120" s="13" t="s">
        <v>226</v>
      </c>
      <c r="D120" s="115">
        <f t="shared" si="4"/>
        <v>0</v>
      </c>
      <c r="E120" s="10">
        <v>0</v>
      </c>
      <c r="F120" s="10">
        <v>0</v>
      </c>
      <c r="G120" s="10">
        <v>0</v>
      </c>
      <c r="H120" s="10">
        <v>0</v>
      </c>
      <c r="J120" s="71"/>
      <c r="K120" s="71"/>
    </row>
    <row r="121" spans="1:11" x14ac:dyDescent="0.2">
      <c r="A121" s="7">
        <v>113</v>
      </c>
      <c r="B121" s="8" t="s">
        <v>227</v>
      </c>
      <c r="C121" s="9" t="s">
        <v>228</v>
      </c>
      <c r="D121" s="114">
        <f t="shared" si="4"/>
        <v>0</v>
      </c>
      <c r="E121" s="10">
        <v>0</v>
      </c>
      <c r="F121" s="10">
        <v>0</v>
      </c>
      <c r="G121" s="10">
        <v>0</v>
      </c>
      <c r="H121" s="10">
        <v>0</v>
      </c>
      <c r="J121" s="71"/>
      <c r="K121" s="71"/>
    </row>
    <row r="122" spans="1:11" x14ac:dyDescent="0.2">
      <c r="A122" s="7">
        <v>114</v>
      </c>
      <c r="B122" s="12" t="s">
        <v>229</v>
      </c>
      <c r="C122" s="13" t="s">
        <v>230</v>
      </c>
      <c r="D122" s="115">
        <f t="shared" si="4"/>
        <v>0</v>
      </c>
      <c r="E122" s="10">
        <v>0</v>
      </c>
      <c r="F122" s="10">
        <v>0</v>
      </c>
      <c r="G122" s="10">
        <v>0</v>
      </c>
      <c r="H122" s="10">
        <v>0</v>
      </c>
      <c r="J122" s="71"/>
      <c r="K122" s="71"/>
    </row>
    <row r="123" spans="1:11" ht="13.5" customHeight="1" x14ac:dyDescent="0.2">
      <c r="A123" s="7">
        <v>115</v>
      </c>
      <c r="B123" s="12" t="s">
        <v>231</v>
      </c>
      <c r="C123" s="13" t="s">
        <v>232</v>
      </c>
      <c r="D123" s="115">
        <f t="shared" si="4"/>
        <v>0</v>
      </c>
      <c r="E123" s="10">
        <v>0</v>
      </c>
      <c r="F123" s="10">
        <v>0</v>
      </c>
      <c r="G123" s="10">
        <v>0</v>
      </c>
      <c r="H123" s="10">
        <v>0</v>
      </c>
      <c r="J123" s="71"/>
      <c r="K123" s="71"/>
    </row>
    <row r="124" spans="1:11" x14ac:dyDescent="0.2">
      <c r="A124" s="7">
        <v>116</v>
      </c>
      <c r="B124" s="12" t="s">
        <v>233</v>
      </c>
      <c r="C124" s="13" t="s">
        <v>234</v>
      </c>
      <c r="D124" s="115">
        <f t="shared" si="4"/>
        <v>0</v>
      </c>
      <c r="E124" s="10">
        <v>0</v>
      </c>
      <c r="F124" s="10">
        <v>0</v>
      </c>
      <c r="G124" s="10">
        <v>0</v>
      </c>
      <c r="H124" s="10">
        <v>0</v>
      </c>
      <c r="J124" s="71"/>
      <c r="K124" s="71"/>
    </row>
    <row r="125" spans="1:11" x14ac:dyDescent="0.2">
      <c r="A125" s="7">
        <v>117</v>
      </c>
      <c r="B125" s="12" t="s">
        <v>235</v>
      </c>
      <c r="C125" s="13" t="s">
        <v>236</v>
      </c>
      <c r="D125" s="115">
        <f t="shared" si="4"/>
        <v>0</v>
      </c>
      <c r="E125" s="10">
        <v>0</v>
      </c>
      <c r="F125" s="10">
        <v>0</v>
      </c>
      <c r="G125" s="10">
        <v>0</v>
      </c>
      <c r="H125" s="10">
        <v>0</v>
      </c>
      <c r="J125" s="71"/>
      <c r="K125" s="71"/>
    </row>
    <row r="126" spans="1:11" x14ac:dyDescent="0.2">
      <c r="A126" s="7">
        <v>118</v>
      </c>
      <c r="B126" s="12" t="s">
        <v>237</v>
      </c>
      <c r="C126" s="13" t="s">
        <v>238</v>
      </c>
      <c r="D126" s="115">
        <f t="shared" si="4"/>
        <v>0</v>
      </c>
      <c r="E126" s="10">
        <v>0</v>
      </c>
      <c r="F126" s="10">
        <v>0</v>
      </c>
      <c r="G126" s="10">
        <v>0</v>
      </c>
      <c r="H126" s="10">
        <v>0</v>
      </c>
      <c r="J126" s="71"/>
      <c r="K126" s="71"/>
    </row>
    <row r="127" spans="1:11" ht="12.75" customHeight="1" x14ac:dyDescent="0.2">
      <c r="A127" s="7">
        <v>119</v>
      </c>
      <c r="B127" s="12" t="s">
        <v>239</v>
      </c>
      <c r="C127" s="13" t="s">
        <v>240</v>
      </c>
      <c r="D127" s="115">
        <f t="shared" si="4"/>
        <v>0</v>
      </c>
      <c r="E127" s="10">
        <v>0</v>
      </c>
      <c r="F127" s="10">
        <v>0</v>
      </c>
      <c r="G127" s="10">
        <v>0</v>
      </c>
      <c r="H127" s="10">
        <v>0</v>
      </c>
      <c r="J127" s="71"/>
      <c r="K127" s="71"/>
    </row>
    <row r="128" spans="1:11" x14ac:dyDescent="0.2">
      <c r="A128" s="7">
        <v>120</v>
      </c>
      <c r="B128" s="22" t="s">
        <v>241</v>
      </c>
      <c r="C128" s="23" t="s">
        <v>242</v>
      </c>
      <c r="D128" s="120">
        <f t="shared" si="4"/>
        <v>0</v>
      </c>
      <c r="E128" s="10">
        <v>0</v>
      </c>
      <c r="F128" s="10">
        <v>0</v>
      </c>
      <c r="G128" s="10">
        <v>0</v>
      </c>
      <c r="H128" s="10">
        <v>0</v>
      </c>
      <c r="J128" s="71"/>
      <c r="K128" s="71"/>
    </row>
    <row r="129" spans="1:11" x14ac:dyDescent="0.2">
      <c r="A129" s="7">
        <v>121</v>
      </c>
      <c r="B129" s="11" t="s">
        <v>243</v>
      </c>
      <c r="C129" s="9" t="s">
        <v>244</v>
      </c>
      <c r="D129" s="114">
        <f t="shared" si="4"/>
        <v>0</v>
      </c>
      <c r="E129" s="10">
        <v>0</v>
      </c>
      <c r="F129" s="10">
        <v>0</v>
      </c>
      <c r="G129" s="10">
        <v>0</v>
      </c>
      <c r="H129" s="10">
        <v>0</v>
      </c>
      <c r="J129" s="71"/>
      <c r="K129" s="71"/>
    </row>
    <row r="130" spans="1:11" x14ac:dyDescent="0.2">
      <c r="A130" s="7">
        <v>122</v>
      </c>
      <c r="B130" s="12" t="s">
        <v>245</v>
      </c>
      <c r="C130" s="13" t="s">
        <v>246</v>
      </c>
      <c r="D130" s="115">
        <f t="shared" si="4"/>
        <v>0</v>
      </c>
      <c r="E130" s="10">
        <v>0</v>
      </c>
      <c r="F130" s="10">
        <v>0</v>
      </c>
      <c r="G130" s="10">
        <v>0</v>
      </c>
      <c r="H130" s="10">
        <v>0</v>
      </c>
      <c r="J130" s="71"/>
      <c r="K130" s="71"/>
    </row>
    <row r="131" spans="1:11" x14ac:dyDescent="0.2">
      <c r="A131" s="7">
        <v>123</v>
      </c>
      <c r="B131" s="8" t="s">
        <v>247</v>
      </c>
      <c r="C131" s="24" t="s">
        <v>248</v>
      </c>
      <c r="D131" s="115">
        <f t="shared" si="4"/>
        <v>0</v>
      </c>
      <c r="E131" s="10">
        <v>0</v>
      </c>
      <c r="F131" s="10">
        <v>0</v>
      </c>
      <c r="G131" s="10">
        <v>0</v>
      </c>
      <c r="H131" s="10">
        <v>0</v>
      </c>
      <c r="J131" s="71"/>
      <c r="K131" s="71"/>
    </row>
    <row r="132" spans="1:11" ht="24" x14ac:dyDescent="0.2">
      <c r="A132" s="7">
        <v>124</v>
      </c>
      <c r="B132" s="12" t="s">
        <v>249</v>
      </c>
      <c r="C132" s="13" t="s">
        <v>250</v>
      </c>
      <c r="D132" s="115">
        <f t="shared" si="4"/>
        <v>0</v>
      </c>
      <c r="E132" s="10">
        <v>0</v>
      </c>
      <c r="F132" s="10">
        <v>0</v>
      </c>
      <c r="G132" s="10">
        <v>0</v>
      </c>
      <c r="H132" s="10">
        <v>0</v>
      </c>
      <c r="J132" s="71"/>
      <c r="K132" s="71"/>
    </row>
    <row r="133" spans="1:11" ht="21.75" customHeight="1" x14ac:dyDescent="0.2">
      <c r="A133" s="7">
        <v>125</v>
      </c>
      <c r="B133" s="12" t="s">
        <v>251</v>
      </c>
      <c r="C133" s="13" t="s">
        <v>252</v>
      </c>
      <c r="D133" s="115">
        <f t="shared" si="4"/>
        <v>0</v>
      </c>
      <c r="E133" s="10">
        <v>0</v>
      </c>
      <c r="F133" s="10">
        <v>0</v>
      </c>
      <c r="G133" s="10">
        <v>0</v>
      </c>
      <c r="H133" s="10">
        <v>0</v>
      </c>
      <c r="J133" s="71"/>
      <c r="K133" s="71"/>
    </row>
    <row r="134" spans="1:11" x14ac:dyDescent="0.2">
      <c r="A134" s="7">
        <v>126</v>
      </c>
      <c r="B134" s="11" t="s">
        <v>253</v>
      </c>
      <c r="C134" s="13" t="s">
        <v>254</v>
      </c>
      <c r="D134" s="115">
        <f t="shared" si="4"/>
        <v>0</v>
      </c>
      <c r="E134" s="10">
        <v>0</v>
      </c>
      <c r="F134" s="10">
        <v>0</v>
      </c>
      <c r="G134" s="10">
        <v>0</v>
      </c>
      <c r="H134" s="10">
        <v>0</v>
      </c>
      <c r="J134" s="71"/>
      <c r="K134" s="71"/>
    </row>
    <row r="135" spans="1:11" x14ac:dyDescent="0.2">
      <c r="A135" s="7">
        <v>127</v>
      </c>
      <c r="B135" s="14" t="s">
        <v>255</v>
      </c>
      <c r="C135" s="15" t="s">
        <v>256</v>
      </c>
      <c r="D135" s="116">
        <f t="shared" si="4"/>
        <v>0</v>
      </c>
      <c r="E135" s="10">
        <v>0</v>
      </c>
      <c r="F135" s="10">
        <v>0</v>
      </c>
      <c r="G135" s="10">
        <v>0</v>
      </c>
      <c r="H135" s="10">
        <v>0</v>
      </c>
      <c r="J135" s="71"/>
      <c r="K135" s="71"/>
    </row>
    <row r="136" spans="1:11" x14ac:dyDescent="0.2">
      <c r="A136" s="7">
        <v>128</v>
      </c>
      <c r="B136" s="12" t="s">
        <v>257</v>
      </c>
      <c r="C136" s="13" t="s">
        <v>258</v>
      </c>
      <c r="D136" s="115">
        <f t="shared" si="4"/>
        <v>0</v>
      </c>
      <c r="E136" s="10">
        <v>0</v>
      </c>
      <c r="F136" s="10">
        <v>0</v>
      </c>
      <c r="G136" s="10">
        <v>0</v>
      </c>
      <c r="H136" s="10">
        <v>0</v>
      </c>
      <c r="J136" s="71"/>
      <c r="K136" s="71"/>
    </row>
    <row r="137" spans="1:11" ht="24" customHeight="1" x14ac:dyDescent="0.2">
      <c r="A137" s="7">
        <v>129</v>
      </c>
      <c r="B137" s="8" t="s">
        <v>259</v>
      </c>
      <c r="C137" s="9" t="s">
        <v>260</v>
      </c>
      <c r="D137" s="114">
        <f t="shared" si="4"/>
        <v>0</v>
      </c>
      <c r="E137" s="10">
        <v>0</v>
      </c>
      <c r="F137" s="10">
        <v>0</v>
      </c>
      <c r="G137" s="10">
        <v>0</v>
      </c>
      <c r="H137" s="10">
        <v>0</v>
      </c>
      <c r="J137" s="71"/>
      <c r="K137" s="71"/>
    </row>
    <row r="138" spans="1:11" x14ac:dyDescent="0.2">
      <c r="A138" s="7">
        <v>130</v>
      </c>
      <c r="B138" s="11" t="s">
        <v>261</v>
      </c>
      <c r="C138" s="9" t="s">
        <v>262</v>
      </c>
      <c r="D138" s="114">
        <f t="shared" ref="D138:D156" si="5">E138+F138+G138+H138</f>
        <v>0</v>
      </c>
      <c r="E138" s="10">
        <v>0</v>
      </c>
      <c r="F138" s="10">
        <v>0</v>
      </c>
      <c r="G138" s="10">
        <v>0</v>
      </c>
      <c r="H138" s="10">
        <v>0</v>
      </c>
      <c r="J138" s="71"/>
      <c r="K138" s="71"/>
    </row>
    <row r="139" spans="1:11" x14ac:dyDescent="0.2">
      <c r="A139" s="7">
        <v>131</v>
      </c>
      <c r="B139" s="12" t="s">
        <v>263</v>
      </c>
      <c r="C139" s="13" t="s">
        <v>264</v>
      </c>
      <c r="D139" s="115">
        <f t="shared" si="5"/>
        <v>0</v>
      </c>
      <c r="E139" s="10">
        <v>0</v>
      </c>
      <c r="F139" s="10">
        <v>0</v>
      </c>
      <c r="G139" s="10">
        <v>0</v>
      </c>
      <c r="H139" s="10">
        <v>0</v>
      </c>
      <c r="J139" s="71"/>
      <c r="K139" s="71"/>
    </row>
    <row r="140" spans="1:11" x14ac:dyDescent="0.2">
      <c r="A140" s="7">
        <v>132</v>
      </c>
      <c r="B140" s="12" t="s">
        <v>265</v>
      </c>
      <c r="C140" s="13" t="s">
        <v>266</v>
      </c>
      <c r="D140" s="115">
        <f t="shared" si="5"/>
        <v>0</v>
      </c>
      <c r="E140" s="10">
        <v>0</v>
      </c>
      <c r="F140" s="10">
        <v>0</v>
      </c>
      <c r="G140" s="10">
        <v>0</v>
      </c>
      <c r="H140" s="10">
        <v>0</v>
      </c>
      <c r="J140" s="71"/>
      <c r="K140" s="71"/>
    </row>
    <row r="141" spans="1:11" ht="13.5" customHeight="1" x14ac:dyDescent="0.2">
      <c r="A141" s="7">
        <v>133</v>
      </c>
      <c r="B141" s="12" t="s">
        <v>267</v>
      </c>
      <c r="C141" s="13" t="s">
        <v>268</v>
      </c>
      <c r="D141" s="115">
        <f t="shared" si="5"/>
        <v>8601870</v>
      </c>
      <c r="E141" s="10">
        <v>8601870</v>
      </c>
      <c r="F141" s="10">
        <v>0</v>
      </c>
      <c r="G141" s="10">
        <v>0</v>
      </c>
      <c r="H141" s="10">
        <v>0</v>
      </c>
      <c r="J141" s="71"/>
      <c r="K141" s="71"/>
    </row>
    <row r="142" spans="1:11" x14ac:dyDescent="0.2">
      <c r="A142" s="7">
        <v>134</v>
      </c>
      <c r="B142" s="12" t="s">
        <v>269</v>
      </c>
      <c r="C142" s="13" t="s">
        <v>270</v>
      </c>
      <c r="D142" s="115">
        <f t="shared" si="5"/>
        <v>14583328</v>
      </c>
      <c r="E142" s="10">
        <v>14236500</v>
      </c>
      <c r="F142" s="10">
        <v>346828</v>
      </c>
      <c r="G142" s="10">
        <v>0</v>
      </c>
      <c r="H142" s="10">
        <v>0</v>
      </c>
      <c r="J142" s="71"/>
      <c r="K142" s="71"/>
    </row>
    <row r="143" spans="1:11" x14ac:dyDescent="0.2">
      <c r="A143" s="7">
        <v>135</v>
      </c>
      <c r="B143" s="12" t="s">
        <v>271</v>
      </c>
      <c r="C143" s="13" t="s">
        <v>272</v>
      </c>
      <c r="D143" s="115">
        <f t="shared" si="5"/>
        <v>2867010</v>
      </c>
      <c r="E143" s="10">
        <v>2867010</v>
      </c>
      <c r="F143" s="10">
        <v>0</v>
      </c>
      <c r="G143" s="10">
        <v>0</v>
      </c>
      <c r="H143" s="10">
        <v>0</v>
      </c>
      <c r="J143" s="71"/>
      <c r="K143" s="71"/>
    </row>
    <row r="144" spans="1:11" x14ac:dyDescent="0.2">
      <c r="A144" s="7">
        <v>136</v>
      </c>
      <c r="B144" s="8" t="s">
        <v>273</v>
      </c>
      <c r="C144" s="9" t="s">
        <v>274</v>
      </c>
      <c r="D144" s="114">
        <f t="shared" si="5"/>
        <v>0</v>
      </c>
      <c r="E144" s="10">
        <v>0</v>
      </c>
      <c r="F144" s="10">
        <v>0</v>
      </c>
      <c r="G144" s="10">
        <v>0</v>
      </c>
      <c r="H144" s="10">
        <v>0</v>
      </c>
      <c r="J144" s="71"/>
      <c r="K144" s="71"/>
    </row>
    <row r="145" spans="1:11" ht="10.5" customHeight="1" x14ac:dyDescent="0.2">
      <c r="A145" s="7">
        <v>137</v>
      </c>
      <c r="B145" s="12" t="s">
        <v>275</v>
      </c>
      <c r="C145" s="13" t="s">
        <v>276</v>
      </c>
      <c r="D145" s="115">
        <f t="shared" si="5"/>
        <v>0</v>
      </c>
      <c r="E145" s="29">
        <v>0</v>
      </c>
      <c r="F145" s="29">
        <v>0</v>
      </c>
      <c r="G145" s="29">
        <v>0</v>
      </c>
      <c r="H145" s="29">
        <v>0</v>
      </c>
      <c r="J145" s="71"/>
      <c r="K145" s="71"/>
    </row>
    <row r="146" spans="1:11" x14ac:dyDescent="0.2">
      <c r="A146" s="7">
        <v>138</v>
      </c>
      <c r="B146" s="8" t="s">
        <v>277</v>
      </c>
      <c r="C146" s="13" t="s">
        <v>278</v>
      </c>
      <c r="D146" s="115">
        <f t="shared" si="5"/>
        <v>0</v>
      </c>
      <c r="E146" s="10">
        <v>0</v>
      </c>
      <c r="F146" s="10">
        <v>0</v>
      </c>
      <c r="G146" s="10">
        <v>0</v>
      </c>
      <c r="H146" s="10">
        <v>0</v>
      </c>
      <c r="J146" s="71"/>
      <c r="K146" s="71"/>
    </row>
    <row r="147" spans="1:11" x14ac:dyDescent="0.2">
      <c r="A147" s="7">
        <v>139</v>
      </c>
      <c r="B147" s="14" t="s">
        <v>279</v>
      </c>
      <c r="C147" s="15" t="s">
        <v>280</v>
      </c>
      <c r="D147" s="116">
        <f t="shared" si="5"/>
        <v>8429250</v>
      </c>
      <c r="E147" s="10">
        <v>0</v>
      </c>
      <c r="F147" s="10">
        <v>0</v>
      </c>
      <c r="G147" s="10">
        <v>0</v>
      </c>
      <c r="H147" s="10">
        <v>8429250</v>
      </c>
      <c r="J147" s="71"/>
      <c r="K147" s="71"/>
    </row>
    <row r="148" spans="1:11" x14ac:dyDescent="0.2">
      <c r="A148" s="7">
        <v>140</v>
      </c>
      <c r="B148" s="12" t="s">
        <v>281</v>
      </c>
      <c r="C148" s="13" t="s">
        <v>282</v>
      </c>
      <c r="D148" s="115">
        <f t="shared" si="5"/>
        <v>5245650</v>
      </c>
      <c r="E148" s="10">
        <v>0</v>
      </c>
      <c r="F148" s="10">
        <v>0</v>
      </c>
      <c r="G148" s="10">
        <v>0</v>
      </c>
      <c r="H148" s="10">
        <v>5245650</v>
      </c>
      <c r="J148" s="71"/>
      <c r="K148" s="71"/>
    </row>
    <row r="149" spans="1:11" x14ac:dyDescent="0.2">
      <c r="A149" s="7">
        <v>141</v>
      </c>
      <c r="B149" s="12" t="s">
        <v>283</v>
      </c>
      <c r="C149" s="13" t="s">
        <v>284</v>
      </c>
      <c r="D149" s="115">
        <f t="shared" si="5"/>
        <v>0</v>
      </c>
      <c r="E149" s="10">
        <v>0</v>
      </c>
      <c r="F149" s="10">
        <v>0</v>
      </c>
      <c r="G149" s="10">
        <v>0</v>
      </c>
      <c r="H149" s="10">
        <v>0</v>
      </c>
      <c r="J149" s="71"/>
      <c r="K149" s="71"/>
    </row>
    <row r="150" spans="1:11" x14ac:dyDescent="0.2">
      <c r="A150" s="7">
        <v>142</v>
      </c>
      <c r="B150" s="12" t="s">
        <v>285</v>
      </c>
      <c r="C150" s="13" t="s">
        <v>286</v>
      </c>
      <c r="D150" s="115">
        <f t="shared" si="5"/>
        <v>0</v>
      </c>
      <c r="E150" s="10">
        <v>0</v>
      </c>
      <c r="F150" s="10">
        <v>0</v>
      </c>
      <c r="G150" s="10">
        <v>0</v>
      </c>
      <c r="H150" s="10">
        <v>0</v>
      </c>
      <c r="J150" s="71"/>
      <c r="K150" s="71"/>
    </row>
    <row r="151" spans="1:11" x14ac:dyDescent="0.2">
      <c r="A151" s="7">
        <v>143</v>
      </c>
      <c r="B151" s="14" t="s">
        <v>287</v>
      </c>
      <c r="C151" s="15" t="s">
        <v>288</v>
      </c>
      <c r="D151" s="116">
        <f t="shared" si="5"/>
        <v>0</v>
      </c>
      <c r="E151" s="10">
        <v>0</v>
      </c>
      <c r="F151" s="10">
        <v>0</v>
      </c>
      <c r="G151" s="10">
        <v>0</v>
      </c>
      <c r="H151" s="10">
        <v>0</v>
      </c>
      <c r="J151" s="71"/>
      <c r="K151" s="71"/>
    </row>
    <row r="152" spans="1:11" x14ac:dyDescent="0.2">
      <c r="A152" s="7">
        <v>144</v>
      </c>
      <c r="B152" s="11" t="s">
        <v>289</v>
      </c>
      <c r="C152" s="15" t="s">
        <v>290</v>
      </c>
      <c r="D152" s="116">
        <f t="shared" si="5"/>
        <v>0</v>
      </c>
      <c r="E152" s="10">
        <v>0</v>
      </c>
      <c r="F152" s="10">
        <v>0</v>
      </c>
      <c r="G152" s="10">
        <v>0</v>
      </c>
      <c r="H152" s="10">
        <v>0</v>
      </c>
      <c r="J152" s="71"/>
      <c r="K152" s="71"/>
    </row>
    <row r="153" spans="1:11" x14ac:dyDescent="0.2">
      <c r="A153" s="7">
        <v>145</v>
      </c>
      <c r="B153" s="12" t="s">
        <v>291</v>
      </c>
      <c r="C153" s="13" t="s">
        <v>292</v>
      </c>
      <c r="D153" s="115">
        <f t="shared" si="5"/>
        <v>0</v>
      </c>
      <c r="E153" s="10">
        <v>0</v>
      </c>
      <c r="F153" s="10">
        <v>0</v>
      </c>
      <c r="G153" s="10">
        <v>0</v>
      </c>
      <c r="H153" s="10">
        <v>0</v>
      </c>
      <c r="J153" s="71"/>
      <c r="K153" s="71"/>
    </row>
    <row r="154" spans="1:11" x14ac:dyDescent="0.2">
      <c r="A154" s="7">
        <v>146</v>
      </c>
      <c r="B154" s="8" t="s">
        <v>293</v>
      </c>
      <c r="C154" s="9" t="s">
        <v>294</v>
      </c>
      <c r="D154" s="114">
        <f t="shared" si="5"/>
        <v>0</v>
      </c>
      <c r="E154" s="10">
        <v>0</v>
      </c>
      <c r="F154" s="10">
        <v>0</v>
      </c>
      <c r="G154" s="10">
        <v>0</v>
      </c>
      <c r="H154" s="10">
        <v>0</v>
      </c>
      <c r="J154" s="71"/>
      <c r="K154" s="71"/>
    </row>
    <row r="155" spans="1:11" x14ac:dyDescent="0.2">
      <c r="A155" s="7">
        <v>147</v>
      </c>
      <c r="B155" s="8" t="s">
        <v>295</v>
      </c>
      <c r="C155" s="31" t="s">
        <v>296</v>
      </c>
      <c r="D155" s="114">
        <f t="shared" si="5"/>
        <v>0</v>
      </c>
      <c r="E155" s="10">
        <v>0</v>
      </c>
      <c r="F155" s="10">
        <v>0</v>
      </c>
      <c r="G155" s="10">
        <v>0</v>
      </c>
      <c r="H155" s="10">
        <v>0</v>
      </c>
      <c r="J155" s="71"/>
      <c r="K155" s="71"/>
    </row>
    <row r="156" spans="1:11" ht="12.75" x14ac:dyDescent="0.2">
      <c r="A156" s="7">
        <v>148</v>
      </c>
      <c r="B156" s="25" t="s">
        <v>297</v>
      </c>
      <c r="C156" s="26" t="s">
        <v>298</v>
      </c>
      <c r="D156" s="121">
        <f t="shared" si="5"/>
        <v>216721234</v>
      </c>
      <c r="E156" s="10">
        <v>0</v>
      </c>
      <c r="F156" s="10">
        <v>0</v>
      </c>
      <c r="G156" s="10">
        <v>216721234</v>
      </c>
      <c r="H156" s="10">
        <v>0</v>
      </c>
      <c r="J156" s="71"/>
      <c r="K156" s="71"/>
    </row>
    <row r="157" spans="1:11" x14ac:dyDescent="0.2">
      <c r="H157" s="71"/>
    </row>
    <row r="159" spans="1:11" x14ac:dyDescent="0.2">
      <c r="H159" s="71"/>
    </row>
  </sheetData>
  <mergeCells count="9">
    <mergeCell ref="A8:C8"/>
    <mergeCell ref="A4:A5"/>
    <mergeCell ref="B4:B5"/>
    <mergeCell ref="C4:C5"/>
    <mergeCell ref="A2:H2"/>
    <mergeCell ref="D4:D5"/>
    <mergeCell ref="E4:H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6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F26" sqref="F2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71" customWidth="1"/>
    <col min="5" max="16384" width="9.140625" style="3"/>
  </cols>
  <sheetData>
    <row r="2" spans="1:4" ht="30" customHeight="1" x14ac:dyDescent="0.2">
      <c r="A2" s="291" t="s">
        <v>360</v>
      </c>
      <c r="B2" s="291"/>
      <c r="C2" s="291"/>
      <c r="D2" s="291"/>
    </row>
    <row r="3" spans="1:4" x14ac:dyDescent="0.2">
      <c r="C3" s="4"/>
      <c r="D3" s="71" t="s">
        <v>330</v>
      </c>
    </row>
    <row r="4" spans="1:4" s="5" customFormat="1" ht="24.75" customHeight="1" x14ac:dyDescent="0.2">
      <c r="A4" s="260" t="s">
        <v>0</v>
      </c>
      <c r="B4" s="260" t="s">
        <v>1</v>
      </c>
      <c r="C4" s="260" t="s">
        <v>2</v>
      </c>
      <c r="D4" s="49" t="s">
        <v>347</v>
      </c>
    </row>
    <row r="5" spans="1:4" ht="51.75" customHeight="1" x14ac:dyDescent="0.2">
      <c r="A5" s="261"/>
      <c r="B5" s="261"/>
      <c r="C5" s="261"/>
      <c r="D5" s="64" t="s">
        <v>348</v>
      </c>
    </row>
    <row r="6" spans="1:4" ht="12" customHeight="1" x14ac:dyDescent="0.2">
      <c r="A6" s="277" t="s">
        <v>300</v>
      </c>
      <c r="B6" s="277"/>
      <c r="C6" s="277"/>
      <c r="D6" s="27">
        <f>D7+D8</f>
        <v>1436582808</v>
      </c>
    </row>
    <row r="7" spans="1:4" ht="12" customHeight="1" x14ac:dyDescent="0.2">
      <c r="A7" s="273" t="s">
        <v>299</v>
      </c>
      <c r="B7" s="274"/>
      <c r="C7" s="275"/>
      <c r="D7" s="10">
        <v>3717746</v>
      </c>
    </row>
    <row r="8" spans="1:4" ht="12" customHeight="1" x14ac:dyDescent="0.2">
      <c r="A8" s="273" t="s">
        <v>395</v>
      </c>
      <c r="B8" s="274"/>
      <c r="C8" s="275"/>
      <c r="D8" s="27">
        <f>SUM(D9:D156)</f>
        <v>1432865062</v>
      </c>
    </row>
    <row r="9" spans="1:4" ht="12" customHeight="1" x14ac:dyDescent="0.2">
      <c r="A9" s="7">
        <v>1</v>
      </c>
      <c r="B9" s="8" t="s">
        <v>3</v>
      </c>
      <c r="C9" s="9" t="s">
        <v>4</v>
      </c>
      <c r="D9" s="10">
        <v>25924715</v>
      </c>
    </row>
    <row r="10" spans="1:4" x14ac:dyDescent="0.2">
      <c r="A10" s="7">
        <v>2</v>
      </c>
      <c r="B10" s="11" t="s">
        <v>5</v>
      </c>
      <c r="C10" s="9" t="s">
        <v>6</v>
      </c>
      <c r="D10" s="10">
        <v>20693400</v>
      </c>
    </row>
    <row r="11" spans="1:4" x14ac:dyDescent="0.2">
      <c r="A11" s="7">
        <v>3</v>
      </c>
      <c r="B11" s="12" t="s">
        <v>7</v>
      </c>
      <c r="C11" s="13" t="s">
        <v>8</v>
      </c>
      <c r="D11" s="10">
        <v>17513068</v>
      </c>
    </row>
    <row r="12" spans="1:4" ht="14.25" customHeight="1" x14ac:dyDescent="0.2">
      <c r="A12" s="7">
        <v>4</v>
      </c>
      <c r="B12" s="8" t="s">
        <v>9</v>
      </c>
      <c r="C12" s="9" t="s">
        <v>10</v>
      </c>
      <c r="D12" s="10">
        <v>30770242</v>
      </c>
    </row>
    <row r="13" spans="1:4" x14ac:dyDescent="0.2">
      <c r="A13" s="7">
        <v>5</v>
      </c>
      <c r="B13" s="8" t="s">
        <v>11</v>
      </c>
      <c r="C13" s="9" t="s">
        <v>12</v>
      </c>
      <c r="D13" s="10">
        <v>25704554</v>
      </c>
    </row>
    <row r="14" spans="1:4" x14ac:dyDescent="0.2">
      <c r="A14" s="7">
        <v>6</v>
      </c>
      <c r="B14" s="12" t="s">
        <v>13</v>
      </c>
      <c r="C14" s="13" t="s">
        <v>14</v>
      </c>
      <c r="D14" s="10">
        <v>2625393</v>
      </c>
    </row>
    <row r="15" spans="1:4" x14ac:dyDescent="0.2">
      <c r="A15" s="7">
        <v>7</v>
      </c>
      <c r="B15" s="14" t="s">
        <v>15</v>
      </c>
      <c r="C15" s="15" t="s">
        <v>16</v>
      </c>
      <c r="D15" s="10">
        <v>22371457</v>
      </c>
    </row>
    <row r="16" spans="1:4" x14ac:dyDescent="0.2">
      <c r="A16" s="7">
        <v>8</v>
      </c>
      <c r="B16" s="12" t="s">
        <v>17</v>
      </c>
      <c r="C16" s="13" t="s">
        <v>18</v>
      </c>
      <c r="D16" s="10">
        <v>22664488</v>
      </c>
    </row>
    <row r="17" spans="1:4" x14ac:dyDescent="0.2">
      <c r="A17" s="7">
        <v>9</v>
      </c>
      <c r="B17" s="12" t="s">
        <v>19</v>
      </c>
      <c r="C17" s="13" t="s">
        <v>20</v>
      </c>
      <c r="D17" s="10">
        <v>33375793</v>
      </c>
    </row>
    <row r="18" spans="1:4" x14ac:dyDescent="0.2">
      <c r="A18" s="7">
        <v>10</v>
      </c>
      <c r="B18" s="12" t="s">
        <v>21</v>
      </c>
      <c r="C18" s="13" t="s">
        <v>22</v>
      </c>
      <c r="D18" s="10">
        <v>23292906</v>
      </c>
    </row>
    <row r="19" spans="1:4" x14ac:dyDescent="0.2">
      <c r="A19" s="7">
        <v>11</v>
      </c>
      <c r="B19" s="12" t="s">
        <v>23</v>
      </c>
      <c r="C19" s="13" t="s">
        <v>24</v>
      </c>
      <c r="D19" s="10">
        <v>22407519</v>
      </c>
    </row>
    <row r="20" spans="1:4" x14ac:dyDescent="0.2">
      <c r="A20" s="7">
        <v>12</v>
      </c>
      <c r="B20" s="12" t="s">
        <v>25</v>
      </c>
      <c r="C20" s="13" t="s">
        <v>26</v>
      </c>
      <c r="D20" s="10">
        <v>34909928</v>
      </c>
    </row>
    <row r="21" spans="1:4" x14ac:dyDescent="0.2">
      <c r="A21" s="7">
        <v>13</v>
      </c>
      <c r="B21" s="8" t="s">
        <v>27</v>
      </c>
      <c r="C21" s="13" t="s">
        <v>28</v>
      </c>
      <c r="D21" s="10">
        <v>0</v>
      </c>
    </row>
    <row r="22" spans="1:4" x14ac:dyDescent="0.2">
      <c r="A22" s="7">
        <v>14</v>
      </c>
      <c r="B22" s="8" t="s">
        <v>29</v>
      </c>
      <c r="C22" s="9" t="s">
        <v>30</v>
      </c>
      <c r="D22" s="10">
        <v>0</v>
      </c>
    </row>
    <row r="23" spans="1:4" x14ac:dyDescent="0.2">
      <c r="A23" s="7">
        <v>15</v>
      </c>
      <c r="B23" s="12" t="s">
        <v>31</v>
      </c>
      <c r="C23" s="13" t="s">
        <v>32</v>
      </c>
      <c r="D23" s="10">
        <v>21983171</v>
      </c>
    </row>
    <row r="24" spans="1:4" x14ac:dyDescent="0.2">
      <c r="A24" s="7">
        <v>16</v>
      </c>
      <c r="B24" s="12" t="s">
        <v>33</v>
      </c>
      <c r="C24" s="13" t="s">
        <v>34</v>
      </c>
      <c r="D24" s="10">
        <v>42133496</v>
      </c>
    </row>
    <row r="25" spans="1:4" x14ac:dyDescent="0.2">
      <c r="A25" s="7">
        <v>17</v>
      </c>
      <c r="B25" s="12" t="s">
        <v>35</v>
      </c>
      <c r="C25" s="13" t="s">
        <v>36</v>
      </c>
      <c r="D25" s="10">
        <v>40133062</v>
      </c>
    </row>
    <row r="26" spans="1:4" x14ac:dyDescent="0.2">
      <c r="A26" s="7">
        <v>18</v>
      </c>
      <c r="B26" s="12" t="s">
        <v>37</v>
      </c>
      <c r="C26" s="13" t="s">
        <v>38</v>
      </c>
      <c r="D26" s="10">
        <v>29073580</v>
      </c>
    </row>
    <row r="27" spans="1:4" x14ac:dyDescent="0.2">
      <c r="A27" s="7">
        <v>19</v>
      </c>
      <c r="B27" s="8" t="s">
        <v>39</v>
      </c>
      <c r="C27" s="9" t="s">
        <v>40</v>
      </c>
      <c r="D27" s="10">
        <v>20386010</v>
      </c>
    </row>
    <row r="28" spans="1:4" x14ac:dyDescent="0.2">
      <c r="A28" s="7">
        <v>20</v>
      </c>
      <c r="B28" s="8" t="s">
        <v>41</v>
      </c>
      <c r="C28" s="9" t="s">
        <v>42</v>
      </c>
      <c r="D28" s="10">
        <v>15647875</v>
      </c>
    </row>
    <row r="29" spans="1:4" x14ac:dyDescent="0.2">
      <c r="A29" s="7">
        <v>21</v>
      </c>
      <c r="B29" s="8" t="s">
        <v>43</v>
      </c>
      <c r="C29" s="9" t="s">
        <v>44</v>
      </c>
      <c r="D29" s="10">
        <v>36927356</v>
      </c>
    </row>
    <row r="30" spans="1:4" x14ac:dyDescent="0.2">
      <c r="A30" s="7">
        <v>22</v>
      </c>
      <c r="B30" s="8" t="s">
        <v>45</v>
      </c>
      <c r="C30" s="9" t="s">
        <v>46</v>
      </c>
      <c r="D30" s="10">
        <v>815417</v>
      </c>
    </row>
    <row r="31" spans="1:4" x14ac:dyDescent="0.2">
      <c r="A31" s="7">
        <v>23</v>
      </c>
      <c r="B31" s="12" t="s">
        <v>47</v>
      </c>
      <c r="C31" s="13" t="s">
        <v>48</v>
      </c>
      <c r="D31" s="10">
        <v>0</v>
      </c>
    </row>
    <row r="32" spans="1:4" ht="12" customHeight="1" x14ac:dyDescent="0.2">
      <c r="A32" s="7">
        <v>24</v>
      </c>
      <c r="B32" s="12" t="s">
        <v>49</v>
      </c>
      <c r="C32" s="13" t="s">
        <v>50</v>
      </c>
      <c r="D32" s="10">
        <v>0</v>
      </c>
    </row>
    <row r="33" spans="1:4" ht="24" x14ac:dyDescent="0.2">
      <c r="A33" s="7">
        <v>25</v>
      </c>
      <c r="B33" s="12" t="s">
        <v>51</v>
      </c>
      <c r="C33" s="13" t="s">
        <v>52</v>
      </c>
      <c r="D33" s="10">
        <v>0</v>
      </c>
    </row>
    <row r="34" spans="1:4" x14ac:dyDescent="0.2">
      <c r="A34" s="7">
        <v>26</v>
      </c>
      <c r="B34" s="8" t="s">
        <v>53</v>
      </c>
      <c r="C34" s="15" t="s">
        <v>54</v>
      </c>
      <c r="D34" s="10">
        <v>0</v>
      </c>
    </row>
    <row r="35" spans="1:4" x14ac:dyDescent="0.2">
      <c r="A35" s="7">
        <v>27</v>
      </c>
      <c r="B35" s="12" t="s">
        <v>55</v>
      </c>
      <c r="C35" s="13" t="s">
        <v>56</v>
      </c>
      <c r="D35" s="10">
        <v>44108250</v>
      </c>
    </row>
    <row r="36" spans="1:4" ht="24" customHeight="1" x14ac:dyDescent="0.2">
      <c r="A36" s="7">
        <v>28</v>
      </c>
      <c r="B36" s="12" t="s">
        <v>57</v>
      </c>
      <c r="C36" s="13" t="s">
        <v>58</v>
      </c>
      <c r="D36" s="10">
        <v>0</v>
      </c>
    </row>
    <row r="37" spans="1:4" ht="12" customHeight="1" x14ac:dyDescent="0.2">
      <c r="A37" s="7">
        <v>29</v>
      </c>
      <c r="B37" s="8" t="s">
        <v>59</v>
      </c>
      <c r="C37" s="9" t="s">
        <v>60</v>
      </c>
      <c r="D37" s="10">
        <v>0</v>
      </c>
    </row>
    <row r="38" spans="1:4" x14ac:dyDescent="0.2">
      <c r="A38" s="7">
        <v>30</v>
      </c>
      <c r="B38" s="11" t="s">
        <v>61</v>
      </c>
      <c r="C38" s="15" t="s">
        <v>62</v>
      </c>
      <c r="D38" s="10">
        <v>0</v>
      </c>
    </row>
    <row r="39" spans="1:4" ht="24" x14ac:dyDescent="0.2">
      <c r="A39" s="7">
        <v>31</v>
      </c>
      <c r="B39" s="8" t="s">
        <v>63</v>
      </c>
      <c r="C39" s="9" t="s">
        <v>64</v>
      </c>
      <c r="D39" s="10">
        <v>0</v>
      </c>
    </row>
    <row r="40" spans="1:4" x14ac:dyDescent="0.2">
      <c r="A40" s="7">
        <v>32</v>
      </c>
      <c r="B40" s="12" t="s">
        <v>65</v>
      </c>
      <c r="C40" s="13" t="s">
        <v>66</v>
      </c>
      <c r="D40" s="10">
        <v>0</v>
      </c>
    </row>
    <row r="41" spans="1:4" x14ac:dyDescent="0.2">
      <c r="A41" s="7">
        <v>33</v>
      </c>
      <c r="B41" s="11" t="s">
        <v>67</v>
      </c>
      <c r="C41" s="9" t="s">
        <v>68</v>
      </c>
      <c r="D41" s="10">
        <v>26494112</v>
      </c>
    </row>
    <row r="42" spans="1:4" x14ac:dyDescent="0.2">
      <c r="A42" s="7">
        <v>34</v>
      </c>
      <c r="B42" s="14" t="s">
        <v>69</v>
      </c>
      <c r="C42" s="15" t="s">
        <v>70</v>
      </c>
      <c r="D42" s="10">
        <v>0</v>
      </c>
    </row>
    <row r="43" spans="1:4" x14ac:dyDescent="0.2">
      <c r="A43" s="7">
        <v>35</v>
      </c>
      <c r="B43" s="8" t="s">
        <v>71</v>
      </c>
      <c r="C43" s="9" t="s">
        <v>72</v>
      </c>
      <c r="D43" s="10">
        <v>0</v>
      </c>
    </row>
    <row r="44" spans="1:4" x14ac:dyDescent="0.2">
      <c r="A44" s="7">
        <v>36</v>
      </c>
      <c r="B44" s="11" t="s">
        <v>73</v>
      </c>
      <c r="C44" s="9" t="s">
        <v>74</v>
      </c>
      <c r="D44" s="10">
        <v>24913665</v>
      </c>
    </row>
    <row r="45" spans="1:4" x14ac:dyDescent="0.2">
      <c r="A45" s="7">
        <v>37</v>
      </c>
      <c r="B45" s="12" t="s">
        <v>75</v>
      </c>
      <c r="C45" s="13" t="s">
        <v>76</v>
      </c>
      <c r="D45" s="10">
        <v>22486676</v>
      </c>
    </row>
    <row r="46" spans="1:4" x14ac:dyDescent="0.2">
      <c r="A46" s="7">
        <v>38</v>
      </c>
      <c r="B46" s="11" t="s">
        <v>77</v>
      </c>
      <c r="C46" s="9" t="s">
        <v>78</v>
      </c>
      <c r="D46" s="10">
        <v>28038606</v>
      </c>
    </row>
    <row r="47" spans="1:4" x14ac:dyDescent="0.2">
      <c r="A47" s="7">
        <v>39</v>
      </c>
      <c r="B47" s="8" t="s">
        <v>79</v>
      </c>
      <c r="C47" s="9" t="s">
        <v>80</v>
      </c>
      <c r="D47" s="10">
        <v>31441786</v>
      </c>
    </row>
    <row r="48" spans="1:4" x14ac:dyDescent="0.2">
      <c r="A48" s="7">
        <v>40</v>
      </c>
      <c r="B48" s="16" t="s">
        <v>81</v>
      </c>
      <c r="C48" s="17" t="s">
        <v>82</v>
      </c>
      <c r="D48" s="10">
        <v>32792570</v>
      </c>
    </row>
    <row r="49" spans="1:4" x14ac:dyDescent="0.2">
      <c r="A49" s="7">
        <v>41</v>
      </c>
      <c r="B49" s="8" t="s">
        <v>83</v>
      </c>
      <c r="C49" s="9" t="s">
        <v>84</v>
      </c>
      <c r="D49" s="10">
        <v>27332652</v>
      </c>
    </row>
    <row r="50" spans="1:4" x14ac:dyDescent="0.2">
      <c r="A50" s="7">
        <v>42</v>
      </c>
      <c r="B50" s="14" t="s">
        <v>85</v>
      </c>
      <c r="C50" s="15" t="s">
        <v>86</v>
      </c>
      <c r="D50" s="10">
        <v>33249841</v>
      </c>
    </row>
    <row r="51" spans="1:4" x14ac:dyDescent="0.2">
      <c r="A51" s="7">
        <v>43</v>
      </c>
      <c r="B51" s="12" t="s">
        <v>87</v>
      </c>
      <c r="C51" s="13" t="s">
        <v>88</v>
      </c>
      <c r="D51" s="10">
        <v>21668286</v>
      </c>
    </row>
    <row r="52" spans="1:4" x14ac:dyDescent="0.2">
      <c r="A52" s="7">
        <v>44</v>
      </c>
      <c r="B52" s="11" t="s">
        <v>89</v>
      </c>
      <c r="C52" s="9" t="s">
        <v>90</v>
      </c>
      <c r="D52" s="10">
        <v>0</v>
      </c>
    </row>
    <row r="53" spans="1:4" x14ac:dyDescent="0.2">
      <c r="A53" s="7">
        <v>45</v>
      </c>
      <c r="B53" s="12" t="s">
        <v>91</v>
      </c>
      <c r="C53" s="13" t="s">
        <v>92</v>
      </c>
      <c r="D53" s="10">
        <v>0</v>
      </c>
    </row>
    <row r="54" spans="1:4" x14ac:dyDescent="0.2">
      <c r="A54" s="7">
        <v>46</v>
      </c>
      <c r="B54" s="8" t="s">
        <v>93</v>
      </c>
      <c r="C54" s="9" t="s">
        <v>94</v>
      </c>
      <c r="D54" s="10">
        <v>32007606</v>
      </c>
    </row>
    <row r="55" spans="1:4" ht="10.5" customHeight="1" x14ac:dyDescent="0.2">
      <c r="A55" s="7">
        <v>47</v>
      </c>
      <c r="B55" s="8" t="s">
        <v>95</v>
      </c>
      <c r="C55" s="9" t="s">
        <v>96</v>
      </c>
      <c r="D55" s="10">
        <v>17306468</v>
      </c>
    </row>
    <row r="56" spans="1:4" x14ac:dyDescent="0.2">
      <c r="A56" s="7">
        <v>48</v>
      </c>
      <c r="B56" s="18" t="s">
        <v>97</v>
      </c>
      <c r="C56" s="19" t="s">
        <v>98</v>
      </c>
      <c r="D56" s="10">
        <v>21704377</v>
      </c>
    </row>
    <row r="57" spans="1:4" x14ac:dyDescent="0.2">
      <c r="A57" s="7">
        <v>49</v>
      </c>
      <c r="B57" s="12" t="s">
        <v>99</v>
      </c>
      <c r="C57" s="13" t="s">
        <v>100</v>
      </c>
      <c r="D57" s="10">
        <v>36327128</v>
      </c>
    </row>
    <row r="58" spans="1:4" x14ac:dyDescent="0.2">
      <c r="A58" s="7">
        <v>50</v>
      </c>
      <c r="B58" s="11" t="s">
        <v>101</v>
      </c>
      <c r="C58" s="9" t="s">
        <v>102</v>
      </c>
      <c r="D58" s="10">
        <v>28940711</v>
      </c>
    </row>
    <row r="59" spans="1:4" ht="10.5" customHeight="1" x14ac:dyDescent="0.2">
      <c r="A59" s="7">
        <v>51</v>
      </c>
      <c r="B59" s="12" t="s">
        <v>103</v>
      </c>
      <c r="C59" s="13" t="s">
        <v>104</v>
      </c>
      <c r="D59" s="10">
        <v>19513441</v>
      </c>
    </row>
    <row r="60" spans="1:4" x14ac:dyDescent="0.2">
      <c r="A60" s="7">
        <v>52</v>
      </c>
      <c r="B60" s="11" t="s">
        <v>105</v>
      </c>
      <c r="C60" s="9" t="s">
        <v>106</v>
      </c>
      <c r="D60" s="10">
        <v>26433292</v>
      </c>
    </row>
    <row r="61" spans="1:4" x14ac:dyDescent="0.2">
      <c r="A61" s="7">
        <v>53</v>
      </c>
      <c r="B61" s="12" t="s">
        <v>107</v>
      </c>
      <c r="C61" s="13" t="s">
        <v>108</v>
      </c>
      <c r="D61" s="10">
        <v>26748986</v>
      </c>
    </row>
    <row r="62" spans="1:4" x14ac:dyDescent="0.2">
      <c r="A62" s="7">
        <v>54</v>
      </c>
      <c r="B62" s="12" t="s">
        <v>109</v>
      </c>
      <c r="C62" s="13" t="s">
        <v>110</v>
      </c>
      <c r="D62" s="10">
        <v>44695599</v>
      </c>
    </row>
    <row r="63" spans="1:4" x14ac:dyDescent="0.2">
      <c r="A63" s="7">
        <v>55</v>
      </c>
      <c r="B63" s="12" t="s">
        <v>111</v>
      </c>
      <c r="C63" s="13" t="s">
        <v>112</v>
      </c>
      <c r="D63" s="10">
        <v>30982760</v>
      </c>
    </row>
    <row r="64" spans="1:4" x14ac:dyDescent="0.2">
      <c r="A64" s="7">
        <v>56</v>
      </c>
      <c r="B64" s="12" t="s">
        <v>113</v>
      </c>
      <c r="C64" s="13" t="s">
        <v>114</v>
      </c>
      <c r="D64" s="10">
        <v>0</v>
      </c>
    </row>
    <row r="65" spans="1:4" x14ac:dyDescent="0.2">
      <c r="A65" s="7">
        <v>57</v>
      </c>
      <c r="B65" s="12" t="s">
        <v>115</v>
      </c>
      <c r="C65" s="13" t="s">
        <v>116</v>
      </c>
      <c r="D65" s="10">
        <v>0</v>
      </c>
    </row>
    <row r="66" spans="1:4" ht="17.25" customHeight="1" x14ac:dyDescent="0.2">
      <c r="A66" s="7">
        <v>58</v>
      </c>
      <c r="B66" s="12" t="s">
        <v>117</v>
      </c>
      <c r="C66" s="13" t="s">
        <v>118</v>
      </c>
      <c r="D66" s="10">
        <v>0</v>
      </c>
    </row>
    <row r="67" spans="1:4" ht="15" customHeight="1" x14ac:dyDescent="0.2">
      <c r="A67" s="7">
        <v>59</v>
      </c>
      <c r="B67" s="11" t="s">
        <v>119</v>
      </c>
      <c r="C67" s="13" t="s">
        <v>120</v>
      </c>
      <c r="D67" s="10">
        <v>0</v>
      </c>
    </row>
    <row r="68" spans="1:4" ht="16.5" customHeight="1" x14ac:dyDescent="0.2">
      <c r="A68" s="7">
        <v>60</v>
      </c>
      <c r="B68" s="14" t="s">
        <v>121</v>
      </c>
      <c r="C68" s="15" t="s">
        <v>122</v>
      </c>
      <c r="D68" s="10">
        <v>0</v>
      </c>
    </row>
    <row r="69" spans="1:4" ht="17.25" customHeight="1" x14ac:dyDescent="0.2">
      <c r="A69" s="7">
        <v>61</v>
      </c>
      <c r="B69" s="11" t="s">
        <v>123</v>
      </c>
      <c r="C69" s="13" t="s">
        <v>124</v>
      </c>
      <c r="D69" s="10">
        <v>0</v>
      </c>
    </row>
    <row r="70" spans="1:4" ht="12.75" customHeight="1" x14ac:dyDescent="0.2">
      <c r="A70" s="7">
        <v>62</v>
      </c>
      <c r="B70" s="12" t="s">
        <v>125</v>
      </c>
      <c r="C70" s="13" t="s">
        <v>126</v>
      </c>
      <c r="D70" s="10">
        <v>0</v>
      </c>
    </row>
    <row r="71" spans="1:4" ht="27.75" customHeight="1" x14ac:dyDescent="0.2">
      <c r="A71" s="7">
        <v>63</v>
      </c>
      <c r="B71" s="8" t="s">
        <v>127</v>
      </c>
      <c r="C71" s="13" t="s">
        <v>128</v>
      </c>
      <c r="D71" s="10">
        <v>0</v>
      </c>
    </row>
    <row r="72" spans="1:4" ht="24" x14ac:dyDescent="0.2">
      <c r="A72" s="7">
        <v>64</v>
      </c>
      <c r="B72" s="8" t="s">
        <v>129</v>
      </c>
      <c r="C72" s="13" t="s">
        <v>130</v>
      </c>
      <c r="D72" s="10">
        <v>0</v>
      </c>
    </row>
    <row r="73" spans="1:4" x14ac:dyDescent="0.2">
      <c r="A73" s="7">
        <v>65</v>
      </c>
      <c r="B73" s="11" t="s">
        <v>131</v>
      </c>
      <c r="C73" s="13" t="s">
        <v>132</v>
      </c>
      <c r="D73" s="10">
        <v>1828300</v>
      </c>
    </row>
    <row r="74" spans="1:4" x14ac:dyDescent="0.2">
      <c r="A74" s="7">
        <v>66</v>
      </c>
      <c r="B74" s="8" t="s">
        <v>133</v>
      </c>
      <c r="C74" s="13" t="s">
        <v>134</v>
      </c>
      <c r="D74" s="10">
        <v>0</v>
      </c>
    </row>
    <row r="75" spans="1:4" x14ac:dyDescent="0.2">
      <c r="A75" s="7">
        <v>67</v>
      </c>
      <c r="B75" s="11" t="s">
        <v>135</v>
      </c>
      <c r="C75" s="13" t="s">
        <v>136</v>
      </c>
      <c r="D75" s="10">
        <v>0</v>
      </c>
    </row>
    <row r="76" spans="1:4" x14ac:dyDescent="0.2">
      <c r="A76" s="7">
        <v>68</v>
      </c>
      <c r="B76" s="11" t="s">
        <v>137</v>
      </c>
      <c r="C76" s="13" t="s">
        <v>138</v>
      </c>
      <c r="D76" s="10">
        <v>0</v>
      </c>
    </row>
    <row r="77" spans="1:4" x14ac:dyDescent="0.2">
      <c r="A77" s="7">
        <v>69</v>
      </c>
      <c r="B77" s="11" t="s">
        <v>139</v>
      </c>
      <c r="C77" s="13" t="s">
        <v>140</v>
      </c>
      <c r="D77" s="10">
        <v>0</v>
      </c>
    </row>
    <row r="78" spans="1:4" x14ac:dyDescent="0.2">
      <c r="A78" s="7">
        <v>70</v>
      </c>
      <c r="B78" s="12" t="s">
        <v>141</v>
      </c>
      <c r="C78" s="13" t="s">
        <v>142</v>
      </c>
      <c r="D78" s="10">
        <v>0</v>
      </c>
    </row>
    <row r="79" spans="1:4" x14ac:dyDescent="0.2">
      <c r="A79" s="7">
        <v>71</v>
      </c>
      <c r="B79" s="11" t="s">
        <v>143</v>
      </c>
      <c r="C79" s="9" t="s">
        <v>144</v>
      </c>
      <c r="D79" s="10">
        <v>0</v>
      </c>
    </row>
    <row r="80" spans="1:4" x14ac:dyDescent="0.2">
      <c r="A80" s="7">
        <v>72</v>
      </c>
      <c r="B80" s="12" t="s">
        <v>145</v>
      </c>
      <c r="C80" s="13" t="s">
        <v>146</v>
      </c>
      <c r="D80" s="10">
        <v>0</v>
      </c>
    </row>
    <row r="81" spans="1:4" x14ac:dyDescent="0.2">
      <c r="A81" s="7">
        <v>73</v>
      </c>
      <c r="B81" s="11" t="s">
        <v>147</v>
      </c>
      <c r="C81" s="13" t="s">
        <v>148</v>
      </c>
      <c r="D81" s="10">
        <v>0</v>
      </c>
    </row>
    <row r="82" spans="1:4" x14ac:dyDescent="0.2">
      <c r="A82" s="7">
        <v>74</v>
      </c>
      <c r="B82" s="12" t="s">
        <v>149</v>
      </c>
      <c r="C82" s="13" t="s">
        <v>150</v>
      </c>
      <c r="D82" s="10">
        <v>0</v>
      </c>
    </row>
    <row r="83" spans="1:4" x14ac:dyDescent="0.2">
      <c r="A83" s="7">
        <v>75</v>
      </c>
      <c r="B83" s="12" t="s">
        <v>151</v>
      </c>
      <c r="C83" s="13" t="s">
        <v>152</v>
      </c>
      <c r="D83" s="10">
        <v>0</v>
      </c>
    </row>
    <row r="84" spans="1:4" ht="24" x14ac:dyDescent="0.2">
      <c r="A84" s="7">
        <v>76</v>
      </c>
      <c r="B84" s="20" t="s">
        <v>153</v>
      </c>
      <c r="C84" s="19" t="s">
        <v>154</v>
      </c>
      <c r="D84" s="10">
        <v>0</v>
      </c>
    </row>
    <row r="85" spans="1:4" ht="24" x14ac:dyDescent="0.2">
      <c r="A85" s="7">
        <v>77</v>
      </c>
      <c r="B85" s="8" t="s">
        <v>155</v>
      </c>
      <c r="C85" s="13" t="s">
        <v>156</v>
      </c>
      <c r="D85" s="10">
        <v>0</v>
      </c>
    </row>
    <row r="86" spans="1:4" ht="24" x14ac:dyDescent="0.2">
      <c r="A86" s="7">
        <v>78</v>
      </c>
      <c r="B86" s="11" t="s">
        <v>157</v>
      </c>
      <c r="C86" s="13" t="s">
        <v>158</v>
      </c>
      <c r="D86" s="10">
        <v>0</v>
      </c>
    </row>
    <row r="87" spans="1:4" ht="24" x14ac:dyDescent="0.2">
      <c r="A87" s="7">
        <v>79</v>
      </c>
      <c r="B87" s="11" t="s">
        <v>159</v>
      </c>
      <c r="C87" s="13" t="s">
        <v>160</v>
      </c>
      <c r="D87" s="10">
        <v>0</v>
      </c>
    </row>
    <row r="88" spans="1:4" ht="24" x14ac:dyDescent="0.2">
      <c r="A88" s="7">
        <v>80</v>
      </c>
      <c r="B88" s="8" t="s">
        <v>161</v>
      </c>
      <c r="C88" s="13" t="s">
        <v>162</v>
      </c>
      <c r="D88" s="10">
        <v>0</v>
      </c>
    </row>
    <row r="89" spans="1:4" ht="24" x14ac:dyDescent="0.2">
      <c r="A89" s="7">
        <v>81</v>
      </c>
      <c r="B89" s="8" t="s">
        <v>163</v>
      </c>
      <c r="C89" s="13" t="s">
        <v>164</v>
      </c>
      <c r="D89" s="10">
        <v>0</v>
      </c>
    </row>
    <row r="90" spans="1:4" ht="24" x14ac:dyDescent="0.2">
      <c r="A90" s="7">
        <v>82</v>
      </c>
      <c r="B90" s="8" t="s">
        <v>165</v>
      </c>
      <c r="C90" s="13" t="s">
        <v>166</v>
      </c>
      <c r="D90" s="10">
        <v>0</v>
      </c>
    </row>
    <row r="91" spans="1:4" x14ac:dyDescent="0.2">
      <c r="A91" s="7">
        <v>83</v>
      </c>
      <c r="B91" s="12" t="s">
        <v>167</v>
      </c>
      <c r="C91" s="13" t="s">
        <v>168</v>
      </c>
      <c r="D91" s="10">
        <v>0</v>
      </c>
    </row>
    <row r="92" spans="1:4" x14ac:dyDescent="0.2">
      <c r="A92" s="7">
        <v>84</v>
      </c>
      <c r="B92" s="8" t="s">
        <v>169</v>
      </c>
      <c r="C92" s="13" t="s">
        <v>170</v>
      </c>
      <c r="D92" s="10">
        <v>0</v>
      </c>
    </row>
    <row r="93" spans="1:4" x14ac:dyDescent="0.2">
      <c r="A93" s="7">
        <v>85</v>
      </c>
      <c r="B93" s="12" t="s">
        <v>171</v>
      </c>
      <c r="C93" s="13" t="s">
        <v>172</v>
      </c>
      <c r="D93" s="10">
        <v>1844735</v>
      </c>
    </row>
    <row r="94" spans="1:4" x14ac:dyDescent="0.2">
      <c r="A94" s="7">
        <v>86</v>
      </c>
      <c r="B94" s="14" t="s">
        <v>173</v>
      </c>
      <c r="C94" s="15" t="s">
        <v>174</v>
      </c>
      <c r="D94" s="10">
        <v>0</v>
      </c>
    </row>
    <row r="95" spans="1:4" x14ac:dyDescent="0.2">
      <c r="A95" s="7">
        <v>87</v>
      </c>
      <c r="B95" s="8" t="s">
        <v>175</v>
      </c>
      <c r="C95" s="13" t="s">
        <v>176</v>
      </c>
      <c r="D95" s="10">
        <v>0</v>
      </c>
    </row>
    <row r="96" spans="1:4" x14ac:dyDescent="0.2">
      <c r="A96" s="7">
        <v>88</v>
      </c>
      <c r="B96" s="8" t="s">
        <v>177</v>
      </c>
      <c r="C96" s="13" t="s">
        <v>178</v>
      </c>
      <c r="D96" s="10">
        <v>2466934</v>
      </c>
    </row>
    <row r="97" spans="1:4" ht="13.5" customHeight="1" x14ac:dyDescent="0.2">
      <c r="A97" s="7">
        <v>89</v>
      </c>
      <c r="B97" s="14" t="s">
        <v>179</v>
      </c>
      <c r="C97" s="15" t="s">
        <v>180</v>
      </c>
      <c r="D97" s="10">
        <v>0</v>
      </c>
    </row>
    <row r="98" spans="1:4" ht="14.25" customHeight="1" x14ac:dyDescent="0.2">
      <c r="A98" s="7">
        <v>90</v>
      </c>
      <c r="B98" s="8" t="s">
        <v>181</v>
      </c>
      <c r="C98" s="13" t="s">
        <v>182</v>
      </c>
      <c r="D98" s="10">
        <v>1302121</v>
      </c>
    </row>
    <row r="99" spans="1:4" x14ac:dyDescent="0.2">
      <c r="A99" s="7">
        <v>91</v>
      </c>
      <c r="B99" s="14" t="s">
        <v>183</v>
      </c>
      <c r="C99" s="15" t="s">
        <v>184</v>
      </c>
      <c r="D99" s="10">
        <v>0</v>
      </c>
    </row>
    <row r="100" spans="1:4" x14ac:dyDescent="0.2">
      <c r="A100" s="7">
        <v>92</v>
      </c>
      <c r="B100" s="11" t="s">
        <v>185</v>
      </c>
      <c r="C100" s="13" t="s">
        <v>186</v>
      </c>
      <c r="D100" s="10">
        <v>0</v>
      </c>
    </row>
    <row r="101" spans="1:4" x14ac:dyDescent="0.2">
      <c r="A101" s="7">
        <v>93</v>
      </c>
      <c r="B101" s="12" t="s">
        <v>187</v>
      </c>
      <c r="C101" s="13" t="s">
        <v>188</v>
      </c>
      <c r="D101" s="10">
        <v>0</v>
      </c>
    </row>
    <row r="102" spans="1:4" ht="24" x14ac:dyDescent="0.2">
      <c r="A102" s="7">
        <v>94</v>
      </c>
      <c r="B102" s="11" t="s">
        <v>189</v>
      </c>
      <c r="C102" s="9" t="s">
        <v>190</v>
      </c>
      <c r="D102" s="10">
        <v>0</v>
      </c>
    </row>
    <row r="103" spans="1:4" x14ac:dyDescent="0.2">
      <c r="A103" s="7">
        <v>95</v>
      </c>
      <c r="B103" s="11" t="s">
        <v>191</v>
      </c>
      <c r="C103" s="15" t="s">
        <v>192</v>
      </c>
      <c r="D103" s="10">
        <v>0</v>
      </c>
    </row>
    <row r="104" spans="1:4" x14ac:dyDescent="0.2">
      <c r="A104" s="7">
        <v>96</v>
      </c>
      <c r="B104" s="12" t="s">
        <v>193</v>
      </c>
      <c r="C104" s="13" t="s">
        <v>194</v>
      </c>
      <c r="D104" s="10">
        <v>0</v>
      </c>
    </row>
    <row r="105" spans="1:4" x14ac:dyDescent="0.2">
      <c r="A105" s="7">
        <v>97</v>
      </c>
      <c r="B105" s="11" t="s">
        <v>195</v>
      </c>
      <c r="C105" s="21" t="s">
        <v>196</v>
      </c>
      <c r="D105" s="10">
        <v>23124999</v>
      </c>
    </row>
    <row r="106" spans="1:4" x14ac:dyDescent="0.2">
      <c r="A106" s="7">
        <v>98</v>
      </c>
      <c r="B106" s="12" t="s">
        <v>197</v>
      </c>
      <c r="C106" s="13" t="s">
        <v>198</v>
      </c>
      <c r="D106" s="10">
        <v>13459192</v>
      </c>
    </row>
    <row r="107" spans="1:4" x14ac:dyDescent="0.2">
      <c r="A107" s="7">
        <v>99</v>
      </c>
      <c r="B107" s="12" t="s">
        <v>199</v>
      </c>
      <c r="C107" s="13" t="s">
        <v>200</v>
      </c>
      <c r="D107" s="10">
        <v>14304235</v>
      </c>
    </row>
    <row r="108" spans="1:4" x14ac:dyDescent="0.2">
      <c r="A108" s="7">
        <v>100</v>
      </c>
      <c r="B108" s="11" t="s">
        <v>201</v>
      </c>
      <c r="C108" s="15" t="s">
        <v>202</v>
      </c>
      <c r="D108" s="10">
        <v>19886090</v>
      </c>
    </row>
    <row r="109" spans="1:4" x14ac:dyDescent="0.2">
      <c r="A109" s="7">
        <v>101</v>
      </c>
      <c r="B109" s="11" t="s">
        <v>203</v>
      </c>
      <c r="C109" s="9" t="s">
        <v>204</v>
      </c>
      <c r="D109" s="10">
        <v>28660105</v>
      </c>
    </row>
    <row r="110" spans="1:4" x14ac:dyDescent="0.2">
      <c r="A110" s="7">
        <v>102</v>
      </c>
      <c r="B110" s="8" t="s">
        <v>205</v>
      </c>
      <c r="C110" s="9" t="s">
        <v>206</v>
      </c>
      <c r="D110" s="10">
        <v>30184392</v>
      </c>
    </row>
    <row r="111" spans="1:4" x14ac:dyDescent="0.2">
      <c r="A111" s="7">
        <v>103</v>
      </c>
      <c r="B111" s="8" t="s">
        <v>207</v>
      </c>
      <c r="C111" s="9" t="s">
        <v>208</v>
      </c>
      <c r="D111" s="10">
        <v>30216763</v>
      </c>
    </row>
    <row r="112" spans="1:4" x14ac:dyDescent="0.2">
      <c r="A112" s="7">
        <v>104</v>
      </c>
      <c r="B112" s="12" t="s">
        <v>209</v>
      </c>
      <c r="C112" s="13" t="s">
        <v>210</v>
      </c>
      <c r="D112" s="10">
        <v>13484987</v>
      </c>
    </row>
    <row r="113" spans="1:4" x14ac:dyDescent="0.2">
      <c r="A113" s="7">
        <v>105</v>
      </c>
      <c r="B113" s="14" t="s">
        <v>211</v>
      </c>
      <c r="C113" s="15" t="s">
        <v>212</v>
      </c>
      <c r="D113" s="10">
        <v>22437121</v>
      </c>
    </row>
    <row r="114" spans="1:4" x14ac:dyDescent="0.2">
      <c r="A114" s="7">
        <v>106</v>
      </c>
      <c r="B114" s="8" t="s">
        <v>213</v>
      </c>
      <c r="C114" s="9" t="s">
        <v>214</v>
      </c>
      <c r="D114" s="10">
        <v>27500501</v>
      </c>
    </row>
    <row r="115" spans="1:4" x14ac:dyDescent="0.2">
      <c r="A115" s="7">
        <v>107</v>
      </c>
      <c r="B115" s="11" t="s">
        <v>215</v>
      </c>
      <c r="C115" s="9" t="s">
        <v>216</v>
      </c>
      <c r="D115" s="10">
        <v>15489431</v>
      </c>
    </row>
    <row r="116" spans="1:4" x14ac:dyDescent="0.2">
      <c r="A116" s="7">
        <v>108</v>
      </c>
      <c r="B116" s="12" t="s">
        <v>217</v>
      </c>
      <c r="C116" s="13" t="s">
        <v>218</v>
      </c>
      <c r="D116" s="10">
        <v>14596512</v>
      </c>
    </row>
    <row r="117" spans="1:4" ht="12" customHeight="1" x14ac:dyDescent="0.2">
      <c r="A117" s="7">
        <v>109</v>
      </c>
      <c r="B117" s="12" t="s">
        <v>219</v>
      </c>
      <c r="C117" s="13" t="s">
        <v>220</v>
      </c>
      <c r="D117" s="10">
        <v>32069242</v>
      </c>
    </row>
    <row r="118" spans="1:4" x14ac:dyDescent="0.2">
      <c r="A118" s="7">
        <v>110</v>
      </c>
      <c r="B118" s="8" t="s">
        <v>221</v>
      </c>
      <c r="C118" s="9" t="s">
        <v>222</v>
      </c>
      <c r="D118" s="10">
        <v>29284374</v>
      </c>
    </row>
    <row r="119" spans="1:4" x14ac:dyDescent="0.2">
      <c r="A119" s="7">
        <v>111</v>
      </c>
      <c r="B119" s="11" t="s">
        <v>223</v>
      </c>
      <c r="C119" s="9" t="s">
        <v>224</v>
      </c>
      <c r="D119" s="10">
        <v>24404138</v>
      </c>
    </row>
    <row r="120" spans="1:4" x14ac:dyDescent="0.2">
      <c r="A120" s="7">
        <v>112</v>
      </c>
      <c r="B120" s="8" t="s">
        <v>225</v>
      </c>
      <c r="C120" s="13" t="s">
        <v>226</v>
      </c>
      <c r="D120" s="10">
        <v>0</v>
      </c>
    </row>
    <row r="121" spans="1:4" x14ac:dyDescent="0.2">
      <c r="A121" s="7">
        <v>113</v>
      </c>
      <c r="B121" s="8" t="s">
        <v>227</v>
      </c>
      <c r="C121" s="9" t="s">
        <v>228</v>
      </c>
      <c r="D121" s="10">
        <v>0</v>
      </c>
    </row>
    <row r="122" spans="1:4" x14ac:dyDescent="0.2">
      <c r="A122" s="7">
        <v>114</v>
      </c>
      <c r="B122" s="12" t="s">
        <v>229</v>
      </c>
      <c r="C122" s="13" t="s">
        <v>230</v>
      </c>
      <c r="D122" s="10">
        <v>0</v>
      </c>
    </row>
    <row r="123" spans="1:4" ht="13.5" customHeight="1" x14ac:dyDescent="0.2">
      <c r="A123" s="7">
        <v>115</v>
      </c>
      <c r="B123" s="12" t="s">
        <v>231</v>
      </c>
      <c r="C123" s="13" t="s">
        <v>232</v>
      </c>
      <c r="D123" s="10">
        <v>0</v>
      </c>
    </row>
    <row r="124" spans="1:4" x14ac:dyDescent="0.2">
      <c r="A124" s="7">
        <v>116</v>
      </c>
      <c r="B124" s="12" t="s">
        <v>233</v>
      </c>
      <c r="C124" s="13" t="s">
        <v>234</v>
      </c>
      <c r="D124" s="10">
        <v>0</v>
      </c>
    </row>
    <row r="125" spans="1:4" x14ac:dyDescent="0.2">
      <c r="A125" s="7">
        <v>117</v>
      </c>
      <c r="B125" s="12" t="s">
        <v>235</v>
      </c>
      <c r="C125" s="13" t="s">
        <v>236</v>
      </c>
      <c r="D125" s="10">
        <v>0</v>
      </c>
    </row>
    <row r="126" spans="1:4" x14ac:dyDescent="0.2">
      <c r="A126" s="7">
        <v>118</v>
      </c>
      <c r="B126" s="12" t="s">
        <v>237</v>
      </c>
      <c r="C126" s="13" t="s">
        <v>238</v>
      </c>
      <c r="D126" s="10">
        <v>0</v>
      </c>
    </row>
    <row r="127" spans="1:4" ht="12.75" customHeight="1" x14ac:dyDescent="0.2">
      <c r="A127" s="7">
        <v>119</v>
      </c>
      <c r="B127" s="12" t="s">
        <v>239</v>
      </c>
      <c r="C127" s="13" t="s">
        <v>240</v>
      </c>
      <c r="D127" s="10">
        <v>0</v>
      </c>
    </row>
    <row r="128" spans="1:4" x14ac:dyDescent="0.2">
      <c r="A128" s="7">
        <v>120</v>
      </c>
      <c r="B128" s="22" t="s">
        <v>241</v>
      </c>
      <c r="C128" s="23" t="s">
        <v>242</v>
      </c>
      <c r="D128" s="10">
        <v>0</v>
      </c>
    </row>
    <row r="129" spans="1:4" x14ac:dyDescent="0.2">
      <c r="A129" s="7">
        <v>121</v>
      </c>
      <c r="B129" s="11" t="s">
        <v>243</v>
      </c>
      <c r="C129" s="9" t="s">
        <v>244</v>
      </c>
      <c r="D129" s="10">
        <v>0</v>
      </c>
    </row>
    <row r="130" spans="1:4" x14ac:dyDescent="0.2">
      <c r="A130" s="7">
        <v>122</v>
      </c>
      <c r="B130" s="12" t="s">
        <v>245</v>
      </c>
      <c r="C130" s="13" t="s">
        <v>246</v>
      </c>
      <c r="D130" s="10">
        <v>0</v>
      </c>
    </row>
    <row r="131" spans="1:4" x14ac:dyDescent="0.2">
      <c r="A131" s="7">
        <v>123</v>
      </c>
      <c r="B131" s="8" t="s">
        <v>247</v>
      </c>
      <c r="C131" s="24" t="s">
        <v>248</v>
      </c>
      <c r="D131" s="10">
        <v>0</v>
      </c>
    </row>
    <row r="132" spans="1:4" ht="24" x14ac:dyDescent="0.2">
      <c r="A132" s="7">
        <v>124</v>
      </c>
      <c r="B132" s="12" t="s">
        <v>249</v>
      </c>
      <c r="C132" s="13" t="s">
        <v>250</v>
      </c>
      <c r="D132" s="10">
        <v>0</v>
      </c>
    </row>
    <row r="133" spans="1:4" ht="21.75" customHeight="1" x14ac:dyDescent="0.2">
      <c r="A133" s="7">
        <v>125</v>
      </c>
      <c r="B133" s="12" t="s">
        <v>251</v>
      </c>
      <c r="C133" s="13" t="s">
        <v>252</v>
      </c>
      <c r="D133" s="10">
        <v>0</v>
      </c>
    </row>
    <row r="134" spans="1:4" x14ac:dyDescent="0.2">
      <c r="A134" s="7">
        <v>126</v>
      </c>
      <c r="B134" s="11" t="s">
        <v>253</v>
      </c>
      <c r="C134" s="13" t="s">
        <v>254</v>
      </c>
      <c r="D134" s="10">
        <v>0</v>
      </c>
    </row>
    <row r="135" spans="1:4" x14ac:dyDescent="0.2">
      <c r="A135" s="7">
        <v>127</v>
      </c>
      <c r="B135" s="14" t="s">
        <v>255</v>
      </c>
      <c r="C135" s="15" t="s">
        <v>256</v>
      </c>
      <c r="D135" s="10">
        <v>0</v>
      </c>
    </row>
    <row r="136" spans="1:4" x14ac:dyDescent="0.2">
      <c r="A136" s="7">
        <v>128</v>
      </c>
      <c r="B136" s="12" t="s">
        <v>257</v>
      </c>
      <c r="C136" s="13" t="s">
        <v>258</v>
      </c>
      <c r="D136" s="10">
        <v>0</v>
      </c>
    </row>
    <row r="137" spans="1:4" ht="24" customHeight="1" x14ac:dyDescent="0.2">
      <c r="A137" s="7">
        <v>129</v>
      </c>
      <c r="B137" s="8" t="s">
        <v>259</v>
      </c>
      <c r="C137" s="9" t="s">
        <v>260</v>
      </c>
      <c r="D137" s="10">
        <v>0</v>
      </c>
    </row>
    <row r="138" spans="1:4" x14ac:dyDescent="0.2">
      <c r="A138" s="7">
        <v>130</v>
      </c>
      <c r="B138" s="11" t="s">
        <v>261</v>
      </c>
      <c r="C138" s="9" t="s">
        <v>262</v>
      </c>
      <c r="D138" s="10">
        <v>0</v>
      </c>
    </row>
    <row r="139" spans="1:4" x14ac:dyDescent="0.2">
      <c r="A139" s="7">
        <v>131</v>
      </c>
      <c r="B139" s="12" t="s">
        <v>263</v>
      </c>
      <c r="C139" s="13" t="s">
        <v>264</v>
      </c>
      <c r="D139" s="10">
        <v>0</v>
      </c>
    </row>
    <row r="140" spans="1:4" x14ac:dyDescent="0.2">
      <c r="A140" s="7">
        <v>132</v>
      </c>
      <c r="B140" s="12" t="s">
        <v>265</v>
      </c>
      <c r="C140" s="13" t="s">
        <v>266</v>
      </c>
      <c r="D140" s="10">
        <v>0</v>
      </c>
    </row>
    <row r="141" spans="1:4" ht="13.5" customHeight="1" x14ac:dyDescent="0.2">
      <c r="A141" s="7">
        <v>133</v>
      </c>
      <c r="B141" s="12" t="s">
        <v>267</v>
      </c>
      <c r="C141" s="13" t="s">
        <v>268</v>
      </c>
      <c r="D141" s="10">
        <v>0</v>
      </c>
    </row>
    <row r="142" spans="1:4" x14ac:dyDescent="0.2">
      <c r="A142" s="7">
        <v>134</v>
      </c>
      <c r="B142" s="12" t="s">
        <v>269</v>
      </c>
      <c r="C142" s="13" t="s">
        <v>270</v>
      </c>
      <c r="D142" s="10">
        <v>0</v>
      </c>
    </row>
    <row r="143" spans="1:4" x14ac:dyDescent="0.2">
      <c r="A143" s="7">
        <v>135</v>
      </c>
      <c r="B143" s="12" t="s">
        <v>271</v>
      </c>
      <c r="C143" s="13" t="s">
        <v>272</v>
      </c>
      <c r="D143" s="10">
        <v>0</v>
      </c>
    </row>
    <row r="144" spans="1:4" x14ac:dyDescent="0.2">
      <c r="A144" s="7">
        <v>136</v>
      </c>
      <c r="B144" s="8" t="s">
        <v>273</v>
      </c>
      <c r="C144" s="9" t="s">
        <v>274</v>
      </c>
      <c r="D144" s="10">
        <v>0</v>
      </c>
    </row>
    <row r="145" spans="1:4" ht="10.5" customHeight="1" x14ac:dyDescent="0.2">
      <c r="A145" s="7">
        <v>137</v>
      </c>
      <c r="B145" s="12" t="s">
        <v>275</v>
      </c>
      <c r="C145" s="13" t="s">
        <v>276</v>
      </c>
      <c r="D145" s="10">
        <v>0</v>
      </c>
    </row>
    <row r="146" spans="1:4" x14ac:dyDescent="0.2">
      <c r="A146" s="7">
        <v>138</v>
      </c>
      <c r="B146" s="8" t="s">
        <v>277</v>
      </c>
      <c r="C146" s="13" t="s">
        <v>278</v>
      </c>
      <c r="D146" s="10">
        <v>0</v>
      </c>
    </row>
    <row r="147" spans="1:4" x14ac:dyDescent="0.2">
      <c r="A147" s="7">
        <v>139</v>
      </c>
      <c r="B147" s="14" t="s">
        <v>279</v>
      </c>
      <c r="C147" s="15" t="s">
        <v>280</v>
      </c>
      <c r="D147" s="10">
        <v>0</v>
      </c>
    </row>
    <row r="148" spans="1:4" x14ac:dyDescent="0.2">
      <c r="A148" s="7">
        <v>140</v>
      </c>
      <c r="B148" s="12" t="s">
        <v>281</v>
      </c>
      <c r="C148" s="13" t="s">
        <v>282</v>
      </c>
      <c r="D148" s="10">
        <v>0</v>
      </c>
    </row>
    <row r="149" spans="1:4" x14ac:dyDescent="0.2">
      <c r="A149" s="7">
        <v>141</v>
      </c>
      <c r="B149" s="12" t="s">
        <v>283</v>
      </c>
      <c r="C149" s="13" t="s">
        <v>284</v>
      </c>
      <c r="D149" s="10">
        <v>0</v>
      </c>
    </row>
    <row r="150" spans="1:4" x14ac:dyDescent="0.2">
      <c r="A150" s="7">
        <v>142</v>
      </c>
      <c r="B150" s="12" t="s">
        <v>285</v>
      </c>
      <c r="C150" s="13" t="s">
        <v>286</v>
      </c>
      <c r="D150" s="10">
        <v>0</v>
      </c>
    </row>
    <row r="151" spans="1:4" x14ac:dyDescent="0.2">
      <c r="A151" s="7">
        <v>143</v>
      </c>
      <c r="B151" s="14" t="s">
        <v>287</v>
      </c>
      <c r="C151" s="15" t="s">
        <v>288</v>
      </c>
      <c r="D151" s="10">
        <v>0</v>
      </c>
    </row>
    <row r="152" spans="1:4" x14ac:dyDescent="0.2">
      <c r="A152" s="7">
        <v>144</v>
      </c>
      <c r="B152" s="11" t="s">
        <v>289</v>
      </c>
      <c r="C152" s="15" t="s">
        <v>290</v>
      </c>
      <c r="D152" s="10">
        <v>19780648</v>
      </c>
    </row>
    <row r="153" spans="1:4" x14ac:dyDescent="0.2">
      <c r="A153" s="7">
        <v>145</v>
      </c>
      <c r="B153" s="12" t="s">
        <v>291</v>
      </c>
      <c r="C153" s="13" t="s">
        <v>292</v>
      </c>
      <c r="D153" s="10">
        <v>0</v>
      </c>
    </row>
    <row r="154" spans="1:4" x14ac:dyDescent="0.2">
      <c r="A154" s="7">
        <v>146</v>
      </c>
      <c r="B154" s="8" t="s">
        <v>293</v>
      </c>
      <c r="C154" s="9" t="s">
        <v>294</v>
      </c>
      <c r="D154" s="10">
        <v>0</v>
      </c>
    </row>
    <row r="155" spans="1:4" x14ac:dyDescent="0.2">
      <c r="A155" s="7">
        <v>147</v>
      </c>
      <c r="B155" s="8" t="s">
        <v>295</v>
      </c>
      <c r="C155" s="9" t="s">
        <v>296</v>
      </c>
      <c r="D155" s="10">
        <v>0</v>
      </c>
    </row>
    <row r="156" spans="1:4" ht="12.75" x14ac:dyDescent="0.2">
      <c r="A156" s="7">
        <v>148</v>
      </c>
      <c r="B156" s="25" t="s">
        <v>297</v>
      </c>
      <c r="C156" s="26" t="s">
        <v>298</v>
      </c>
      <c r="D156" s="10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1" sqref="J1:L1048576"/>
    </sheetView>
  </sheetViews>
  <sheetFormatPr defaultRowHeight="12" x14ac:dyDescent="0.2"/>
  <cols>
    <col min="1" max="1" width="4.7109375" style="145" customWidth="1"/>
    <col min="2" max="2" width="9.28515625" style="145" customWidth="1"/>
    <col min="3" max="3" width="29.140625" style="143" customWidth="1"/>
    <col min="4" max="4" width="12.42578125" style="154" customWidth="1"/>
    <col min="5" max="5" width="13.7109375" style="154" customWidth="1"/>
    <col min="6" max="6" width="13.5703125" style="154" customWidth="1"/>
    <col min="7" max="7" width="13.7109375" style="154" customWidth="1"/>
    <col min="8" max="8" width="11.85546875" style="154" customWidth="1"/>
    <col min="9" max="9" width="13.5703125" style="154" customWidth="1"/>
    <col min="10" max="10" width="13" style="65" customWidth="1"/>
    <col min="11" max="11" width="9.28515625" style="65" bestFit="1" customWidth="1"/>
    <col min="12" max="16384" width="9.140625" style="3"/>
  </cols>
  <sheetData>
    <row r="2" spans="1:12" ht="30" customHeight="1" x14ac:dyDescent="0.2">
      <c r="A2" s="259" t="s">
        <v>340</v>
      </c>
      <c r="B2" s="259"/>
      <c r="C2" s="259"/>
      <c r="D2" s="259"/>
      <c r="E2" s="259"/>
      <c r="F2" s="259"/>
      <c r="G2" s="259"/>
      <c r="H2" s="259"/>
      <c r="I2" s="259"/>
    </row>
    <row r="3" spans="1:12" x14ac:dyDescent="0.2">
      <c r="C3" s="4"/>
      <c r="D3" s="4"/>
      <c r="I3" s="154" t="s">
        <v>330</v>
      </c>
    </row>
    <row r="4" spans="1:12" s="5" customFormat="1" ht="24.75" customHeight="1" x14ac:dyDescent="0.2">
      <c r="A4" s="260" t="s">
        <v>0</v>
      </c>
      <c r="B4" s="260" t="s">
        <v>1</v>
      </c>
      <c r="C4" s="262" t="s">
        <v>2</v>
      </c>
      <c r="D4" s="260" t="s">
        <v>300</v>
      </c>
      <c r="E4" s="276" t="s">
        <v>335</v>
      </c>
      <c r="F4" s="276"/>
      <c r="G4" s="276" t="s">
        <v>336</v>
      </c>
      <c r="H4" s="276"/>
      <c r="I4" s="276"/>
      <c r="J4" s="182"/>
      <c r="K4" s="182"/>
    </row>
    <row r="5" spans="1:12" ht="51.75" customHeight="1" x14ac:dyDescent="0.2">
      <c r="A5" s="261"/>
      <c r="B5" s="261"/>
      <c r="C5" s="263"/>
      <c r="D5" s="261"/>
      <c r="E5" s="153" t="s">
        <v>337</v>
      </c>
      <c r="F5" s="153" t="s">
        <v>338</v>
      </c>
      <c r="G5" s="153" t="s">
        <v>338</v>
      </c>
      <c r="H5" s="153" t="s">
        <v>339</v>
      </c>
      <c r="I5" s="153" t="s">
        <v>337</v>
      </c>
    </row>
    <row r="6" spans="1:12" ht="11.25" customHeight="1" x14ac:dyDescent="0.2">
      <c r="A6" s="277" t="s">
        <v>300</v>
      </c>
      <c r="B6" s="277"/>
      <c r="C6" s="277"/>
      <c r="D6" s="183">
        <f>D7+D8</f>
        <v>1396610415</v>
      </c>
      <c r="E6" s="183">
        <f t="shared" ref="E6:I6" si="0">E7+E8</f>
        <v>7070806</v>
      </c>
      <c r="F6" s="183">
        <f t="shared" si="0"/>
        <v>20603427</v>
      </c>
      <c r="G6" s="183">
        <f t="shared" si="0"/>
        <v>12986000</v>
      </c>
      <c r="H6" s="183">
        <f t="shared" si="0"/>
        <v>3116640</v>
      </c>
      <c r="I6" s="183">
        <f t="shared" si="0"/>
        <v>1352833542</v>
      </c>
      <c r="L6" s="71"/>
    </row>
    <row r="7" spans="1:12" ht="11.25" customHeight="1" x14ac:dyDescent="0.2">
      <c r="A7" s="273" t="s">
        <v>299</v>
      </c>
      <c r="B7" s="274"/>
      <c r="C7" s="275"/>
      <c r="D7" s="155">
        <f>I7</f>
        <v>157108046</v>
      </c>
      <c r="E7" s="152"/>
      <c r="F7" s="152"/>
      <c r="G7" s="152"/>
      <c r="H7" s="152"/>
      <c r="I7" s="152">
        <f>159026556-1785575-132935</f>
        <v>157108046</v>
      </c>
    </row>
    <row r="8" spans="1:12" ht="11.25" customHeight="1" x14ac:dyDescent="0.2">
      <c r="A8" s="273" t="s">
        <v>395</v>
      </c>
      <c r="B8" s="274"/>
      <c r="C8" s="275"/>
      <c r="D8" s="183">
        <f>SUM(D9:D156)</f>
        <v>1239502369</v>
      </c>
      <c r="E8" s="183">
        <f t="shared" ref="E8:I8" si="1">SUM(E9:E156)</f>
        <v>7070806</v>
      </c>
      <c r="F8" s="183">
        <f t="shared" si="1"/>
        <v>20603427</v>
      </c>
      <c r="G8" s="183">
        <f t="shared" si="1"/>
        <v>12986000</v>
      </c>
      <c r="H8" s="183">
        <f t="shared" si="1"/>
        <v>3116640</v>
      </c>
      <c r="I8" s="183">
        <f t="shared" si="1"/>
        <v>1195725496</v>
      </c>
    </row>
    <row r="9" spans="1:12" ht="12" customHeight="1" x14ac:dyDescent="0.2">
      <c r="A9" s="140">
        <v>1</v>
      </c>
      <c r="B9" s="8" t="s">
        <v>3</v>
      </c>
      <c r="C9" s="31" t="s">
        <v>4</v>
      </c>
      <c r="D9" s="43">
        <f>E9+F9+G9+H9+I9</f>
        <v>0</v>
      </c>
      <c r="E9" s="64"/>
      <c r="F9" s="64"/>
      <c r="G9" s="64"/>
      <c r="H9" s="64"/>
      <c r="I9" s="64"/>
    </row>
    <row r="10" spans="1:12" x14ac:dyDescent="0.2">
      <c r="A10" s="140">
        <v>2</v>
      </c>
      <c r="B10" s="11" t="s">
        <v>5</v>
      </c>
      <c r="C10" s="31" t="s">
        <v>6</v>
      </c>
      <c r="D10" s="43">
        <f t="shared" ref="D10:D73" si="2">E10+F10+G10+H10+I10</f>
        <v>0</v>
      </c>
      <c r="E10" s="64"/>
      <c r="F10" s="64"/>
      <c r="G10" s="64"/>
      <c r="H10" s="64"/>
      <c r="I10" s="64"/>
    </row>
    <row r="11" spans="1:12" x14ac:dyDescent="0.2">
      <c r="A11" s="140">
        <v>3</v>
      </c>
      <c r="B11" s="12" t="s">
        <v>7</v>
      </c>
      <c r="C11" s="30" t="s">
        <v>8</v>
      </c>
      <c r="D11" s="43">
        <f t="shared" si="2"/>
        <v>0</v>
      </c>
      <c r="E11" s="64"/>
      <c r="F11" s="64"/>
      <c r="G11" s="64"/>
      <c r="H11" s="64"/>
      <c r="I11" s="64"/>
    </row>
    <row r="12" spans="1:12" ht="14.25" customHeight="1" x14ac:dyDescent="0.2">
      <c r="A12" s="140">
        <v>4</v>
      </c>
      <c r="B12" s="8" t="s">
        <v>9</v>
      </c>
      <c r="C12" s="31" t="s">
        <v>10</v>
      </c>
      <c r="D12" s="43">
        <f t="shared" si="2"/>
        <v>0</v>
      </c>
      <c r="E12" s="64"/>
      <c r="F12" s="64"/>
      <c r="G12" s="64"/>
      <c r="H12" s="64"/>
      <c r="I12" s="64"/>
    </row>
    <row r="13" spans="1:12" x14ac:dyDescent="0.2">
      <c r="A13" s="140">
        <v>5</v>
      </c>
      <c r="B13" s="8" t="s">
        <v>11</v>
      </c>
      <c r="C13" s="31" t="s">
        <v>12</v>
      </c>
      <c r="D13" s="43">
        <f t="shared" si="2"/>
        <v>0</v>
      </c>
      <c r="E13" s="64"/>
      <c r="F13" s="64"/>
      <c r="G13" s="64"/>
      <c r="H13" s="64"/>
      <c r="I13" s="64"/>
    </row>
    <row r="14" spans="1:12" x14ac:dyDescent="0.2">
      <c r="A14" s="140">
        <v>6</v>
      </c>
      <c r="B14" s="12" t="s">
        <v>13</v>
      </c>
      <c r="C14" s="30" t="s">
        <v>14</v>
      </c>
      <c r="D14" s="43">
        <f t="shared" si="2"/>
        <v>949975</v>
      </c>
      <c r="E14" s="64"/>
      <c r="F14" s="64">
        <v>949975</v>
      </c>
      <c r="G14" s="64"/>
      <c r="H14" s="64"/>
      <c r="I14" s="64"/>
    </row>
    <row r="15" spans="1:12" x14ac:dyDescent="0.2">
      <c r="A15" s="140">
        <v>7</v>
      </c>
      <c r="B15" s="14" t="s">
        <v>15</v>
      </c>
      <c r="C15" s="32" t="s">
        <v>16</v>
      </c>
      <c r="D15" s="43">
        <f t="shared" si="2"/>
        <v>0</v>
      </c>
      <c r="E15" s="64"/>
      <c r="F15" s="64"/>
      <c r="G15" s="64"/>
      <c r="H15" s="64"/>
      <c r="I15" s="64"/>
    </row>
    <row r="16" spans="1:12" x14ac:dyDescent="0.2">
      <c r="A16" s="140">
        <v>8</v>
      </c>
      <c r="B16" s="12" t="s">
        <v>17</v>
      </c>
      <c r="C16" s="30" t="s">
        <v>18</v>
      </c>
      <c r="D16" s="43">
        <f t="shared" si="2"/>
        <v>0</v>
      </c>
      <c r="E16" s="64"/>
      <c r="F16" s="64"/>
      <c r="G16" s="64"/>
      <c r="H16" s="64"/>
      <c r="I16" s="64"/>
    </row>
    <row r="17" spans="1:9" x14ac:dyDescent="0.2">
      <c r="A17" s="140">
        <v>9</v>
      </c>
      <c r="B17" s="12" t="s">
        <v>19</v>
      </c>
      <c r="C17" s="30" t="s">
        <v>20</v>
      </c>
      <c r="D17" s="43">
        <f t="shared" si="2"/>
        <v>0</v>
      </c>
      <c r="E17" s="64"/>
      <c r="F17" s="64"/>
      <c r="G17" s="64"/>
      <c r="H17" s="64"/>
      <c r="I17" s="64"/>
    </row>
    <row r="18" spans="1:9" x14ac:dyDescent="0.2">
      <c r="A18" s="140">
        <v>10</v>
      </c>
      <c r="B18" s="12" t="s">
        <v>21</v>
      </c>
      <c r="C18" s="30" t="s">
        <v>22</v>
      </c>
      <c r="D18" s="43">
        <f t="shared" si="2"/>
        <v>0</v>
      </c>
      <c r="E18" s="64"/>
      <c r="F18" s="64"/>
      <c r="G18" s="64"/>
      <c r="H18" s="64"/>
      <c r="I18" s="64"/>
    </row>
    <row r="19" spans="1:9" x14ac:dyDescent="0.2">
      <c r="A19" s="140">
        <v>11</v>
      </c>
      <c r="B19" s="12" t="s">
        <v>23</v>
      </c>
      <c r="C19" s="30" t="s">
        <v>24</v>
      </c>
      <c r="D19" s="43">
        <f t="shared" si="2"/>
        <v>0</v>
      </c>
      <c r="E19" s="64"/>
      <c r="F19" s="64"/>
      <c r="G19" s="64"/>
      <c r="H19" s="64"/>
      <c r="I19" s="64"/>
    </row>
    <row r="20" spans="1:9" x14ac:dyDescent="0.2">
      <c r="A20" s="140">
        <v>12</v>
      </c>
      <c r="B20" s="12" t="s">
        <v>25</v>
      </c>
      <c r="C20" s="30" t="s">
        <v>26</v>
      </c>
      <c r="D20" s="43">
        <f t="shared" si="2"/>
        <v>0</v>
      </c>
      <c r="E20" s="64"/>
      <c r="F20" s="64"/>
      <c r="G20" s="64"/>
      <c r="H20" s="64"/>
      <c r="I20" s="64"/>
    </row>
    <row r="21" spans="1:9" x14ac:dyDescent="0.2">
      <c r="A21" s="140">
        <v>13</v>
      </c>
      <c r="B21" s="8" t="s">
        <v>27</v>
      </c>
      <c r="C21" s="30" t="s">
        <v>28</v>
      </c>
      <c r="D21" s="43">
        <f t="shared" si="2"/>
        <v>0</v>
      </c>
      <c r="E21" s="64"/>
      <c r="F21" s="64"/>
      <c r="G21" s="64"/>
      <c r="H21" s="64"/>
      <c r="I21" s="64"/>
    </row>
    <row r="22" spans="1:9" x14ac:dyDescent="0.2">
      <c r="A22" s="140">
        <v>14</v>
      </c>
      <c r="B22" s="8" t="s">
        <v>29</v>
      </c>
      <c r="C22" s="31" t="s">
        <v>30</v>
      </c>
      <c r="D22" s="43">
        <f t="shared" si="2"/>
        <v>0</v>
      </c>
      <c r="E22" s="64"/>
      <c r="F22" s="64"/>
      <c r="G22" s="64"/>
      <c r="H22" s="64"/>
      <c r="I22" s="64"/>
    </row>
    <row r="23" spans="1:9" x14ac:dyDescent="0.2">
      <c r="A23" s="140">
        <v>15</v>
      </c>
      <c r="B23" s="12" t="s">
        <v>31</v>
      </c>
      <c r="C23" s="30" t="s">
        <v>32</v>
      </c>
      <c r="D23" s="43">
        <f t="shared" si="2"/>
        <v>0</v>
      </c>
      <c r="E23" s="64"/>
      <c r="F23" s="64"/>
      <c r="G23" s="64"/>
      <c r="H23" s="64"/>
      <c r="I23" s="64"/>
    </row>
    <row r="24" spans="1:9" x14ac:dyDescent="0.2">
      <c r="A24" s="140">
        <v>16</v>
      </c>
      <c r="B24" s="12" t="s">
        <v>33</v>
      </c>
      <c r="C24" s="30" t="s">
        <v>34</v>
      </c>
      <c r="D24" s="43">
        <f t="shared" si="2"/>
        <v>0</v>
      </c>
      <c r="E24" s="64"/>
      <c r="F24" s="64"/>
      <c r="G24" s="64"/>
      <c r="H24" s="64"/>
      <c r="I24" s="64"/>
    </row>
    <row r="25" spans="1:9" x14ac:dyDescent="0.2">
      <c r="A25" s="140">
        <v>17</v>
      </c>
      <c r="B25" s="12" t="s">
        <v>35</v>
      </c>
      <c r="C25" s="30" t="s">
        <v>36</v>
      </c>
      <c r="D25" s="43">
        <f t="shared" si="2"/>
        <v>0</v>
      </c>
      <c r="E25" s="64"/>
      <c r="F25" s="64"/>
      <c r="G25" s="64"/>
      <c r="H25" s="64"/>
      <c r="I25" s="64"/>
    </row>
    <row r="26" spans="1:9" x14ac:dyDescent="0.2">
      <c r="A26" s="140">
        <v>18</v>
      </c>
      <c r="B26" s="12" t="s">
        <v>37</v>
      </c>
      <c r="C26" s="30" t="s">
        <v>38</v>
      </c>
      <c r="D26" s="43">
        <f t="shared" si="2"/>
        <v>0</v>
      </c>
      <c r="E26" s="64"/>
      <c r="F26" s="64"/>
      <c r="G26" s="64"/>
      <c r="H26" s="64"/>
      <c r="I26" s="64"/>
    </row>
    <row r="27" spans="1:9" x14ac:dyDescent="0.2">
      <c r="A27" s="140">
        <v>19</v>
      </c>
      <c r="B27" s="8" t="s">
        <v>39</v>
      </c>
      <c r="C27" s="31" t="s">
        <v>40</v>
      </c>
      <c r="D27" s="43">
        <f t="shared" si="2"/>
        <v>0</v>
      </c>
      <c r="E27" s="64"/>
      <c r="F27" s="64"/>
      <c r="G27" s="64"/>
      <c r="H27" s="64"/>
      <c r="I27" s="64"/>
    </row>
    <row r="28" spans="1:9" x14ac:dyDescent="0.2">
      <c r="A28" s="140">
        <v>20</v>
      </c>
      <c r="B28" s="8" t="s">
        <v>41</v>
      </c>
      <c r="C28" s="31" t="s">
        <v>42</v>
      </c>
      <c r="D28" s="43">
        <f t="shared" si="2"/>
        <v>0</v>
      </c>
      <c r="E28" s="64"/>
      <c r="F28" s="64"/>
      <c r="G28" s="64"/>
      <c r="H28" s="64"/>
      <c r="I28" s="64"/>
    </row>
    <row r="29" spans="1:9" x14ac:dyDescent="0.2">
      <c r="A29" s="140">
        <v>21</v>
      </c>
      <c r="B29" s="8" t="s">
        <v>43</v>
      </c>
      <c r="C29" s="31" t="s">
        <v>44</v>
      </c>
      <c r="D29" s="43">
        <f t="shared" si="2"/>
        <v>0</v>
      </c>
      <c r="E29" s="64"/>
      <c r="F29" s="64"/>
      <c r="G29" s="64"/>
      <c r="H29" s="64"/>
      <c r="I29" s="64"/>
    </row>
    <row r="30" spans="1:9" x14ac:dyDescent="0.2">
      <c r="A30" s="140">
        <v>22</v>
      </c>
      <c r="B30" s="8" t="s">
        <v>45</v>
      </c>
      <c r="C30" s="31" t="s">
        <v>46</v>
      </c>
      <c r="D30" s="43">
        <f t="shared" si="2"/>
        <v>0</v>
      </c>
      <c r="E30" s="64"/>
      <c r="F30" s="64"/>
      <c r="G30" s="64"/>
      <c r="H30" s="64"/>
      <c r="I30" s="64"/>
    </row>
    <row r="31" spans="1:9" x14ac:dyDescent="0.2">
      <c r="A31" s="140">
        <v>23</v>
      </c>
      <c r="B31" s="12" t="s">
        <v>47</v>
      </c>
      <c r="C31" s="30" t="s">
        <v>48</v>
      </c>
      <c r="D31" s="43">
        <f t="shared" si="2"/>
        <v>0</v>
      </c>
      <c r="E31" s="64"/>
      <c r="F31" s="64"/>
      <c r="G31" s="64"/>
      <c r="H31" s="64"/>
      <c r="I31" s="64"/>
    </row>
    <row r="32" spans="1:9" ht="12" customHeight="1" x14ac:dyDescent="0.2">
      <c r="A32" s="140">
        <v>24</v>
      </c>
      <c r="B32" s="12" t="s">
        <v>49</v>
      </c>
      <c r="C32" s="30" t="s">
        <v>50</v>
      </c>
      <c r="D32" s="43">
        <f t="shared" si="2"/>
        <v>0</v>
      </c>
      <c r="E32" s="64"/>
      <c r="F32" s="64"/>
      <c r="G32" s="64"/>
      <c r="H32" s="64"/>
      <c r="I32" s="64"/>
    </row>
    <row r="33" spans="1:9" ht="24" x14ac:dyDescent="0.2">
      <c r="A33" s="140">
        <v>25</v>
      </c>
      <c r="B33" s="12" t="s">
        <v>51</v>
      </c>
      <c r="C33" s="30" t="s">
        <v>52</v>
      </c>
      <c r="D33" s="43">
        <f t="shared" si="2"/>
        <v>0</v>
      </c>
      <c r="E33" s="64"/>
      <c r="F33" s="64"/>
      <c r="G33" s="64"/>
      <c r="H33" s="64"/>
      <c r="I33" s="64"/>
    </row>
    <row r="34" spans="1:9" x14ac:dyDescent="0.2">
      <c r="A34" s="140">
        <v>26</v>
      </c>
      <c r="B34" s="8" t="s">
        <v>53</v>
      </c>
      <c r="C34" s="32" t="s">
        <v>54</v>
      </c>
      <c r="D34" s="43">
        <f t="shared" si="2"/>
        <v>552644</v>
      </c>
      <c r="E34" s="64"/>
      <c r="F34" s="64">
        <f>704640-151996</f>
        <v>552644</v>
      </c>
      <c r="G34" s="64"/>
      <c r="H34" s="64"/>
      <c r="I34" s="64"/>
    </row>
    <row r="35" spans="1:9" x14ac:dyDescent="0.2">
      <c r="A35" s="140">
        <v>27</v>
      </c>
      <c r="B35" s="12" t="s">
        <v>55</v>
      </c>
      <c r="C35" s="30" t="s">
        <v>56</v>
      </c>
      <c r="D35" s="43">
        <f t="shared" si="2"/>
        <v>151996</v>
      </c>
      <c r="E35" s="64"/>
      <c r="F35" s="64">
        <v>151996</v>
      </c>
      <c r="G35" s="64"/>
      <c r="H35" s="64"/>
      <c r="I35" s="64"/>
    </row>
    <row r="36" spans="1:9" ht="24" customHeight="1" x14ac:dyDescent="0.2">
      <c r="A36" s="140">
        <v>28</v>
      </c>
      <c r="B36" s="12" t="s">
        <v>57</v>
      </c>
      <c r="C36" s="30" t="s">
        <v>58</v>
      </c>
      <c r="D36" s="43">
        <f t="shared" si="2"/>
        <v>0</v>
      </c>
      <c r="E36" s="64"/>
      <c r="F36" s="64"/>
      <c r="G36" s="64"/>
      <c r="H36" s="64"/>
      <c r="I36" s="64"/>
    </row>
    <row r="37" spans="1:9" ht="12" customHeight="1" x14ac:dyDescent="0.2">
      <c r="A37" s="140">
        <v>29</v>
      </c>
      <c r="B37" s="8" t="s">
        <v>59</v>
      </c>
      <c r="C37" s="31" t="s">
        <v>60</v>
      </c>
      <c r="D37" s="43">
        <f t="shared" si="2"/>
        <v>0</v>
      </c>
      <c r="E37" s="64"/>
      <c r="F37" s="64"/>
      <c r="G37" s="64"/>
      <c r="H37" s="64"/>
      <c r="I37" s="64"/>
    </row>
    <row r="38" spans="1:9" x14ac:dyDescent="0.2">
      <c r="A38" s="140">
        <v>30</v>
      </c>
      <c r="B38" s="11" t="s">
        <v>61</v>
      </c>
      <c r="C38" s="32" t="s">
        <v>62</v>
      </c>
      <c r="D38" s="43">
        <f t="shared" si="2"/>
        <v>0</v>
      </c>
      <c r="E38" s="64"/>
      <c r="F38" s="64"/>
      <c r="G38" s="64"/>
      <c r="H38" s="64"/>
      <c r="I38" s="64"/>
    </row>
    <row r="39" spans="1:9" ht="24" x14ac:dyDescent="0.2">
      <c r="A39" s="140">
        <v>31</v>
      </c>
      <c r="B39" s="8" t="s">
        <v>63</v>
      </c>
      <c r="C39" s="31" t="s">
        <v>64</v>
      </c>
      <c r="D39" s="43">
        <f t="shared" si="2"/>
        <v>0</v>
      </c>
      <c r="E39" s="64"/>
      <c r="F39" s="64"/>
      <c r="G39" s="64"/>
      <c r="H39" s="64"/>
      <c r="I39" s="64"/>
    </row>
    <row r="40" spans="1:9" ht="24" x14ac:dyDescent="0.2">
      <c r="A40" s="140">
        <v>32</v>
      </c>
      <c r="B40" s="12" t="s">
        <v>65</v>
      </c>
      <c r="C40" s="30" t="s">
        <v>66</v>
      </c>
      <c r="D40" s="43">
        <f t="shared" si="2"/>
        <v>0</v>
      </c>
      <c r="E40" s="64"/>
      <c r="F40" s="64"/>
      <c r="G40" s="64"/>
      <c r="H40" s="64"/>
      <c r="I40" s="64"/>
    </row>
    <row r="41" spans="1:9" x14ac:dyDescent="0.2">
      <c r="A41" s="140">
        <v>33</v>
      </c>
      <c r="B41" s="11" t="s">
        <v>67</v>
      </c>
      <c r="C41" s="31" t="s">
        <v>68</v>
      </c>
      <c r="D41" s="43">
        <f t="shared" si="2"/>
        <v>0</v>
      </c>
      <c r="E41" s="64"/>
      <c r="F41" s="64"/>
      <c r="G41" s="64"/>
      <c r="H41" s="64"/>
      <c r="I41" s="64"/>
    </row>
    <row r="42" spans="1:9" x14ac:dyDescent="0.2">
      <c r="A42" s="140">
        <v>34</v>
      </c>
      <c r="B42" s="14" t="s">
        <v>69</v>
      </c>
      <c r="C42" s="32" t="s">
        <v>70</v>
      </c>
      <c r="D42" s="43">
        <f t="shared" si="2"/>
        <v>0</v>
      </c>
      <c r="E42" s="64"/>
      <c r="F42" s="64"/>
      <c r="G42" s="64"/>
      <c r="H42" s="64"/>
      <c r="I42" s="64"/>
    </row>
    <row r="43" spans="1:9" x14ac:dyDescent="0.2">
      <c r="A43" s="140">
        <v>35</v>
      </c>
      <c r="B43" s="8" t="s">
        <v>71</v>
      </c>
      <c r="C43" s="31" t="s">
        <v>72</v>
      </c>
      <c r="D43" s="43">
        <f t="shared" si="2"/>
        <v>0</v>
      </c>
      <c r="E43" s="64"/>
      <c r="F43" s="64"/>
      <c r="G43" s="64"/>
      <c r="H43" s="64"/>
      <c r="I43" s="64"/>
    </row>
    <row r="44" spans="1:9" x14ac:dyDescent="0.2">
      <c r="A44" s="140">
        <v>36</v>
      </c>
      <c r="B44" s="11" t="s">
        <v>73</v>
      </c>
      <c r="C44" s="31" t="s">
        <v>74</v>
      </c>
      <c r="D44" s="43">
        <f t="shared" si="2"/>
        <v>0</v>
      </c>
      <c r="E44" s="64"/>
      <c r="F44" s="64"/>
      <c r="G44" s="64"/>
      <c r="H44" s="64"/>
      <c r="I44" s="64"/>
    </row>
    <row r="45" spans="1:9" x14ac:dyDescent="0.2">
      <c r="A45" s="140">
        <v>37</v>
      </c>
      <c r="B45" s="12" t="s">
        <v>75</v>
      </c>
      <c r="C45" s="30" t="s">
        <v>76</v>
      </c>
      <c r="D45" s="43">
        <f t="shared" si="2"/>
        <v>0</v>
      </c>
      <c r="E45" s="64"/>
      <c r="F45" s="64"/>
      <c r="G45" s="64"/>
      <c r="H45" s="64"/>
      <c r="I45" s="64"/>
    </row>
    <row r="46" spans="1:9" x14ac:dyDescent="0.2">
      <c r="A46" s="140">
        <v>38</v>
      </c>
      <c r="B46" s="11" t="s">
        <v>77</v>
      </c>
      <c r="C46" s="31" t="s">
        <v>78</v>
      </c>
      <c r="D46" s="43">
        <f t="shared" si="2"/>
        <v>0</v>
      </c>
      <c r="E46" s="64"/>
      <c r="F46" s="64"/>
      <c r="G46" s="64"/>
      <c r="H46" s="64"/>
      <c r="I46" s="64"/>
    </row>
    <row r="47" spans="1:9" x14ac:dyDescent="0.2">
      <c r="A47" s="140">
        <v>39</v>
      </c>
      <c r="B47" s="8" t="s">
        <v>79</v>
      </c>
      <c r="C47" s="31" t="s">
        <v>80</v>
      </c>
      <c r="D47" s="43">
        <f t="shared" si="2"/>
        <v>0</v>
      </c>
      <c r="E47" s="64"/>
      <c r="F47" s="64"/>
      <c r="G47" s="64"/>
      <c r="H47" s="64"/>
      <c r="I47" s="64"/>
    </row>
    <row r="48" spans="1:9" x14ac:dyDescent="0.2">
      <c r="A48" s="140">
        <v>40</v>
      </c>
      <c r="B48" s="16" t="s">
        <v>81</v>
      </c>
      <c r="C48" s="33" t="s">
        <v>82</v>
      </c>
      <c r="D48" s="43">
        <f t="shared" si="2"/>
        <v>0</v>
      </c>
      <c r="E48" s="64"/>
      <c r="F48" s="64"/>
      <c r="G48" s="64"/>
      <c r="H48" s="64"/>
      <c r="I48" s="64"/>
    </row>
    <row r="49" spans="1:9" x14ac:dyDescent="0.2">
      <c r="A49" s="140">
        <v>41</v>
      </c>
      <c r="B49" s="8" t="s">
        <v>83</v>
      </c>
      <c r="C49" s="31" t="s">
        <v>84</v>
      </c>
      <c r="D49" s="43">
        <f t="shared" si="2"/>
        <v>0</v>
      </c>
      <c r="E49" s="64"/>
      <c r="F49" s="64"/>
      <c r="G49" s="64"/>
      <c r="H49" s="64"/>
      <c r="I49" s="64"/>
    </row>
    <row r="50" spans="1:9" x14ac:dyDescent="0.2">
      <c r="A50" s="140">
        <v>42</v>
      </c>
      <c r="B50" s="14" t="s">
        <v>85</v>
      </c>
      <c r="C50" s="32" t="s">
        <v>86</v>
      </c>
      <c r="D50" s="43">
        <f t="shared" si="2"/>
        <v>0</v>
      </c>
      <c r="E50" s="64"/>
      <c r="F50" s="64"/>
      <c r="G50" s="64"/>
      <c r="H50" s="64"/>
      <c r="I50" s="64"/>
    </row>
    <row r="51" spans="1:9" x14ac:dyDescent="0.2">
      <c r="A51" s="140">
        <v>43</v>
      </c>
      <c r="B51" s="12" t="s">
        <v>87</v>
      </c>
      <c r="C51" s="30" t="s">
        <v>88</v>
      </c>
      <c r="D51" s="43">
        <f t="shared" si="2"/>
        <v>0</v>
      </c>
      <c r="E51" s="64"/>
      <c r="F51" s="64"/>
      <c r="G51" s="64"/>
      <c r="H51" s="64"/>
      <c r="I51" s="64"/>
    </row>
    <row r="52" spans="1:9" x14ac:dyDescent="0.2">
      <c r="A52" s="140">
        <v>44</v>
      </c>
      <c r="B52" s="11" t="s">
        <v>89</v>
      </c>
      <c r="C52" s="31" t="s">
        <v>90</v>
      </c>
      <c r="D52" s="43">
        <f t="shared" si="2"/>
        <v>0</v>
      </c>
      <c r="E52" s="64"/>
      <c r="F52" s="64"/>
      <c r="G52" s="64"/>
      <c r="H52" s="64"/>
      <c r="I52" s="64"/>
    </row>
    <row r="53" spans="1:9" x14ac:dyDescent="0.2">
      <c r="A53" s="140">
        <v>45</v>
      </c>
      <c r="B53" s="12" t="s">
        <v>91</v>
      </c>
      <c r="C53" s="30" t="s">
        <v>92</v>
      </c>
      <c r="D53" s="43">
        <f t="shared" si="2"/>
        <v>0</v>
      </c>
      <c r="E53" s="64"/>
      <c r="F53" s="64"/>
      <c r="G53" s="64"/>
      <c r="H53" s="64"/>
      <c r="I53" s="64"/>
    </row>
    <row r="54" spans="1:9" x14ac:dyDescent="0.2">
      <c r="A54" s="140">
        <v>46</v>
      </c>
      <c r="B54" s="8" t="s">
        <v>93</v>
      </c>
      <c r="C54" s="31" t="s">
        <v>94</v>
      </c>
      <c r="D54" s="43">
        <f t="shared" si="2"/>
        <v>0</v>
      </c>
      <c r="E54" s="64"/>
      <c r="F54" s="64"/>
      <c r="G54" s="64"/>
      <c r="H54" s="64"/>
      <c r="I54" s="64"/>
    </row>
    <row r="55" spans="1:9" ht="10.5" customHeight="1" x14ac:dyDescent="0.2">
      <c r="A55" s="140">
        <v>47</v>
      </c>
      <c r="B55" s="8" t="s">
        <v>95</v>
      </c>
      <c r="C55" s="31" t="s">
        <v>96</v>
      </c>
      <c r="D55" s="43">
        <f t="shared" si="2"/>
        <v>0</v>
      </c>
      <c r="E55" s="64"/>
      <c r="F55" s="64"/>
      <c r="G55" s="64"/>
      <c r="H55" s="64"/>
      <c r="I55" s="64"/>
    </row>
    <row r="56" spans="1:9" x14ac:dyDescent="0.2">
      <c r="A56" s="140">
        <v>48</v>
      </c>
      <c r="B56" s="18" t="s">
        <v>97</v>
      </c>
      <c r="C56" s="34" t="s">
        <v>98</v>
      </c>
      <c r="D56" s="43">
        <f t="shared" si="2"/>
        <v>0</v>
      </c>
      <c r="E56" s="64"/>
      <c r="F56" s="64"/>
      <c r="G56" s="64"/>
      <c r="H56" s="64"/>
      <c r="I56" s="64"/>
    </row>
    <row r="57" spans="1:9" x14ac:dyDescent="0.2">
      <c r="A57" s="140">
        <v>49</v>
      </c>
      <c r="B57" s="12" t="s">
        <v>99</v>
      </c>
      <c r="C57" s="30" t="s">
        <v>100</v>
      </c>
      <c r="D57" s="43">
        <f t="shared" si="2"/>
        <v>0</v>
      </c>
      <c r="E57" s="64"/>
      <c r="F57" s="64"/>
      <c r="G57" s="64"/>
      <c r="H57" s="64"/>
      <c r="I57" s="64"/>
    </row>
    <row r="58" spans="1:9" x14ac:dyDescent="0.2">
      <c r="A58" s="140">
        <v>50</v>
      </c>
      <c r="B58" s="11" t="s">
        <v>101</v>
      </c>
      <c r="C58" s="31" t="s">
        <v>102</v>
      </c>
      <c r="D58" s="43">
        <f t="shared" si="2"/>
        <v>0</v>
      </c>
      <c r="E58" s="64"/>
      <c r="F58" s="64"/>
      <c r="G58" s="64"/>
      <c r="H58" s="64"/>
      <c r="I58" s="64"/>
    </row>
    <row r="59" spans="1:9" ht="10.5" customHeight="1" x14ac:dyDescent="0.2">
      <c r="A59" s="140">
        <v>51</v>
      </c>
      <c r="B59" s="12" t="s">
        <v>103</v>
      </c>
      <c r="C59" s="30" t="s">
        <v>104</v>
      </c>
      <c r="D59" s="43">
        <f t="shared" si="2"/>
        <v>0</v>
      </c>
      <c r="E59" s="64"/>
      <c r="F59" s="64"/>
      <c r="G59" s="64"/>
      <c r="H59" s="64"/>
      <c r="I59" s="64"/>
    </row>
    <row r="60" spans="1:9" x14ac:dyDescent="0.2">
      <c r="A60" s="140">
        <v>52</v>
      </c>
      <c r="B60" s="11" t="s">
        <v>105</v>
      </c>
      <c r="C60" s="31" t="s">
        <v>106</v>
      </c>
      <c r="D60" s="43">
        <f t="shared" si="2"/>
        <v>0</v>
      </c>
      <c r="E60" s="64"/>
      <c r="F60" s="64"/>
      <c r="G60" s="64"/>
      <c r="H60" s="64"/>
      <c r="I60" s="64"/>
    </row>
    <row r="61" spans="1:9" x14ac:dyDescent="0.2">
      <c r="A61" s="140">
        <v>53</v>
      </c>
      <c r="B61" s="12" t="s">
        <v>107</v>
      </c>
      <c r="C61" s="30" t="s">
        <v>108</v>
      </c>
      <c r="D61" s="43">
        <f t="shared" si="2"/>
        <v>0</v>
      </c>
      <c r="E61" s="64"/>
      <c r="F61" s="64"/>
      <c r="G61" s="64"/>
      <c r="H61" s="64"/>
      <c r="I61" s="64"/>
    </row>
    <row r="62" spans="1:9" x14ac:dyDescent="0.2">
      <c r="A62" s="140">
        <v>54</v>
      </c>
      <c r="B62" s="12" t="s">
        <v>109</v>
      </c>
      <c r="C62" s="30" t="s">
        <v>110</v>
      </c>
      <c r="D62" s="43">
        <f t="shared" si="2"/>
        <v>0</v>
      </c>
      <c r="E62" s="64"/>
      <c r="F62" s="64"/>
      <c r="G62" s="64"/>
      <c r="H62" s="64"/>
      <c r="I62" s="64"/>
    </row>
    <row r="63" spans="1:9" x14ac:dyDescent="0.2">
      <c r="A63" s="140">
        <v>55</v>
      </c>
      <c r="B63" s="12" t="s">
        <v>111</v>
      </c>
      <c r="C63" s="30" t="s">
        <v>112</v>
      </c>
      <c r="D63" s="43">
        <f t="shared" si="2"/>
        <v>0</v>
      </c>
      <c r="E63" s="64"/>
      <c r="F63" s="64"/>
      <c r="G63" s="64"/>
      <c r="H63" s="64"/>
      <c r="I63" s="64"/>
    </row>
    <row r="64" spans="1:9" x14ac:dyDescent="0.2">
      <c r="A64" s="140">
        <v>56</v>
      </c>
      <c r="B64" s="12" t="s">
        <v>113</v>
      </c>
      <c r="C64" s="30" t="s">
        <v>114</v>
      </c>
      <c r="D64" s="43">
        <f t="shared" si="2"/>
        <v>0</v>
      </c>
      <c r="E64" s="64"/>
      <c r="F64" s="64"/>
      <c r="G64" s="64"/>
      <c r="H64" s="64"/>
      <c r="I64" s="64"/>
    </row>
    <row r="65" spans="1:9" x14ac:dyDescent="0.2">
      <c r="A65" s="140">
        <v>57</v>
      </c>
      <c r="B65" s="12" t="s">
        <v>115</v>
      </c>
      <c r="C65" s="30" t="s">
        <v>116</v>
      </c>
      <c r="D65" s="43">
        <f t="shared" si="2"/>
        <v>0</v>
      </c>
      <c r="E65" s="64"/>
      <c r="F65" s="64"/>
      <c r="G65" s="64"/>
      <c r="H65" s="64"/>
      <c r="I65" s="64"/>
    </row>
    <row r="66" spans="1:9" ht="17.25" customHeight="1" x14ac:dyDescent="0.2">
      <c r="A66" s="140">
        <v>58</v>
      </c>
      <c r="B66" s="12" t="s">
        <v>117</v>
      </c>
      <c r="C66" s="30" t="s">
        <v>118</v>
      </c>
      <c r="D66" s="43">
        <f t="shared" si="2"/>
        <v>0</v>
      </c>
      <c r="E66" s="64"/>
      <c r="F66" s="64"/>
      <c r="G66" s="64"/>
      <c r="H66" s="64"/>
      <c r="I66" s="64"/>
    </row>
    <row r="67" spans="1:9" ht="15" customHeight="1" x14ac:dyDescent="0.2">
      <c r="A67" s="140">
        <v>59</v>
      </c>
      <c r="B67" s="11" t="s">
        <v>119</v>
      </c>
      <c r="C67" s="30" t="s">
        <v>120</v>
      </c>
      <c r="D67" s="43">
        <f t="shared" si="2"/>
        <v>0</v>
      </c>
      <c r="E67" s="64"/>
      <c r="F67" s="64"/>
      <c r="G67" s="64"/>
      <c r="H67" s="64"/>
      <c r="I67" s="64"/>
    </row>
    <row r="68" spans="1:9" ht="16.5" customHeight="1" x14ac:dyDescent="0.2">
      <c r="A68" s="140">
        <v>60</v>
      </c>
      <c r="B68" s="14" t="s">
        <v>121</v>
      </c>
      <c r="C68" s="32" t="s">
        <v>122</v>
      </c>
      <c r="D68" s="43">
        <f t="shared" si="2"/>
        <v>0</v>
      </c>
      <c r="E68" s="64"/>
      <c r="F68" s="64"/>
      <c r="G68" s="64"/>
      <c r="H68" s="64"/>
      <c r="I68" s="64"/>
    </row>
    <row r="69" spans="1:9" ht="17.25" customHeight="1" x14ac:dyDescent="0.2">
      <c r="A69" s="140">
        <v>61</v>
      </c>
      <c r="B69" s="11" t="s">
        <v>123</v>
      </c>
      <c r="C69" s="30" t="s">
        <v>124</v>
      </c>
      <c r="D69" s="43">
        <f t="shared" si="2"/>
        <v>0</v>
      </c>
      <c r="E69" s="64"/>
      <c r="F69" s="64"/>
      <c r="G69" s="64"/>
      <c r="H69" s="64"/>
      <c r="I69" s="64"/>
    </row>
    <row r="70" spans="1:9" ht="12.75" customHeight="1" x14ac:dyDescent="0.2">
      <c r="A70" s="140">
        <v>62</v>
      </c>
      <c r="B70" s="12" t="s">
        <v>125</v>
      </c>
      <c r="C70" s="30" t="s">
        <v>126</v>
      </c>
      <c r="D70" s="43">
        <f t="shared" si="2"/>
        <v>0</v>
      </c>
      <c r="E70" s="64"/>
      <c r="F70" s="64"/>
      <c r="G70" s="64"/>
      <c r="H70" s="64"/>
      <c r="I70" s="64"/>
    </row>
    <row r="71" spans="1:9" ht="27.75" customHeight="1" x14ac:dyDescent="0.2">
      <c r="A71" s="140">
        <v>63</v>
      </c>
      <c r="B71" s="8" t="s">
        <v>127</v>
      </c>
      <c r="C71" s="30" t="s">
        <v>128</v>
      </c>
      <c r="D71" s="43">
        <f t="shared" si="2"/>
        <v>0</v>
      </c>
      <c r="E71" s="64"/>
      <c r="F71" s="64"/>
      <c r="G71" s="64"/>
      <c r="H71" s="64"/>
      <c r="I71" s="64"/>
    </row>
    <row r="72" spans="1:9" ht="24" x14ac:dyDescent="0.2">
      <c r="A72" s="140">
        <v>64</v>
      </c>
      <c r="B72" s="8" t="s">
        <v>129</v>
      </c>
      <c r="C72" s="30" t="s">
        <v>130</v>
      </c>
      <c r="D72" s="43">
        <f t="shared" si="2"/>
        <v>0</v>
      </c>
      <c r="E72" s="64"/>
      <c r="F72" s="64"/>
      <c r="G72" s="64"/>
      <c r="H72" s="64"/>
      <c r="I72" s="64"/>
    </row>
    <row r="73" spans="1:9" x14ac:dyDescent="0.2">
      <c r="A73" s="140">
        <v>65</v>
      </c>
      <c r="B73" s="11" t="s">
        <v>131</v>
      </c>
      <c r="C73" s="30" t="s">
        <v>132</v>
      </c>
      <c r="D73" s="43">
        <f t="shared" si="2"/>
        <v>0</v>
      </c>
      <c r="E73" s="64"/>
      <c r="F73" s="64"/>
      <c r="G73" s="64"/>
      <c r="H73" s="64"/>
      <c r="I73" s="64"/>
    </row>
    <row r="74" spans="1:9" x14ac:dyDescent="0.2">
      <c r="A74" s="140">
        <v>66</v>
      </c>
      <c r="B74" s="8" t="s">
        <v>133</v>
      </c>
      <c r="C74" s="30" t="s">
        <v>134</v>
      </c>
      <c r="D74" s="43">
        <f t="shared" ref="D74:D137" si="3">E74+F74+G74+H74+I74</f>
        <v>0</v>
      </c>
      <c r="E74" s="64"/>
      <c r="F74" s="64"/>
      <c r="G74" s="64"/>
      <c r="H74" s="64"/>
      <c r="I74" s="64"/>
    </row>
    <row r="75" spans="1:9" x14ac:dyDescent="0.2">
      <c r="A75" s="140">
        <v>67</v>
      </c>
      <c r="B75" s="11" t="s">
        <v>135</v>
      </c>
      <c r="C75" s="30" t="s">
        <v>136</v>
      </c>
      <c r="D75" s="43">
        <f t="shared" si="3"/>
        <v>0</v>
      </c>
      <c r="E75" s="64"/>
      <c r="F75" s="64"/>
      <c r="G75" s="64"/>
      <c r="H75" s="64"/>
      <c r="I75" s="64"/>
    </row>
    <row r="76" spans="1:9" x14ac:dyDescent="0.2">
      <c r="A76" s="140">
        <v>68</v>
      </c>
      <c r="B76" s="11" t="s">
        <v>137</v>
      </c>
      <c r="C76" s="30" t="s">
        <v>138</v>
      </c>
      <c r="D76" s="43">
        <f t="shared" si="3"/>
        <v>0</v>
      </c>
      <c r="E76" s="64"/>
      <c r="F76" s="64"/>
      <c r="G76" s="64"/>
      <c r="H76" s="64"/>
      <c r="I76" s="64"/>
    </row>
    <row r="77" spans="1:9" x14ac:dyDescent="0.2">
      <c r="A77" s="140">
        <v>69</v>
      </c>
      <c r="B77" s="11" t="s">
        <v>139</v>
      </c>
      <c r="C77" s="30" t="s">
        <v>140</v>
      </c>
      <c r="D77" s="43">
        <f t="shared" si="3"/>
        <v>0</v>
      </c>
      <c r="E77" s="64"/>
      <c r="F77" s="64"/>
      <c r="G77" s="64"/>
      <c r="H77" s="64"/>
      <c r="I77" s="64"/>
    </row>
    <row r="78" spans="1:9" x14ac:dyDescent="0.2">
      <c r="A78" s="140">
        <v>70</v>
      </c>
      <c r="B78" s="12" t="s">
        <v>141</v>
      </c>
      <c r="C78" s="30" t="s">
        <v>142</v>
      </c>
      <c r="D78" s="43">
        <f t="shared" si="3"/>
        <v>0</v>
      </c>
      <c r="E78" s="64"/>
      <c r="F78" s="64"/>
      <c r="G78" s="64"/>
      <c r="H78" s="64"/>
      <c r="I78" s="64"/>
    </row>
    <row r="79" spans="1:9" x14ac:dyDescent="0.2">
      <c r="A79" s="140">
        <v>71</v>
      </c>
      <c r="B79" s="11" t="s">
        <v>143</v>
      </c>
      <c r="C79" s="31" t="s">
        <v>144</v>
      </c>
      <c r="D79" s="43">
        <f t="shared" si="3"/>
        <v>0</v>
      </c>
      <c r="E79" s="64"/>
      <c r="F79" s="64"/>
      <c r="G79" s="64"/>
      <c r="H79" s="64"/>
      <c r="I79" s="64"/>
    </row>
    <row r="80" spans="1:9" x14ac:dyDescent="0.2">
      <c r="A80" s="140">
        <v>72</v>
      </c>
      <c r="B80" s="12" t="s">
        <v>145</v>
      </c>
      <c r="C80" s="30" t="s">
        <v>146</v>
      </c>
      <c r="D80" s="43">
        <f t="shared" si="3"/>
        <v>0</v>
      </c>
      <c r="E80" s="64"/>
      <c r="F80" s="64"/>
      <c r="G80" s="64"/>
      <c r="H80" s="64"/>
      <c r="I80" s="64"/>
    </row>
    <row r="81" spans="1:9" x14ac:dyDescent="0.2">
      <c r="A81" s="140">
        <v>73</v>
      </c>
      <c r="B81" s="11" t="s">
        <v>147</v>
      </c>
      <c r="C81" s="30" t="s">
        <v>148</v>
      </c>
      <c r="D81" s="43">
        <f t="shared" si="3"/>
        <v>0</v>
      </c>
      <c r="E81" s="64"/>
      <c r="F81" s="64"/>
      <c r="G81" s="64"/>
      <c r="H81" s="64"/>
      <c r="I81" s="64"/>
    </row>
    <row r="82" spans="1:9" x14ac:dyDescent="0.2">
      <c r="A82" s="140">
        <v>74</v>
      </c>
      <c r="B82" s="12" t="s">
        <v>149</v>
      </c>
      <c r="C82" s="30" t="s">
        <v>150</v>
      </c>
      <c r="D82" s="43">
        <f t="shared" si="3"/>
        <v>0</v>
      </c>
      <c r="E82" s="64"/>
      <c r="F82" s="64"/>
      <c r="G82" s="64"/>
      <c r="H82" s="64"/>
      <c r="I82" s="64"/>
    </row>
    <row r="83" spans="1:9" x14ac:dyDescent="0.2">
      <c r="A83" s="140">
        <v>75</v>
      </c>
      <c r="B83" s="12" t="s">
        <v>151</v>
      </c>
      <c r="C83" s="30" t="s">
        <v>152</v>
      </c>
      <c r="D83" s="43">
        <f t="shared" si="3"/>
        <v>0</v>
      </c>
      <c r="E83" s="64"/>
      <c r="F83" s="64"/>
      <c r="G83" s="64"/>
      <c r="H83" s="64"/>
      <c r="I83" s="64"/>
    </row>
    <row r="84" spans="1:9" ht="24" x14ac:dyDescent="0.2">
      <c r="A84" s="140">
        <v>76</v>
      </c>
      <c r="B84" s="20" t="s">
        <v>153</v>
      </c>
      <c r="C84" s="34" t="s">
        <v>154</v>
      </c>
      <c r="D84" s="43">
        <f t="shared" si="3"/>
        <v>0</v>
      </c>
      <c r="E84" s="64"/>
      <c r="F84" s="64"/>
      <c r="G84" s="64"/>
      <c r="H84" s="64"/>
      <c r="I84" s="64"/>
    </row>
    <row r="85" spans="1:9" ht="24" x14ac:dyDescent="0.2">
      <c r="A85" s="140">
        <v>77</v>
      </c>
      <c r="B85" s="8" t="s">
        <v>155</v>
      </c>
      <c r="C85" s="30" t="s">
        <v>156</v>
      </c>
      <c r="D85" s="43">
        <f t="shared" si="3"/>
        <v>0</v>
      </c>
      <c r="E85" s="64"/>
      <c r="F85" s="64"/>
      <c r="G85" s="64"/>
      <c r="H85" s="64"/>
      <c r="I85" s="64"/>
    </row>
    <row r="86" spans="1:9" ht="24" x14ac:dyDescent="0.2">
      <c r="A86" s="140">
        <v>78</v>
      </c>
      <c r="B86" s="11" t="s">
        <v>157</v>
      </c>
      <c r="C86" s="30" t="s">
        <v>158</v>
      </c>
      <c r="D86" s="43">
        <f t="shared" si="3"/>
        <v>0</v>
      </c>
      <c r="E86" s="64"/>
      <c r="F86" s="64"/>
      <c r="G86" s="64"/>
      <c r="H86" s="64"/>
      <c r="I86" s="64"/>
    </row>
    <row r="87" spans="1:9" ht="24" x14ac:dyDescent="0.2">
      <c r="A87" s="140">
        <v>79</v>
      </c>
      <c r="B87" s="11" t="s">
        <v>159</v>
      </c>
      <c r="C87" s="30" t="s">
        <v>160</v>
      </c>
      <c r="D87" s="43">
        <f t="shared" si="3"/>
        <v>0</v>
      </c>
      <c r="E87" s="64"/>
      <c r="F87" s="64"/>
      <c r="G87" s="64"/>
      <c r="H87" s="64"/>
      <c r="I87" s="64"/>
    </row>
    <row r="88" spans="1:9" ht="24" x14ac:dyDescent="0.2">
      <c r="A88" s="140">
        <v>80</v>
      </c>
      <c r="B88" s="8" t="s">
        <v>161</v>
      </c>
      <c r="C88" s="30" t="s">
        <v>162</v>
      </c>
      <c r="D88" s="43">
        <f t="shared" si="3"/>
        <v>0</v>
      </c>
      <c r="E88" s="64"/>
      <c r="F88" s="64"/>
      <c r="G88" s="64"/>
      <c r="H88" s="64"/>
      <c r="I88" s="64"/>
    </row>
    <row r="89" spans="1:9" ht="24" x14ac:dyDescent="0.2">
      <c r="A89" s="140">
        <v>81</v>
      </c>
      <c r="B89" s="8" t="s">
        <v>163</v>
      </c>
      <c r="C89" s="30" t="s">
        <v>164</v>
      </c>
      <c r="D89" s="43">
        <f t="shared" si="3"/>
        <v>0</v>
      </c>
      <c r="E89" s="64"/>
      <c r="F89" s="64"/>
      <c r="G89" s="64"/>
      <c r="H89" s="64"/>
      <c r="I89" s="64"/>
    </row>
    <row r="90" spans="1:9" ht="24" x14ac:dyDescent="0.2">
      <c r="A90" s="140">
        <v>82</v>
      </c>
      <c r="B90" s="8" t="s">
        <v>165</v>
      </c>
      <c r="C90" s="30" t="s">
        <v>166</v>
      </c>
      <c r="D90" s="43">
        <f t="shared" si="3"/>
        <v>0</v>
      </c>
      <c r="E90" s="64"/>
      <c r="F90" s="64"/>
      <c r="G90" s="64"/>
      <c r="H90" s="64"/>
      <c r="I90" s="64"/>
    </row>
    <row r="91" spans="1:9" ht="24" x14ac:dyDescent="0.2">
      <c r="A91" s="140">
        <v>83</v>
      </c>
      <c r="B91" s="12" t="s">
        <v>167</v>
      </c>
      <c r="C91" s="30" t="s">
        <v>168</v>
      </c>
      <c r="D91" s="43">
        <f t="shared" si="3"/>
        <v>0</v>
      </c>
      <c r="E91" s="64"/>
      <c r="F91" s="64"/>
      <c r="G91" s="64"/>
      <c r="H91" s="64"/>
      <c r="I91" s="64"/>
    </row>
    <row r="92" spans="1:9" x14ac:dyDescent="0.2">
      <c r="A92" s="140">
        <v>84</v>
      </c>
      <c r="B92" s="8" t="s">
        <v>169</v>
      </c>
      <c r="C92" s="30" t="s">
        <v>170</v>
      </c>
      <c r="D92" s="43">
        <f t="shared" si="3"/>
        <v>0</v>
      </c>
      <c r="E92" s="64"/>
      <c r="F92" s="64"/>
      <c r="G92" s="64"/>
      <c r="H92" s="64"/>
      <c r="I92" s="64"/>
    </row>
    <row r="93" spans="1:9" x14ac:dyDescent="0.2">
      <c r="A93" s="140">
        <v>85</v>
      </c>
      <c r="B93" s="12" t="s">
        <v>171</v>
      </c>
      <c r="C93" s="30" t="s">
        <v>172</v>
      </c>
      <c r="D93" s="43">
        <f t="shared" si="3"/>
        <v>0</v>
      </c>
      <c r="E93" s="64"/>
      <c r="F93" s="64"/>
      <c r="G93" s="64"/>
      <c r="H93" s="64"/>
      <c r="I93" s="64"/>
    </row>
    <row r="94" spans="1:9" x14ac:dyDescent="0.2">
      <c r="A94" s="140">
        <v>86</v>
      </c>
      <c r="B94" s="14" t="s">
        <v>173</v>
      </c>
      <c r="C94" s="32" t="s">
        <v>174</v>
      </c>
      <c r="D94" s="43">
        <f t="shared" si="3"/>
        <v>0</v>
      </c>
      <c r="E94" s="64"/>
      <c r="F94" s="64"/>
      <c r="G94" s="64"/>
      <c r="H94" s="64"/>
      <c r="I94" s="64"/>
    </row>
    <row r="95" spans="1:9" x14ac:dyDescent="0.2">
      <c r="A95" s="140">
        <v>87</v>
      </c>
      <c r="B95" s="8" t="s">
        <v>175</v>
      </c>
      <c r="C95" s="30" t="s">
        <v>176</v>
      </c>
      <c r="D95" s="43">
        <f t="shared" si="3"/>
        <v>0</v>
      </c>
      <c r="E95" s="64"/>
      <c r="F95" s="64"/>
      <c r="G95" s="64"/>
      <c r="H95" s="64"/>
      <c r="I95" s="64"/>
    </row>
    <row r="96" spans="1:9" x14ac:dyDescent="0.2">
      <c r="A96" s="140">
        <v>88</v>
      </c>
      <c r="B96" s="8" t="s">
        <v>177</v>
      </c>
      <c r="C96" s="30" t="s">
        <v>178</v>
      </c>
      <c r="D96" s="43">
        <f t="shared" si="3"/>
        <v>0</v>
      </c>
      <c r="E96" s="64"/>
      <c r="F96" s="64"/>
      <c r="G96" s="64"/>
      <c r="H96" s="64"/>
      <c r="I96" s="64"/>
    </row>
    <row r="97" spans="1:9" ht="13.5" customHeight="1" x14ac:dyDescent="0.2">
      <c r="A97" s="140">
        <v>89</v>
      </c>
      <c r="B97" s="14" t="s">
        <v>179</v>
      </c>
      <c r="C97" s="32" t="s">
        <v>180</v>
      </c>
      <c r="D97" s="43">
        <f t="shared" si="3"/>
        <v>0</v>
      </c>
      <c r="E97" s="64"/>
      <c r="F97" s="64"/>
      <c r="G97" s="64"/>
      <c r="H97" s="64"/>
      <c r="I97" s="64"/>
    </row>
    <row r="98" spans="1:9" ht="14.25" customHeight="1" x14ac:dyDescent="0.2">
      <c r="A98" s="140">
        <v>90</v>
      </c>
      <c r="B98" s="8" t="s">
        <v>181</v>
      </c>
      <c r="C98" s="30" t="s">
        <v>182</v>
      </c>
      <c r="D98" s="43">
        <f t="shared" si="3"/>
        <v>4825873</v>
      </c>
      <c r="E98" s="64"/>
      <c r="F98" s="64">
        <v>4825873</v>
      </c>
      <c r="G98" s="64"/>
      <c r="H98" s="64"/>
      <c r="I98" s="64"/>
    </row>
    <row r="99" spans="1:9" x14ac:dyDescent="0.2">
      <c r="A99" s="140">
        <v>91</v>
      </c>
      <c r="B99" s="14" t="s">
        <v>183</v>
      </c>
      <c r="C99" s="32" t="s">
        <v>184</v>
      </c>
      <c r="D99" s="43">
        <f t="shared" si="3"/>
        <v>0</v>
      </c>
      <c r="E99" s="64"/>
      <c r="F99" s="64"/>
      <c r="G99" s="64"/>
      <c r="H99" s="64"/>
      <c r="I99" s="64"/>
    </row>
    <row r="100" spans="1:9" x14ac:dyDescent="0.2">
      <c r="A100" s="140">
        <v>92</v>
      </c>
      <c r="B100" s="11" t="s">
        <v>185</v>
      </c>
      <c r="C100" s="30" t="s">
        <v>186</v>
      </c>
      <c r="D100" s="43">
        <f t="shared" si="3"/>
        <v>0</v>
      </c>
      <c r="E100" s="64"/>
      <c r="F100" s="64"/>
      <c r="G100" s="64"/>
      <c r="H100" s="64"/>
      <c r="I100" s="64"/>
    </row>
    <row r="101" spans="1:9" ht="24" x14ac:dyDescent="0.2">
      <c r="A101" s="140">
        <v>93</v>
      </c>
      <c r="B101" s="12" t="s">
        <v>187</v>
      </c>
      <c r="C101" s="30" t="s">
        <v>188</v>
      </c>
      <c r="D101" s="43">
        <f t="shared" si="3"/>
        <v>0</v>
      </c>
      <c r="E101" s="64"/>
      <c r="F101" s="64"/>
      <c r="G101" s="64"/>
      <c r="H101" s="64"/>
      <c r="I101" s="64"/>
    </row>
    <row r="102" spans="1:9" ht="24" x14ac:dyDescent="0.2">
      <c r="A102" s="140">
        <v>94</v>
      </c>
      <c r="B102" s="11" t="s">
        <v>189</v>
      </c>
      <c r="C102" s="31" t="s">
        <v>190</v>
      </c>
      <c r="D102" s="43">
        <f t="shared" si="3"/>
        <v>0</v>
      </c>
      <c r="E102" s="64"/>
      <c r="F102" s="64"/>
      <c r="G102" s="64"/>
      <c r="H102" s="64"/>
      <c r="I102" s="64"/>
    </row>
    <row r="103" spans="1:9" x14ac:dyDescent="0.2">
      <c r="A103" s="140">
        <v>95</v>
      </c>
      <c r="B103" s="11" t="s">
        <v>191</v>
      </c>
      <c r="C103" s="32" t="s">
        <v>192</v>
      </c>
      <c r="D103" s="43">
        <f t="shared" si="3"/>
        <v>0</v>
      </c>
      <c r="E103" s="64"/>
      <c r="F103" s="64"/>
      <c r="G103" s="64"/>
      <c r="H103" s="64"/>
      <c r="I103" s="64"/>
    </row>
    <row r="104" spans="1:9" x14ac:dyDescent="0.2">
      <c r="A104" s="140">
        <v>96</v>
      </c>
      <c r="B104" s="12" t="s">
        <v>193</v>
      </c>
      <c r="C104" s="30" t="s">
        <v>194</v>
      </c>
      <c r="D104" s="43">
        <f t="shared" si="3"/>
        <v>0</v>
      </c>
      <c r="E104" s="64"/>
      <c r="F104" s="64"/>
      <c r="G104" s="64"/>
      <c r="H104" s="64"/>
      <c r="I104" s="64"/>
    </row>
    <row r="105" spans="1:9" x14ac:dyDescent="0.2">
      <c r="A105" s="140">
        <v>97</v>
      </c>
      <c r="B105" s="11" t="s">
        <v>195</v>
      </c>
      <c r="C105" s="35" t="s">
        <v>196</v>
      </c>
      <c r="D105" s="43">
        <f t="shared" si="3"/>
        <v>0</v>
      </c>
      <c r="E105" s="64"/>
      <c r="F105" s="64"/>
      <c r="G105" s="64"/>
      <c r="H105" s="64"/>
      <c r="I105" s="64"/>
    </row>
    <row r="106" spans="1:9" x14ac:dyDescent="0.2">
      <c r="A106" s="140">
        <v>98</v>
      </c>
      <c r="B106" s="12" t="s">
        <v>197</v>
      </c>
      <c r="C106" s="30" t="s">
        <v>198</v>
      </c>
      <c r="D106" s="43">
        <f t="shared" si="3"/>
        <v>0</v>
      </c>
      <c r="E106" s="64"/>
      <c r="F106" s="64"/>
      <c r="G106" s="64"/>
      <c r="H106" s="64"/>
      <c r="I106" s="64"/>
    </row>
    <row r="107" spans="1:9" x14ac:dyDescent="0.2">
      <c r="A107" s="140">
        <v>99</v>
      </c>
      <c r="B107" s="12" t="s">
        <v>199</v>
      </c>
      <c r="C107" s="30" t="s">
        <v>200</v>
      </c>
      <c r="D107" s="43">
        <f t="shared" si="3"/>
        <v>0</v>
      </c>
      <c r="E107" s="64"/>
      <c r="F107" s="64"/>
      <c r="G107" s="64"/>
      <c r="H107" s="64"/>
      <c r="I107" s="64"/>
    </row>
    <row r="108" spans="1:9" x14ac:dyDescent="0.2">
      <c r="A108" s="140">
        <v>100</v>
      </c>
      <c r="B108" s="11" t="s">
        <v>201</v>
      </c>
      <c r="C108" s="32" t="s">
        <v>202</v>
      </c>
      <c r="D108" s="43">
        <f t="shared" si="3"/>
        <v>0</v>
      </c>
      <c r="E108" s="64"/>
      <c r="F108" s="64"/>
      <c r="G108" s="64"/>
      <c r="H108" s="64"/>
      <c r="I108" s="64"/>
    </row>
    <row r="109" spans="1:9" x14ac:dyDescent="0.2">
      <c r="A109" s="140">
        <v>101</v>
      </c>
      <c r="B109" s="11" t="s">
        <v>203</v>
      </c>
      <c r="C109" s="31" t="s">
        <v>204</v>
      </c>
      <c r="D109" s="43">
        <f t="shared" si="3"/>
        <v>0</v>
      </c>
      <c r="E109" s="64"/>
      <c r="F109" s="64"/>
      <c r="G109" s="64"/>
      <c r="H109" s="64"/>
      <c r="I109" s="64"/>
    </row>
    <row r="110" spans="1:9" x14ac:dyDescent="0.2">
      <c r="A110" s="140">
        <v>102</v>
      </c>
      <c r="B110" s="8" t="s">
        <v>205</v>
      </c>
      <c r="C110" s="31" t="s">
        <v>206</v>
      </c>
      <c r="D110" s="43">
        <f t="shared" si="3"/>
        <v>0</v>
      </c>
      <c r="E110" s="64"/>
      <c r="F110" s="64"/>
      <c r="G110" s="64"/>
      <c r="H110" s="64"/>
      <c r="I110" s="64"/>
    </row>
    <row r="111" spans="1:9" x14ac:dyDescent="0.2">
      <c r="A111" s="140">
        <v>103</v>
      </c>
      <c r="B111" s="8" t="s">
        <v>207</v>
      </c>
      <c r="C111" s="31" t="s">
        <v>208</v>
      </c>
      <c r="D111" s="43">
        <f t="shared" si="3"/>
        <v>0</v>
      </c>
      <c r="E111" s="64"/>
      <c r="F111" s="64"/>
      <c r="G111" s="64"/>
      <c r="H111" s="64"/>
      <c r="I111" s="64"/>
    </row>
    <row r="112" spans="1:9" x14ac:dyDescent="0.2">
      <c r="A112" s="140">
        <v>104</v>
      </c>
      <c r="B112" s="12" t="s">
        <v>209</v>
      </c>
      <c r="C112" s="30" t="s">
        <v>210</v>
      </c>
      <c r="D112" s="43">
        <f t="shared" si="3"/>
        <v>0</v>
      </c>
      <c r="E112" s="64"/>
      <c r="F112" s="64"/>
      <c r="G112" s="64"/>
      <c r="H112" s="64"/>
      <c r="I112" s="64"/>
    </row>
    <row r="113" spans="1:9" x14ac:dyDescent="0.2">
      <c r="A113" s="140">
        <v>105</v>
      </c>
      <c r="B113" s="14" t="s">
        <v>211</v>
      </c>
      <c r="C113" s="32" t="s">
        <v>212</v>
      </c>
      <c r="D113" s="43">
        <f t="shared" si="3"/>
        <v>0</v>
      </c>
      <c r="E113" s="64"/>
      <c r="F113" s="64"/>
      <c r="G113" s="64"/>
      <c r="H113" s="64"/>
      <c r="I113" s="64"/>
    </row>
    <row r="114" spans="1:9" x14ac:dyDescent="0.2">
      <c r="A114" s="140">
        <v>106</v>
      </c>
      <c r="B114" s="8" t="s">
        <v>213</v>
      </c>
      <c r="C114" s="31" t="s">
        <v>214</v>
      </c>
      <c r="D114" s="43">
        <f t="shared" si="3"/>
        <v>0</v>
      </c>
      <c r="E114" s="64"/>
      <c r="F114" s="64"/>
      <c r="G114" s="64"/>
      <c r="H114" s="64"/>
      <c r="I114" s="64"/>
    </row>
    <row r="115" spans="1:9" x14ac:dyDescent="0.2">
      <c r="A115" s="140">
        <v>107</v>
      </c>
      <c r="B115" s="11" t="s">
        <v>215</v>
      </c>
      <c r="C115" s="31" t="s">
        <v>216</v>
      </c>
      <c r="D115" s="43">
        <f t="shared" si="3"/>
        <v>0</v>
      </c>
      <c r="E115" s="64"/>
      <c r="F115" s="64"/>
      <c r="G115" s="64"/>
      <c r="H115" s="64"/>
      <c r="I115" s="64"/>
    </row>
    <row r="116" spans="1:9" x14ac:dyDescent="0.2">
      <c r="A116" s="140">
        <v>108</v>
      </c>
      <c r="B116" s="12" t="s">
        <v>217</v>
      </c>
      <c r="C116" s="30" t="s">
        <v>218</v>
      </c>
      <c r="D116" s="43">
        <f t="shared" si="3"/>
        <v>0</v>
      </c>
      <c r="E116" s="64"/>
      <c r="F116" s="64"/>
      <c r="G116" s="64"/>
      <c r="H116" s="64"/>
      <c r="I116" s="64"/>
    </row>
    <row r="117" spans="1:9" ht="12" customHeight="1" x14ac:dyDescent="0.2">
      <c r="A117" s="140">
        <v>109</v>
      </c>
      <c r="B117" s="12" t="s">
        <v>219</v>
      </c>
      <c r="C117" s="30" t="s">
        <v>220</v>
      </c>
      <c r="D117" s="43">
        <f t="shared" si="3"/>
        <v>0</v>
      </c>
      <c r="E117" s="64"/>
      <c r="F117" s="64"/>
      <c r="G117" s="64"/>
      <c r="H117" s="64"/>
      <c r="I117" s="64"/>
    </row>
    <row r="118" spans="1:9" x14ac:dyDescent="0.2">
      <c r="A118" s="140">
        <v>110</v>
      </c>
      <c r="B118" s="8" t="s">
        <v>221</v>
      </c>
      <c r="C118" s="31" t="s">
        <v>222</v>
      </c>
      <c r="D118" s="43">
        <f t="shared" si="3"/>
        <v>0</v>
      </c>
      <c r="E118" s="64"/>
      <c r="F118" s="64"/>
      <c r="G118" s="64"/>
      <c r="H118" s="64"/>
      <c r="I118" s="64"/>
    </row>
    <row r="119" spans="1:9" x14ac:dyDescent="0.2">
      <c r="A119" s="140">
        <v>111</v>
      </c>
      <c r="B119" s="11" t="s">
        <v>223</v>
      </c>
      <c r="C119" s="31" t="s">
        <v>224</v>
      </c>
      <c r="D119" s="43">
        <f t="shared" si="3"/>
        <v>0</v>
      </c>
      <c r="E119" s="64"/>
      <c r="F119" s="64"/>
      <c r="G119" s="64"/>
      <c r="H119" s="64"/>
      <c r="I119" s="64"/>
    </row>
    <row r="120" spans="1:9" x14ac:dyDescent="0.2">
      <c r="A120" s="140">
        <v>112</v>
      </c>
      <c r="B120" s="8" t="s">
        <v>225</v>
      </c>
      <c r="C120" s="30" t="s">
        <v>226</v>
      </c>
      <c r="D120" s="43">
        <f t="shared" si="3"/>
        <v>149390944</v>
      </c>
      <c r="E120" s="64"/>
      <c r="F120" s="64"/>
      <c r="G120" s="64"/>
      <c r="H120" s="64"/>
      <c r="I120" s="64">
        <v>149390944</v>
      </c>
    </row>
    <row r="121" spans="1:9" x14ac:dyDescent="0.2">
      <c r="A121" s="140">
        <v>113</v>
      </c>
      <c r="B121" s="8" t="s">
        <v>227</v>
      </c>
      <c r="C121" s="31" t="s">
        <v>228</v>
      </c>
      <c r="D121" s="43">
        <f t="shared" si="3"/>
        <v>0</v>
      </c>
      <c r="E121" s="64"/>
      <c r="F121" s="64"/>
      <c r="G121" s="64"/>
      <c r="H121" s="64"/>
      <c r="I121" s="64"/>
    </row>
    <row r="122" spans="1:9" x14ac:dyDescent="0.2">
      <c r="A122" s="140">
        <v>114</v>
      </c>
      <c r="B122" s="12" t="s">
        <v>229</v>
      </c>
      <c r="C122" s="30" t="s">
        <v>230</v>
      </c>
      <c r="D122" s="43">
        <f t="shared" si="3"/>
        <v>42853800</v>
      </c>
      <c r="E122" s="64"/>
      <c r="F122" s="64"/>
      <c r="G122" s="64"/>
      <c r="H122" s="64"/>
      <c r="I122" s="64">
        <v>42853800</v>
      </c>
    </row>
    <row r="123" spans="1:9" ht="13.5" customHeight="1" x14ac:dyDescent="0.2">
      <c r="A123" s="140">
        <v>115</v>
      </c>
      <c r="B123" s="12" t="s">
        <v>231</v>
      </c>
      <c r="C123" s="30" t="s">
        <v>232</v>
      </c>
      <c r="D123" s="43">
        <f t="shared" si="3"/>
        <v>0</v>
      </c>
      <c r="E123" s="64"/>
      <c r="F123" s="64"/>
      <c r="G123" s="64"/>
      <c r="H123" s="64"/>
      <c r="I123" s="64"/>
    </row>
    <row r="124" spans="1:9" x14ac:dyDescent="0.2">
      <c r="A124" s="140">
        <v>116</v>
      </c>
      <c r="B124" s="12" t="s">
        <v>233</v>
      </c>
      <c r="C124" s="30" t="s">
        <v>234</v>
      </c>
      <c r="D124" s="43">
        <f t="shared" si="3"/>
        <v>0</v>
      </c>
      <c r="E124" s="64"/>
      <c r="F124" s="64"/>
      <c r="G124" s="64"/>
      <c r="H124" s="64"/>
      <c r="I124" s="64"/>
    </row>
    <row r="125" spans="1:9" ht="24" x14ac:dyDescent="0.2">
      <c r="A125" s="140">
        <v>117</v>
      </c>
      <c r="B125" s="12" t="s">
        <v>235</v>
      </c>
      <c r="C125" s="30" t="s">
        <v>236</v>
      </c>
      <c r="D125" s="43">
        <f t="shared" si="3"/>
        <v>0</v>
      </c>
      <c r="E125" s="64"/>
      <c r="F125" s="64"/>
      <c r="G125" s="64"/>
      <c r="H125" s="64"/>
      <c r="I125" s="64"/>
    </row>
    <row r="126" spans="1:9" x14ac:dyDescent="0.2">
      <c r="A126" s="140">
        <v>118</v>
      </c>
      <c r="B126" s="12" t="s">
        <v>237</v>
      </c>
      <c r="C126" s="30" t="s">
        <v>238</v>
      </c>
      <c r="D126" s="43">
        <f t="shared" si="3"/>
        <v>0</v>
      </c>
      <c r="E126" s="64"/>
      <c r="F126" s="64"/>
      <c r="G126" s="64"/>
      <c r="H126" s="64"/>
      <c r="I126" s="64"/>
    </row>
    <row r="127" spans="1:9" ht="12.75" customHeight="1" x14ac:dyDescent="0.2">
      <c r="A127" s="140">
        <v>119</v>
      </c>
      <c r="B127" s="12" t="s">
        <v>239</v>
      </c>
      <c r="C127" s="30" t="s">
        <v>240</v>
      </c>
      <c r="D127" s="43">
        <f t="shared" si="3"/>
        <v>659824321</v>
      </c>
      <c r="E127" s="64">
        <v>6330675</v>
      </c>
      <c r="F127" s="64"/>
      <c r="G127" s="64"/>
      <c r="H127" s="64"/>
      <c r="I127" s="64">
        <v>653493646</v>
      </c>
    </row>
    <row r="128" spans="1:9" x14ac:dyDescent="0.2">
      <c r="A128" s="140">
        <v>120</v>
      </c>
      <c r="B128" s="22" t="s">
        <v>241</v>
      </c>
      <c r="C128" s="36" t="s">
        <v>242</v>
      </c>
      <c r="D128" s="43">
        <f t="shared" si="3"/>
        <v>0</v>
      </c>
      <c r="E128" s="64"/>
      <c r="F128" s="64"/>
      <c r="G128" s="64"/>
      <c r="H128" s="64"/>
      <c r="I128" s="64"/>
    </row>
    <row r="129" spans="1:9" x14ac:dyDescent="0.2">
      <c r="A129" s="140">
        <v>121</v>
      </c>
      <c r="B129" s="11" t="s">
        <v>243</v>
      </c>
      <c r="C129" s="31" t="s">
        <v>244</v>
      </c>
      <c r="D129" s="43">
        <f t="shared" si="3"/>
        <v>0</v>
      </c>
      <c r="E129" s="64"/>
      <c r="F129" s="64"/>
      <c r="G129" s="64"/>
      <c r="H129" s="64"/>
      <c r="I129" s="64"/>
    </row>
    <row r="130" spans="1:9" x14ac:dyDescent="0.2">
      <c r="A130" s="140">
        <v>122</v>
      </c>
      <c r="B130" s="12" t="s">
        <v>245</v>
      </c>
      <c r="C130" s="30" t="s">
        <v>246</v>
      </c>
      <c r="D130" s="43">
        <f t="shared" si="3"/>
        <v>0</v>
      </c>
      <c r="E130" s="64"/>
      <c r="F130" s="64"/>
      <c r="G130" s="64"/>
      <c r="H130" s="64"/>
      <c r="I130" s="64"/>
    </row>
    <row r="131" spans="1:9" ht="24" x14ac:dyDescent="0.2">
      <c r="A131" s="140">
        <v>123</v>
      </c>
      <c r="B131" s="8" t="s">
        <v>247</v>
      </c>
      <c r="C131" s="37" t="s">
        <v>248</v>
      </c>
      <c r="D131" s="43">
        <f t="shared" si="3"/>
        <v>0</v>
      </c>
      <c r="E131" s="64"/>
      <c r="F131" s="64"/>
      <c r="G131" s="64"/>
      <c r="H131" s="64"/>
      <c r="I131" s="64"/>
    </row>
    <row r="132" spans="1:9" ht="24" x14ac:dyDescent="0.2">
      <c r="A132" s="140">
        <v>124</v>
      </c>
      <c r="B132" s="12" t="s">
        <v>249</v>
      </c>
      <c r="C132" s="30" t="s">
        <v>250</v>
      </c>
      <c r="D132" s="43">
        <f t="shared" si="3"/>
        <v>0</v>
      </c>
      <c r="E132" s="64"/>
      <c r="F132" s="64"/>
      <c r="G132" s="64"/>
      <c r="H132" s="64"/>
      <c r="I132" s="64"/>
    </row>
    <row r="133" spans="1:9" ht="21.75" customHeight="1" x14ac:dyDescent="0.2">
      <c r="A133" s="140">
        <v>125</v>
      </c>
      <c r="B133" s="12" t="s">
        <v>251</v>
      </c>
      <c r="C133" s="30" t="s">
        <v>252</v>
      </c>
      <c r="D133" s="43">
        <f t="shared" si="3"/>
        <v>0</v>
      </c>
      <c r="E133" s="64"/>
      <c r="F133" s="64"/>
      <c r="G133" s="64"/>
      <c r="H133" s="64"/>
      <c r="I133" s="64"/>
    </row>
    <row r="134" spans="1:9" x14ac:dyDescent="0.2">
      <c r="A134" s="140">
        <v>126</v>
      </c>
      <c r="B134" s="11" t="s">
        <v>253</v>
      </c>
      <c r="C134" s="30" t="s">
        <v>254</v>
      </c>
      <c r="D134" s="43">
        <f t="shared" si="3"/>
        <v>0</v>
      </c>
      <c r="E134" s="64"/>
      <c r="F134" s="64"/>
      <c r="G134" s="64"/>
      <c r="H134" s="64"/>
      <c r="I134" s="64"/>
    </row>
    <row r="135" spans="1:9" x14ac:dyDescent="0.2">
      <c r="A135" s="140">
        <v>127</v>
      </c>
      <c r="B135" s="14" t="s">
        <v>255</v>
      </c>
      <c r="C135" s="32" t="s">
        <v>256</v>
      </c>
      <c r="D135" s="43">
        <f t="shared" si="3"/>
        <v>0</v>
      </c>
      <c r="E135" s="64"/>
      <c r="F135" s="64"/>
      <c r="G135" s="64"/>
      <c r="H135" s="64"/>
      <c r="I135" s="64"/>
    </row>
    <row r="136" spans="1:9" x14ac:dyDescent="0.2">
      <c r="A136" s="140">
        <v>128</v>
      </c>
      <c r="B136" s="12" t="s">
        <v>257</v>
      </c>
      <c r="C136" s="30" t="s">
        <v>258</v>
      </c>
      <c r="D136" s="43">
        <f t="shared" si="3"/>
        <v>0</v>
      </c>
      <c r="E136" s="64"/>
      <c r="F136" s="64"/>
      <c r="G136" s="64"/>
      <c r="H136" s="64"/>
      <c r="I136" s="64"/>
    </row>
    <row r="137" spans="1:9" ht="11.25" customHeight="1" x14ac:dyDescent="0.2">
      <c r="A137" s="140">
        <v>129</v>
      </c>
      <c r="B137" s="8" t="s">
        <v>259</v>
      </c>
      <c r="C137" s="147" t="s">
        <v>260</v>
      </c>
      <c r="D137" s="43">
        <f t="shared" si="3"/>
        <v>58325732</v>
      </c>
      <c r="E137" s="148">
        <v>110381</v>
      </c>
      <c r="F137" s="64"/>
      <c r="G137" s="64"/>
      <c r="H137" s="64"/>
      <c r="I137" s="148">
        <v>58215351</v>
      </c>
    </row>
    <row r="138" spans="1:9" x14ac:dyDescent="0.2">
      <c r="A138" s="140">
        <v>130</v>
      </c>
      <c r="B138" s="11" t="s">
        <v>261</v>
      </c>
      <c r="C138" s="31" t="s">
        <v>262</v>
      </c>
      <c r="D138" s="43">
        <f t="shared" ref="D138:D156" si="4">E138+F138+G138+H138+I138</f>
        <v>0</v>
      </c>
      <c r="E138" s="64"/>
      <c r="F138" s="64"/>
      <c r="G138" s="64"/>
      <c r="H138" s="64"/>
      <c r="I138" s="64"/>
    </row>
    <row r="139" spans="1:9" x14ac:dyDescent="0.2">
      <c r="A139" s="140">
        <v>131</v>
      </c>
      <c r="B139" s="12" t="s">
        <v>263</v>
      </c>
      <c r="C139" s="30" t="s">
        <v>264</v>
      </c>
      <c r="D139" s="43">
        <f>E139+F139+G139+H139+I139</f>
        <v>247652391</v>
      </c>
      <c r="E139" s="64">
        <v>629750</v>
      </c>
      <c r="F139" s="64">
        <v>0</v>
      </c>
      <c r="G139" s="64">
        <v>0</v>
      </c>
      <c r="H139" s="64">
        <v>0</v>
      </c>
      <c r="I139" s="64">
        <v>247022641</v>
      </c>
    </row>
    <row r="140" spans="1:9" x14ac:dyDescent="0.2">
      <c r="A140" s="140">
        <v>132</v>
      </c>
      <c r="B140" s="12" t="s">
        <v>265</v>
      </c>
      <c r="C140" s="30" t="s">
        <v>266</v>
      </c>
      <c r="D140" s="43">
        <f t="shared" si="4"/>
        <v>0</v>
      </c>
      <c r="E140" s="64"/>
      <c r="F140" s="64"/>
      <c r="G140" s="64"/>
      <c r="H140" s="64"/>
      <c r="I140" s="64"/>
    </row>
    <row r="141" spans="1:9" ht="13.5" customHeight="1" x14ac:dyDescent="0.2">
      <c r="A141" s="140">
        <v>133</v>
      </c>
      <c r="B141" s="12" t="s">
        <v>267</v>
      </c>
      <c r="C141" s="30" t="s">
        <v>268</v>
      </c>
      <c r="D141" s="43">
        <f t="shared" si="4"/>
        <v>48204344</v>
      </c>
      <c r="E141" s="64"/>
      <c r="F141" s="64">
        <v>7720430</v>
      </c>
      <c r="G141" s="64">
        <v>12986000</v>
      </c>
      <c r="H141" s="64">
        <v>3116640</v>
      </c>
      <c r="I141" s="64">
        <v>24381274</v>
      </c>
    </row>
    <row r="142" spans="1:9" x14ac:dyDescent="0.2">
      <c r="A142" s="140">
        <v>134</v>
      </c>
      <c r="B142" s="12" t="s">
        <v>269</v>
      </c>
      <c r="C142" s="30" t="s">
        <v>270</v>
      </c>
      <c r="D142" s="43">
        <f t="shared" si="4"/>
        <v>0</v>
      </c>
      <c r="E142" s="64"/>
      <c r="F142" s="64"/>
      <c r="G142" s="64"/>
      <c r="H142" s="64"/>
      <c r="I142" s="64"/>
    </row>
    <row r="143" spans="1:9" x14ac:dyDescent="0.2">
      <c r="A143" s="140">
        <v>135</v>
      </c>
      <c r="B143" s="12" t="s">
        <v>271</v>
      </c>
      <c r="C143" s="30" t="s">
        <v>272</v>
      </c>
      <c r="D143" s="43">
        <f t="shared" si="4"/>
        <v>2766890</v>
      </c>
      <c r="E143" s="64"/>
      <c r="F143" s="64">
        <v>2766890</v>
      </c>
      <c r="G143" s="64"/>
      <c r="H143" s="64"/>
      <c r="I143" s="64"/>
    </row>
    <row r="144" spans="1:9" x14ac:dyDescent="0.2">
      <c r="A144" s="140">
        <v>136</v>
      </c>
      <c r="B144" s="8" t="s">
        <v>273</v>
      </c>
      <c r="C144" s="147" t="s">
        <v>274</v>
      </c>
      <c r="D144" s="43">
        <f t="shared" si="4"/>
        <v>20963539</v>
      </c>
      <c r="E144" s="64">
        <v>0</v>
      </c>
      <c r="F144" s="148">
        <v>595699</v>
      </c>
      <c r="G144" s="64">
        <v>0</v>
      </c>
      <c r="H144" s="64">
        <v>0</v>
      </c>
      <c r="I144" s="64">
        <v>20367840</v>
      </c>
    </row>
    <row r="145" spans="1:9" ht="10.5" customHeight="1" x14ac:dyDescent="0.2">
      <c r="A145" s="140">
        <v>137</v>
      </c>
      <c r="B145" s="12" t="s">
        <v>275</v>
      </c>
      <c r="C145" s="30" t="s">
        <v>276</v>
      </c>
      <c r="D145" s="43">
        <f t="shared" si="4"/>
        <v>0</v>
      </c>
      <c r="E145" s="64"/>
      <c r="F145" s="64"/>
      <c r="G145" s="64"/>
      <c r="H145" s="64"/>
      <c r="I145" s="64"/>
    </row>
    <row r="146" spans="1:9" x14ac:dyDescent="0.2">
      <c r="A146" s="140">
        <v>138</v>
      </c>
      <c r="B146" s="8" t="s">
        <v>277</v>
      </c>
      <c r="C146" s="30" t="s">
        <v>278</v>
      </c>
      <c r="D146" s="43">
        <f t="shared" si="4"/>
        <v>0</v>
      </c>
      <c r="E146" s="64"/>
      <c r="F146" s="64"/>
      <c r="G146" s="64"/>
      <c r="H146" s="64"/>
      <c r="I146" s="64"/>
    </row>
    <row r="147" spans="1:9" x14ac:dyDescent="0.2">
      <c r="A147" s="140">
        <v>139</v>
      </c>
      <c r="B147" s="14" t="s">
        <v>279</v>
      </c>
      <c r="C147" s="32" t="s">
        <v>280</v>
      </c>
      <c r="D147" s="43">
        <f t="shared" si="4"/>
        <v>0</v>
      </c>
      <c r="E147" s="64"/>
      <c r="F147" s="64"/>
      <c r="G147" s="64"/>
      <c r="H147" s="64"/>
      <c r="I147" s="64"/>
    </row>
    <row r="148" spans="1:9" x14ac:dyDescent="0.2">
      <c r="A148" s="140">
        <v>140</v>
      </c>
      <c r="B148" s="12" t="s">
        <v>281</v>
      </c>
      <c r="C148" s="30" t="s">
        <v>282</v>
      </c>
      <c r="D148" s="43">
        <f t="shared" si="4"/>
        <v>0</v>
      </c>
      <c r="E148" s="64"/>
      <c r="F148" s="64"/>
      <c r="G148" s="64"/>
      <c r="H148" s="64"/>
      <c r="I148" s="64"/>
    </row>
    <row r="149" spans="1:9" x14ac:dyDescent="0.2">
      <c r="A149" s="140">
        <v>141</v>
      </c>
      <c r="B149" s="12" t="s">
        <v>283</v>
      </c>
      <c r="C149" s="30" t="s">
        <v>284</v>
      </c>
      <c r="D149" s="43">
        <f t="shared" si="4"/>
        <v>0</v>
      </c>
      <c r="E149" s="64"/>
      <c r="F149" s="64"/>
      <c r="G149" s="64"/>
      <c r="H149" s="64"/>
      <c r="I149" s="64"/>
    </row>
    <row r="150" spans="1:9" x14ac:dyDescent="0.2">
      <c r="A150" s="140">
        <v>142</v>
      </c>
      <c r="B150" s="12" t="s">
        <v>285</v>
      </c>
      <c r="C150" s="30" t="s">
        <v>286</v>
      </c>
      <c r="D150" s="43">
        <f t="shared" si="4"/>
        <v>0</v>
      </c>
      <c r="E150" s="64"/>
      <c r="F150" s="64"/>
      <c r="G150" s="64"/>
      <c r="H150" s="64"/>
      <c r="I150" s="64"/>
    </row>
    <row r="151" spans="1:9" x14ac:dyDescent="0.2">
      <c r="A151" s="140">
        <v>143</v>
      </c>
      <c r="B151" s="14" t="s">
        <v>287</v>
      </c>
      <c r="C151" s="32" t="s">
        <v>288</v>
      </c>
      <c r="D151" s="43">
        <f t="shared" si="4"/>
        <v>189995</v>
      </c>
      <c r="E151" s="64"/>
      <c r="F151" s="64">
        <v>189995</v>
      </c>
      <c r="G151" s="64"/>
      <c r="H151" s="64"/>
      <c r="I151" s="64"/>
    </row>
    <row r="152" spans="1:9" x14ac:dyDescent="0.2">
      <c r="A152" s="140">
        <v>144</v>
      </c>
      <c r="B152" s="11" t="s">
        <v>289</v>
      </c>
      <c r="C152" s="32" t="s">
        <v>290</v>
      </c>
      <c r="D152" s="43">
        <f t="shared" si="4"/>
        <v>949975</v>
      </c>
      <c r="E152" s="64"/>
      <c r="F152" s="64">
        <v>949975</v>
      </c>
      <c r="G152" s="64"/>
      <c r="H152" s="64"/>
      <c r="I152" s="64"/>
    </row>
    <row r="153" spans="1:9" x14ac:dyDescent="0.2">
      <c r="A153" s="140">
        <v>145</v>
      </c>
      <c r="B153" s="12" t="s">
        <v>291</v>
      </c>
      <c r="C153" s="30" t="s">
        <v>292</v>
      </c>
      <c r="D153" s="43">
        <f t="shared" si="4"/>
        <v>1899950</v>
      </c>
      <c r="E153" s="64"/>
      <c r="F153" s="64">
        <v>1899950</v>
      </c>
      <c r="G153" s="64"/>
      <c r="H153" s="64"/>
      <c r="I153" s="64"/>
    </row>
    <row r="154" spans="1:9" x14ac:dyDescent="0.2">
      <c r="A154" s="140">
        <v>146</v>
      </c>
      <c r="B154" s="8" t="s">
        <v>293</v>
      </c>
      <c r="C154" s="31" t="s">
        <v>294</v>
      </c>
      <c r="D154" s="43">
        <f t="shared" si="4"/>
        <v>0</v>
      </c>
      <c r="E154" s="64"/>
      <c r="F154" s="64"/>
      <c r="G154" s="64"/>
      <c r="H154" s="64"/>
      <c r="I154" s="64"/>
    </row>
    <row r="155" spans="1:9" x14ac:dyDescent="0.2">
      <c r="A155" s="140">
        <v>147</v>
      </c>
      <c r="B155" s="8" t="s">
        <v>295</v>
      </c>
      <c r="C155" s="31" t="s">
        <v>296</v>
      </c>
      <c r="D155" s="43">
        <f t="shared" si="4"/>
        <v>0</v>
      </c>
      <c r="E155" s="64"/>
      <c r="F155" s="64"/>
      <c r="G155" s="64"/>
      <c r="H155" s="64"/>
      <c r="I155" s="64"/>
    </row>
    <row r="156" spans="1:9" ht="12.75" x14ac:dyDescent="0.2">
      <c r="A156" s="140">
        <v>148</v>
      </c>
      <c r="B156" s="25" t="s">
        <v>297</v>
      </c>
      <c r="C156" s="26" t="s">
        <v>298</v>
      </c>
      <c r="D156" s="43">
        <f t="shared" si="4"/>
        <v>0</v>
      </c>
      <c r="E156" s="64"/>
      <c r="F156" s="64"/>
      <c r="G156" s="64"/>
      <c r="H156" s="64"/>
      <c r="I156" s="64"/>
    </row>
  </sheetData>
  <mergeCells count="10">
    <mergeCell ref="A6:C6"/>
    <mergeCell ref="A7:C7"/>
    <mergeCell ref="A8:C8"/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6"/>
  <sheetViews>
    <sheetView zoomScale="106" zoomScaleNormal="106" workbookViewId="0">
      <pane xSplit="3" ySplit="5" topLeftCell="F6" activePane="bottomRight" state="frozen"/>
      <selection pane="topRight" activeCell="D1" sqref="D1"/>
      <selection pane="bottomLeft" activeCell="A6" sqref="A6"/>
      <selection pane="bottomRight" activeCell="M22" sqref="M22"/>
    </sheetView>
  </sheetViews>
  <sheetFormatPr defaultRowHeight="12" x14ac:dyDescent="0.2"/>
  <cols>
    <col min="1" max="1" width="4.7109375" style="1" customWidth="1"/>
    <col min="2" max="2" width="8" style="1" customWidth="1"/>
    <col min="3" max="3" width="31.28515625" style="2" customWidth="1"/>
    <col min="4" max="4" width="14.140625" style="71" customWidth="1"/>
    <col min="5" max="5" width="12.5703125" style="71" customWidth="1"/>
    <col min="6" max="6" width="13.5703125" style="71" customWidth="1"/>
    <col min="7" max="7" width="11.85546875" style="71" customWidth="1"/>
    <col min="8" max="8" width="12.85546875" style="71" customWidth="1"/>
    <col min="9" max="9" width="12.140625" style="71" customWidth="1"/>
    <col min="10" max="10" width="12.85546875" style="71" customWidth="1"/>
    <col min="11" max="16384" width="9.140625" style="3"/>
  </cols>
  <sheetData>
    <row r="2" spans="1:10" ht="20.25" customHeight="1" x14ac:dyDescent="0.2">
      <c r="A2" s="259" t="s">
        <v>365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0" x14ac:dyDescent="0.2">
      <c r="C3" s="4"/>
      <c r="J3" s="71" t="s">
        <v>330</v>
      </c>
    </row>
    <row r="4" spans="1:10" s="5" customFormat="1" ht="24.75" customHeight="1" x14ac:dyDescent="0.2">
      <c r="A4" s="260" t="s">
        <v>0</v>
      </c>
      <c r="B4" s="260" t="s">
        <v>1</v>
      </c>
      <c r="C4" s="262" t="s">
        <v>2</v>
      </c>
      <c r="D4" s="256" t="s">
        <v>366</v>
      </c>
      <c r="E4" s="256"/>
      <c r="F4" s="256"/>
      <c r="G4" s="256"/>
      <c r="H4" s="256"/>
      <c r="I4" s="257" t="s">
        <v>370</v>
      </c>
      <c r="J4" s="255" t="s">
        <v>400</v>
      </c>
    </row>
    <row r="5" spans="1:10" ht="51.75" customHeight="1" x14ac:dyDescent="0.2">
      <c r="A5" s="261"/>
      <c r="B5" s="261"/>
      <c r="C5" s="263"/>
      <c r="D5" s="95" t="s">
        <v>367</v>
      </c>
      <c r="E5" s="95" t="s">
        <v>368</v>
      </c>
      <c r="F5" s="95" t="s">
        <v>371</v>
      </c>
      <c r="G5" s="95" t="s">
        <v>369</v>
      </c>
      <c r="H5" s="95" t="s">
        <v>323</v>
      </c>
      <c r="I5" s="258"/>
      <c r="J5" s="255"/>
    </row>
    <row r="6" spans="1:10" s="5" customFormat="1" x14ac:dyDescent="0.2">
      <c r="A6" s="253" t="s">
        <v>300</v>
      </c>
      <c r="B6" s="254"/>
      <c r="C6" s="254"/>
      <c r="D6" s="27">
        <f>D8+D7</f>
        <v>26605119210</v>
      </c>
      <c r="E6" s="27">
        <f t="shared" ref="E6:J6" si="0">E8+E7</f>
        <v>6020719889</v>
      </c>
      <c r="F6" s="27">
        <f t="shared" si="0"/>
        <v>21050964500</v>
      </c>
      <c r="G6" s="27">
        <f t="shared" si="0"/>
        <v>3503425719.5600004</v>
      </c>
      <c r="H6" s="27">
        <f t="shared" si="0"/>
        <v>57180229318.559998</v>
      </c>
      <c r="I6" s="27">
        <f t="shared" si="0"/>
        <v>249846963</v>
      </c>
      <c r="J6" s="27">
        <f t="shared" si="0"/>
        <v>57430076281.559998</v>
      </c>
    </row>
    <row r="7" spans="1:10" s="5" customFormat="1" ht="15" customHeight="1" x14ac:dyDescent="0.2">
      <c r="A7" s="97"/>
      <c r="B7" s="98"/>
      <c r="C7" s="38" t="s">
        <v>299</v>
      </c>
      <c r="D7" s="10">
        <f>'КС '!D7+Гемодиализ!F7+Гемодиализ!G7</f>
        <v>1606942084</v>
      </c>
      <c r="E7" s="10">
        <f>ДС!D6+Гемодиализ!H7</f>
        <v>620777112</v>
      </c>
      <c r="F7" s="10">
        <f>'АПУ профилактика'!D8+'АПУ в неотл.форме'!D7+'АПУ обращения'!D8+'ОДИ ПГГ'!D7+'ОДИ МЗ РБ'!D7+ФАП!D7+Гемодиализ!I7</f>
        <v>359801644</v>
      </c>
      <c r="G7" s="10">
        <f>СМП!D7</f>
        <v>65071947.820000648</v>
      </c>
      <c r="H7" s="10">
        <f>D7+E7+F7+G7</f>
        <v>2652592787.8200006</v>
      </c>
      <c r="I7" s="27"/>
      <c r="J7" s="10">
        <f t="shared" ref="J7" si="1">H7+I7</f>
        <v>2652592787.8200006</v>
      </c>
    </row>
    <row r="8" spans="1:10" s="5" customFormat="1" ht="12.75" x14ac:dyDescent="0.2">
      <c r="A8" s="97"/>
      <c r="B8" s="94"/>
      <c r="C8" s="38" t="s">
        <v>395</v>
      </c>
      <c r="D8" s="27">
        <f>SUM(D9:D156)</f>
        <v>24998177126</v>
      </c>
      <c r="E8" s="27">
        <f t="shared" ref="E8:J8" si="2">SUM(E9:E156)</f>
        <v>5399942777</v>
      </c>
      <c r="F8" s="27">
        <f t="shared" si="2"/>
        <v>20691162856</v>
      </c>
      <c r="G8" s="27">
        <f t="shared" si="2"/>
        <v>3438353771.7399998</v>
      </c>
      <c r="H8" s="27">
        <f t="shared" si="2"/>
        <v>54527636530.739998</v>
      </c>
      <c r="I8" s="27">
        <f t="shared" si="2"/>
        <v>249846963</v>
      </c>
      <c r="J8" s="27">
        <f t="shared" si="2"/>
        <v>54777483493.739998</v>
      </c>
    </row>
    <row r="9" spans="1:10" ht="12" customHeight="1" x14ac:dyDescent="0.2">
      <c r="A9" s="7">
        <v>1</v>
      </c>
      <c r="B9" s="8" t="s">
        <v>3</v>
      </c>
      <c r="C9" s="31" t="s">
        <v>4</v>
      </c>
      <c r="D9" s="10">
        <f>'КС '!D9+Гемодиализ!F9+Гемодиализ!G9</f>
        <v>48406743</v>
      </c>
      <c r="E9" s="10">
        <f>ДС!D8+Гемодиализ!H9</f>
        <v>9868531</v>
      </c>
      <c r="F9" s="10">
        <f>'АПУ профилактика'!D10+'АПУ в неотл.форме'!D9+'АПУ обращения'!D10+'ОДИ ПГГ'!D9+'ОДИ МЗ РБ'!D9+ФАП!D9+Гемодиализ!E9+Гемодиализ!I9</f>
        <v>97122905</v>
      </c>
      <c r="G9" s="10">
        <f>СМП!D9</f>
        <v>15614551</v>
      </c>
      <c r="H9" s="10">
        <f t="shared" ref="H9:H40" si="3">D9+E9+F9+G9</f>
        <v>171012730</v>
      </c>
      <c r="I9" s="10"/>
      <c r="J9" s="10">
        <f>H9+I9</f>
        <v>171012730</v>
      </c>
    </row>
    <row r="10" spans="1:10" x14ac:dyDescent="0.2">
      <c r="A10" s="7">
        <v>2</v>
      </c>
      <c r="B10" s="11" t="s">
        <v>5</v>
      </c>
      <c r="C10" s="31" t="s">
        <v>6</v>
      </c>
      <c r="D10" s="10">
        <f>'КС '!D10+Гемодиализ!F10+Гемодиализ!G10</f>
        <v>35668912</v>
      </c>
      <c r="E10" s="10">
        <f>ДС!D9+Гемодиализ!H10</f>
        <v>10972955</v>
      </c>
      <c r="F10" s="10">
        <f>'АПУ профилактика'!D11+'АПУ в неотл.форме'!D10+'АПУ обращения'!D11+'ОДИ ПГГ'!D10+'ОДИ МЗ РБ'!D10+ФАП!D10+Гемодиализ!E10+Гемодиализ!I10</f>
        <v>95715201</v>
      </c>
      <c r="G10" s="10">
        <f>СМП!D10</f>
        <v>16126746</v>
      </c>
      <c r="H10" s="10">
        <f t="shared" si="3"/>
        <v>158483814</v>
      </c>
      <c r="I10" s="10"/>
      <c r="J10" s="10">
        <f t="shared" ref="J10:J73" si="4">H10+I10</f>
        <v>158483814</v>
      </c>
    </row>
    <row r="11" spans="1:10" x14ac:dyDescent="0.2">
      <c r="A11" s="7">
        <v>3</v>
      </c>
      <c r="B11" s="12" t="s">
        <v>7</v>
      </c>
      <c r="C11" s="30" t="s">
        <v>8</v>
      </c>
      <c r="D11" s="10">
        <f>'КС '!D11+Гемодиализ!F11+Гемодиализ!G11</f>
        <v>238082471</v>
      </c>
      <c r="E11" s="10">
        <f>ДС!D10+Гемодиализ!H11</f>
        <v>30929418</v>
      </c>
      <c r="F11" s="10">
        <f>'АПУ профилактика'!D12+'АПУ в неотл.форме'!D11+'АПУ обращения'!D12+'ОДИ ПГГ'!D11+'ОДИ МЗ РБ'!D11+ФАП!D11+Гемодиализ!E11+Гемодиализ!I11</f>
        <v>267725953</v>
      </c>
      <c r="G11" s="10">
        <f>СМП!D11</f>
        <v>46983372</v>
      </c>
      <c r="H11" s="10">
        <f t="shared" si="3"/>
        <v>583721214</v>
      </c>
      <c r="I11" s="10"/>
      <c r="J11" s="10">
        <f t="shared" si="4"/>
        <v>583721214</v>
      </c>
    </row>
    <row r="12" spans="1:10" ht="14.25" customHeight="1" x14ac:dyDescent="0.2">
      <c r="A12" s="7">
        <v>4</v>
      </c>
      <c r="B12" s="8" t="s">
        <v>9</v>
      </c>
      <c r="C12" s="31" t="s">
        <v>10</v>
      </c>
      <c r="D12" s="10">
        <f>'КС '!D12+Гемодиализ!F12+Гемодиализ!G12</f>
        <v>41289234</v>
      </c>
      <c r="E12" s="10">
        <f>ДС!D11+Гемодиализ!H12</f>
        <v>11621023</v>
      </c>
      <c r="F12" s="10">
        <f>'АПУ профилактика'!D13+'АПУ в неотл.форме'!D12+'АПУ обращения'!D13+'ОДИ ПГГ'!D12+'ОДИ МЗ РБ'!D12+ФАП!D12+Гемодиализ!E12+Гемодиализ!I12</f>
        <v>107795920</v>
      </c>
      <c r="G12" s="10">
        <f>СМП!D12</f>
        <v>18110843</v>
      </c>
      <c r="H12" s="10">
        <f t="shared" si="3"/>
        <v>178817020</v>
      </c>
      <c r="I12" s="10"/>
      <c r="J12" s="10">
        <f t="shared" si="4"/>
        <v>178817020</v>
      </c>
    </row>
    <row r="13" spans="1:10" x14ac:dyDescent="0.2">
      <c r="A13" s="7">
        <v>5</v>
      </c>
      <c r="B13" s="8" t="s">
        <v>11</v>
      </c>
      <c r="C13" s="31" t="s">
        <v>12</v>
      </c>
      <c r="D13" s="10">
        <f>'КС '!D13+Гемодиализ!F13+Гемодиализ!G13</f>
        <v>44548151</v>
      </c>
      <c r="E13" s="10">
        <f>ДС!D12+Гемодиализ!H13</f>
        <v>12330951</v>
      </c>
      <c r="F13" s="10">
        <f>'АПУ профилактика'!D14+'АПУ в неотл.форме'!D13+'АПУ обращения'!D14+'ОДИ ПГГ'!D13+'ОДИ МЗ РБ'!D13+ФАП!D13+Гемодиализ!E13+Гемодиализ!I13</f>
        <v>111189413</v>
      </c>
      <c r="G13" s="10">
        <f>СМП!D13</f>
        <v>0</v>
      </c>
      <c r="H13" s="10">
        <f t="shared" si="3"/>
        <v>168068515</v>
      </c>
      <c r="I13" s="10"/>
      <c r="J13" s="10">
        <f t="shared" si="4"/>
        <v>168068515</v>
      </c>
    </row>
    <row r="14" spans="1:10" x14ac:dyDescent="0.2">
      <c r="A14" s="7">
        <v>6</v>
      </c>
      <c r="B14" s="12" t="s">
        <v>13</v>
      </c>
      <c r="C14" s="30" t="s">
        <v>14</v>
      </c>
      <c r="D14" s="10">
        <f>'КС '!D14+Гемодиализ!F14+Гемодиализ!G14</f>
        <v>590460792</v>
      </c>
      <c r="E14" s="10">
        <f>ДС!D13+Гемодиализ!H14</f>
        <v>81987524</v>
      </c>
      <c r="F14" s="10">
        <f>'АПУ профилактика'!D15+'АПУ в неотл.форме'!D14+'АПУ обращения'!D15+'ОДИ ПГГ'!D14+'ОДИ МЗ РБ'!D14+ФАП!D14+Гемодиализ!E14+Гемодиализ!I14</f>
        <v>653216889</v>
      </c>
      <c r="G14" s="10">
        <f>СМП!D14</f>
        <v>271576416</v>
      </c>
      <c r="H14" s="10">
        <f t="shared" si="3"/>
        <v>1597241621</v>
      </c>
      <c r="I14" s="10"/>
      <c r="J14" s="10">
        <f t="shared" si="4"/>
        <v>1597241621</v>
      </c>
    </row>
    <row r="15" spans="1:10" x14ac:dyDescent="0.2">
      <c r="A15" s="7">
        <v>7</v>
      </c>
      <c r="B15" s="14" t="s">
        <v>15</v>
      </c>
      <c r="C15" s="32" t="s">
        <v>16</v>
      </c>
      <c r="D15" s="10">
        <f>'КС '!D15+Гемодиализ!F15+Гемодиализ!G15</f>
        <v>173389074</v>
      </c>
      <c r="E15" s="10">
        <f>ДС!D14+Гемодиализ!H15</f>
        <v>29746107</v>
      </c>
      <c r="F15" s="10">
        <f>'АПУ профилактика'!D16+'АПУ в неотл.форме'!D15+'АПУ обращения'!D16+'ОДИ ПГГ'!D15+'ОДИ МЗ РБ'!D15+ФАП!D15+Гемодиализ!E15+Гемодиализ!I15</f>
        <v>266429308</v>
      </c>
      <c r="G15" s="10">
        <f>СМП!D15</f>
        <v>0</v>
      </c>
      <c r="H15" s="10">
        <f t="shared" si="3"/>
        <v>469564489</v>
      </c>
      <c r="I15" s="10"/>
      <c r="J15" s="10">
        <f t="shared" si="4"/>
        <v>469564489</v>
      </c>
    </row>
    <row r="16" spans="1:10" x14ac:dyDescent="0.2">
      <c r="A16" s="7">
        <v>8</v>
      </c>
      <c r="B16" s="12" t="s">
        <v>17</v>
      </c>
      <c r="C16" s="30" t="s">
        <v>18</v>
      </c>
      <c r="D16" s="10">
        <f>'КС '!D16+Гемодиализ!F16+Гемодиализ!G16</f>
        <v>37609053</v>
      </c>
      <c r="E16" s="10">
        <f>ДС!D15+Гемодиализ!H16</f>
        <v>13365737</v>
      </c>
      <c r="F16" s="10">
        <f>'АПУ профилактика'!D17+'АПУ в неотл.форме'!D16+'АПУ обращения'!D17+'ОДИ ПГГ'!D16+'ОДИ МЗ РБ'!D16+ФАП!D16+Гемодиализ!E16+Гемодиализ!I16</f>
        <v>118565826</v>
      </c>
      <c r="G16" s="10">
        <f>СМП!D16</f>
        <v>0</v>
      </c>
      <c r="H16" s="10">
        <f t="shared" si="3"/>
        <v>169540616</v>
      </c>
      <c r="I16" s="10"/>
      <c r="J16" s="10">
        <f t="shared" si="4"/>
        <v>169540616</v>
      </c>
    </row>
    <row r="17" spans="1:10" x14ac:dyDescent="0.2">
      <c r="A17" s="7">
        <v>9</v>
      </c>
      <c r="B17" s="12" t="s">
        <v>19</v>
      </c>
      <c r="C17" s="30" t="s">
        <v>20</v>
      </c>
      <c r="D17" s="10">
        <f>'КС '!D17+Гемодиализ!F17+Гемодиализ!G17</f>
        <v>57383148</v>
      </c>
      <c r="E17" s="10">
        <f>ДС!D16+Гемодиализ!H17</f>
        <v>11461716</v>
      </c>
      <c r="F17" s="10">
        <f>'АПУ профилактика'!D18+'АПУ в неотл.форме'!D17+'АПУ обращения'!D18+'ОДИ ПГГ'!D17+'ОДИ МЗ РБ'!D17+ФАП!D17+Гемодиализ!E17+Гемодиализ!I17</f>
        <v>114007115</v>
      </c>
      <c r="G17" s="10">
        <f>СМП!D17</f>
        <v>17587516</v>
      </c>
      <c r="H17" s="10">
        <f t="shared" si="3"/>
        <v>200439495</v>
      </c>
      <c r="I17" s="10"/>
      <c r="J17" s="10">
        <f t="shared" si="4"/>
        <v>200439495</v>
      </c>
    </row>
    <row r="18" spans="1:10" x14ac:dyDescent="0.2">
      <c r="A18" s="7">
        <v>10</v>
      </c>
      <c r="B18" s="12" t="s">
        <v>21</v>
      </c>
      <c r="C18" s="30" t="s">
        <v>22</v>
      </c>
      <c r="D18" s="10">
        <f>'КС '!D18+Гемодиализ!F18+Гемодиализ!G18</f>
        <v>37579028</v>
      </c>
      <c r="E18" s="10">
        <f>ДС!D17+Гемодиализ!H18</f>
        <v>13919658</v>
      </c>
      <c r="F18" s="10">
        <f>'АПУ профилактика'!D19+'АПУ в неотл.форме'!D18+'АПУ обращения'!D19+'ОДИ ПГГ'!D18+'ОДИ МЗ РБ'!D18+ФАП!D18+Гемодиализ!E18+Гемодиализ!I18</f>
        <v>123915377</v>
      </c>
      <c r="G18" s="10">
        <f>СМП!D18</f>
        <v>0</v>
      </c>
      <c r="H18" s="10">
        <f t="shared" si="3"/>
        <v>175414063</v>
      </c>
      <c r="I18" s="10"/>
      <c r="J18" s="10">
        <f t="shared" si="4"/>
        <v>175414063</v>
      </c>
    </row>
    <row r="19" spans="1:10" x14ac:dyDescent="0.2">
      <c r="A19" s="7">
        <v>11</v>
      </c>
      <c r="B19" s="12" t="s">
        <v>23</v>
      </c>
      <c r="C19" s="30" t="s">
        <v>24</v>
      </c>
      <c r="D19" s="10">
        <f>'КС '!D19+Гемодиализ!F19+Гемодиализ!G19</f>
        <v>46598723</v>
      </c>
      <c r="E19" s="10">
        <f>ДС!D18+Гемодиализ!H19</f>
        <v>11349306</v>
      </c>
      <c r="F19" s="10">
        <f>'АПУ профилактика'!D20+'АПУ в неотл.форме'!D19+'АПУ обращения'!D20+'ОДИ ПГГ'!D19+'ОДИ МЗ РБ'!D19+ФАП!D19+Гемодиализ!E19+Гемодиализ!I19</f>
        <v>103439189</v>
      </c>
      <c r="G19" s="10">
        <f>СМП!D19</f>
        <v>17693951</v>
      </c>
      <c r="H19" s="10">
        <f t="shared" si="3"/>
        <v>179081169</v>
      </c>
      <c r="I19" s="10"/>
      <c r="J19" s="10">
        <f t="shared" si="4"/>
        <v>179081169</v>
      </c>
    </row>
    <row r="20" spans="1:10" x14ac:dyDescent="0.2">
      <c r="A20" s="7">
        <v>12</v>
      </c>
      <c r="B20" s="12" t="s">
        <v>25</v>
      </c>
      <c r="C20" s="30" t="s">
        <v>26</v>
      </c>
      <c r="D20" s="10">
        <f>'КС '!D20+Гемодиализ!F20+Гемодиализ!G20</f>
        <v>116163272</v>
      </c>
      <c r="E20" s="10">
        <f>ДС!D19+Гемодиализ!H20</f>
        <v>22632273</v>
      </c>
      <c r="F20" s="10">
        <f>'АПУ профилактика'!D21+'АПУ в неотл.форме'!D20+'АПУ обращения'!D21+'ОДИ ПГГ'!D20+'ОДИ МЗ РБ'!D20+ФАП!D20+Гемодиализ!E20+Гемодиализ!I20</f>
        <v>201823511</v>
      </c>
      <c r="G20" s="10">
        <f>СМП!D20</f>
        <v>0</v>
      </c>
      <c r="H20" s="10">
        <f t="shared" si="3"/>
        <v>340619056</v>
      </c>
      <c r="I20" s="10"/>
      <c r="J20" s="10">
        <f t="shared" si="4"/>
        <v>340619056</v>
      </c>
    </row>
    <row r="21" spans="1:10" x14ac:dyDescent="0.2">
      <c r="A21" s="7">
        <v>13</v>
      </c>
      <c r="B21" s="8" t="s">
        <v>27</v>
      </c>
      <c r="C21" s="30" t="s">
        <v>28</v>
      </c>
      <c r="D21" s="10">
        <f>'КС '!D21+Гемодиализ!F21+Гемодиализ!G21</f>
        <v>0</v>
      </c>
      <c r="E21" s="10">
        <f>ДС!D20+Гемодиализ!H21</f>
        <v>62450</v>
      </c>
      <c r="F21" s="10">
        <f>'АПУ профилактика'!D22+'АПУ в неотл.форме'!D21+'АПУ обращения'!D22+'ОДИ ПГГ'!D21+'ОДИ МЗ РБ'!D21+ФАП!D21+Гемодиализ!E21+Гемодиализ!I21</f>
        <v>73011</v>
      </c>
      <c r="G21" s="10">
        <f>СМП!D21</f>
        <v>0</v>
      </c>
      <c r="H21" s="10">
        <f t="shared" si="3"/>
        <v>135461</v>
      </c>
      <c r="I21" s="10"/>
      <c r="J21" s="10">
        <f t="shared" si="4"/>
        <v>135461</v>
      </c>
    </row>
    <row r="22" spans="1:10" x14ac:dyDescent="0.2">
      <c r="A22" s="7">
        <v>14</v>
      </c>
      <c r="B22" s="8" t="s">
        <v>29</v>
      </c>
      <c r="C22" s="31" t="s">
        <v>30</v>
      </c>
      <c r="D22" s="10">
        <f>'КС '!D22+Гемодиализ!F22+Гемодиализ!G22</f>
        <v>0</v>
      </c>
      <c r="E22" s="10">
        <f>ДС!D21+Гемодиализ!H22</f>
        <v>0</v>
      </c>
      <c r="F22" s="10">
        <f>'АПУ профилактика'!D23+'АПУ в неотл.форме'!D22+'АПУ обращения'!D23+'ОДИ ПГГ'!D22+'ОДИ МЗ РБ'!D22+ФАП!D22+Гемодиализ!E22+Гемодиализ!I22</f>
        <v>0</v>
      </c>
      <c r="G22" s="10">
        <f>СМП!D22</f>
        <v>0</v>
      </c>
      <c r="H22" s="10">
        <f t="shared" si="3"/>
        <v>0</v>
      </c>
      <c r="I22" s="10"/>
      <c r="J22" s="10">
        <f t="shared" si="4"/>
        <v>0</v>
      </c>
    </row>
    <row r="23" spans="1:10" x14ac:dyDescent="0.2">
      <c r="A23" s="7">
        <v>15</v>
      </c>
      <c r="B23" s="12" t="s">
        <v>31</v>
      </c>
      <c r="C23" s="30" t="s">
        <v>32</v>
      </c>
      <c r="D23" s="10">
        <f>'КС '!D23+Гемодиализ!F23+Гемодиализ!G23</f>
        <v>48994142</v>
      </c>
      <c r="E23" s="10">
        <f>ДС!D22+Гемодиализ!H23</f>
        <v>14886692</v>
      </c>
      <c r="F23" s="10">
        <f>'АПУ профилактика'!D24+'АПУ в неотл.форме'!D23+'АПУ обращения'!D24+'ОДИ ПГГ'!D23+'ОДИ МЗ РБ'!D23+ФАП!D23+Гемодиализ!E23+Гемодиализ!I23</f>
        <v>121897864</v>
      </c>
      <c r="G23" s="10">
        <f>СМП!D23</f>
        <v>0</v>
      </c>
      <c r="H23" s="10">
        <f t="shared" si="3"/>
        <v>185778698</v>
      </c>
      <c r="I23" s="10"/>
      <c r="J23" s="10">
        <f t="shared" si="4"/>
        <v>185778698</v>
      </c>
    </row>
    <row r="24" spans="1:10" x14ac:dyDescent="0.2">
      <c r="A24" s="7">
        <v>16</v>
      </c>
      <c r="B24" s="12" t="s">
        <v>33</v>
      </c>
      <c r="C24" s="30" t="s">
        <v>34</v>
      </c>
      <c r="D24" s="10">
        <f>'КС '!D24+Гемодиализ!F24+Гемодиализ!G24</f>
        <v>69708539</v>
      </c>
      <c r="E24" s="10">
        <f>ДС!D23+Гемодиализ!H24</f>
        <v>20318084</v>
      </c>
      <c r="F24" s="10">
        <f>'АПУ профилактика'!D25+'АПУ в неотл.форме'!D24+'АПУ обращения'!D25+'ОДИ ПГГ'!D24+'ОДИ МЗ РБ'!D24+ФАП!D24+Гемодиализ!E24+Гемодиализ!I24</f>
        <v>182874714</v>
      </c>
      <c r="G24" s="10">
        <f>СМП!D24</f>
        <v>0</v>
      </c>
      <c r="H24" s="10">
        <f t="shared" si="3"/>
        <v>272901337</v>
      </c>
      <c r="I24" s="10"/>
      <c r="J24" s="10">
        <f t="shared" si="4"/>
        <v>272901337</v>
      </c>
    </row>
    <row r="25" spans="1:10" x14ac:dyDescent="0.2">
      <c r="A25" s="7">
        <v>17</v>
      </c>
      <c r="B25" s="12" t="s">
        <v>35</v>
      </c>
      <c r="C25" s="30" t="s">
        <v>36</v>
      </c>
      <c r="D25" s="10">
        <f>'КС '!D25+Гемодиализ!F25+Гемодиализ!G25</f>
        <v>138165223</v>
      </c>
      <c r="E25" s="10">
        <f>ДС!D24+Гемодиализ!H25</f>
        <v>28340988</v>
      </c>
      <c r="F25" s="10">
        <f>'АПУ профилактика'!D26+'АПУ в неотл.форме'!D25+'АПУ обращения'!D26+'ОДИ ПГГ'!D25+'ОДИ МЗ РБ'!D25+ФАП!D25+Гемодиализ!E25+Гемодиализ!I25</f>
        <v>255365699</v>
      </c>
      <c r="G25" s="10">
        <f>СМП!D25</f>
        <v>0</v>
      </c>
      <c r="H25" s="10">
        <f t="shared" si="3"/>
        <v>421871910</v>
      </c>
      <c r="I25" s="10"/>
      <c r="J25" s="10">
        <f t="shared" si="4"/>
        <v>421871910</v>
      </c>
    </row>
    <row r="26" spans="1:10" x14ac:dyDescent="0.2">
      <c r="A26" s="7">
        <v>18</v>
      </c>
      <c r="B26" s="12" t="s">
        <v>37</v>
      </c>
      <c r="C26" s="30" t="s">
        <v>38</v>
      </c>
      <c r="D26" s="10">
        <f>'КС '!D26+Гемодиализ!F26+Гемодиализ!G26</f>
        <v>581672617</v>
      </c>
      <c r="E26" s="10">
        <f>ДС!D25+Гемодиализ!H26</f>
        <v>56635888</v>
      </c>
      <c r="F26" s="10">
        <f>'АПУ профилактика'!D27+'АПУ в неотл.форме'!D26+'АПУ обращения'!D27+'ОДИ ПГГ'!D26+'ОДИ МЗ РБ'!D26+ФАП!D26+Гемодиализ!E26+Гемодиализ!I26</f>
        <v>498861023</v>
      </c>
      <c r="G26" s="10">
        <f>СМП!D26</f>
        <v>184207917</v>
      </c>
      <c r="H26" s="10">
        <f t="shared" si="3"/>
        <v>1321377445</v>
      </c>
      <c r="I26" s="10"/>
      <c r="J26" s="10">
        <f t="shared" si="4"/>
        <v>1321377445</v>
      </c>
    </row>
    <row r="27" spans="1:10" x14ac:dyDescent="0.2">
      <c r="A27" s="7">
        <v>19</v>
      </c>
      <c r="B27" s="8" t="s">
        <v>39</v>
      </c>
      <c r="C27" s="31" t="s">
        <v>40</v>
      </c>
      <c r="D27" s="10">
        <f>'КС '!D27+Гемодиализ!F27+Гемодиализ!G27</f>
        <v>29150882</v>
      </c>
      <c r="E27" s="10">
        <f>ДС!D26+Гемодиализ!H27</f>
        <v>9425755</v>
      </c>
      <c r="F27" s="10">
        <f>'АПУ профилактика'!D28+'АПУ в неотл.форме'!D27+'АПУ обращения'!D28+'ОДИ ПГГ'!D27+'ОДИ МЗ РБ'!D27+ФАП!D27+Гемодиализ!E27+Гемодиализ!I27</f>
        <v>90257459</v>
      </c>
      <c r="G27" s="10">
        <f>СМП!D27</f>
        <v>0</v>
      </c>
      <c r="H27" s="10">
        <f t="shared" si="3"/>
        <v>128834096</v>
      </c>
      <c r="I27" s="10"/>
      <c r="J27" s="10">
        <f t="shared" si="4"/>
        <v>128834096</v>
      </c>
    </row>
    <row r="28" spans="1:10" x14ac:dyDescent="0.2">
      <c r="A28" s="7">
        <v>20</v>
      </c>
      <c r="B28" s="8" t="s">
        <v>41</v>
      </c>
      <c r="C28" s="31" t="s">
        <v>42</v>
      </c>
      <c r="D28" s="10">
        <f>'КС '!D28+Гемодиализ!F28+Гемодиализ!G28</f>
        <v>26315179</v>
      </c>
      <c r="E28" s="10">
        <f>ДС!D27+Гемодиализ!H28</f>
        <v>6831806</v>
      </c>
      <c r="F28" s="10">
        <f>'АПУ профилактика'!D29+'АПУ в неотл.форме'!D28+'АПУ обращения'!D29+'ОДИ ПГГ'!D28+'ОДИ МЗ РБ'!D28+ФАП!D28+Гемодиализ!E28+Гемодиализ!I28</f>
        <v>62615637</v>
      </c>
      <c r="G28" s="10">
        <f>СМП!D28</f>
        <v>0</v>
      </c>
      <c r="H28" s="10">
        <f t="shared" si="3"/>
        <v>95762622</v>
      </c>
      <c r="I28" s="10"/>
      <c r="J28" s="10">
        <f t="shared" si="4"/>
        <v>95762622</v>
      </c>
    </row>
    <row r="29" spans="1:10" x14ac:dyDescent="0.2">
      <c r="A29" s="7">
        <v>21</v>
      </c>
      <c r="B29" s="8" t="s">
        <v>43</v>
      </c>
      <c r="C29" s="31" t="s">
        <v>44</v>
      </c>
      <c r="D29" s="10">
        <f>'КС '!D29+Гемодиализ!F29+Гемодиализ!G29</f>
        <v>211611888</v>
      </c>
      <c r="E29" s="10">
        <f>ДС!D28+Гемодиализ!H29</f>
        <v>35003875</v>
      </c>
      <c r="F29" s="10">
        <f>'АПУ профилактика'!D30+'АПУ в неотл.форме'!D29+'АПУ обращения'!D30+'ОДИ ПГГ'!D29+'ОДИ МЗ РБ'!D29+ФАП!D29+Гемодиализ!E29+Гемодиализ!I29</f>
        <v>321922783</v>
      </c>
      <c r="G29" s="10">
        <f>СМП!D29</f>
        <v>0</v>
      </c>
      <c r="H29" s="10">
        <f t="shared" si="3"/>
        <v>568538546</v>
      </c>
      <c r="I29" s="10"/>
      <c r="J29" s="10">
        <f t="shared" si="4"/>
        <v>568538546</v>
      </c>
    </row>
    <row r="30" spans="1:10" x14ac:dyDescent="0.2">
      <c r="A30" s="7">
        <v>22</v>
      </c>
      <c r="B30" s="8" t="s">
        <v>45</v>
      </c>
      <c r="C30" s="31" t="s">
        <v>46</v>
      </c>
      <c r="D30" s="10">
        <f>'КС '!D30+Гемодиализ!F30+Гемодиализ!G30</f>
        <v>284670639</v>
      </c>
      <c r="E30" s="10">
        <f>ДС!D29+Гемодиализ!H30</f>
        <v>33394960</v>
      </c>
      <c r="F30" s="10">
        <f>'АПУ профилактика'!D31+'АПУ в неотл.форме'!D30+'АПУ обращения'!D31+'ОДИ ПГГ'!D30+'ОДИ МЗ РБ'!D30+ФАП!D30+Гемодиализ!E30+Гемодиализ!I30</f>
        <v>269977463</v>
      </c>
      <c r="G30" s="10">
        <f>СМП!D30</f>
        <v>127699131</v>
      </c>
      <c r="H30" s="10">
        <f t="shared" si="3"/>
        <v>715742193</v>
      </c>
      <c r="I30" s="10"/>
      <c r="J30" s="10">
        <f t="shared" si="4"/>
        <v>715742193</v>
      </c>
    </row>
    <row r="31" spans="1:10" x14ac:dyDescent="0.2">
      <c r="A31" s="7">
        <v>23</v>
      </c>
      <c r="B31" s="12" t="s">
        <v>47</v>
      </c>
      <c r="C31" s="30" t="s">
        <v>48</v>
      </c>
      <c r="D31" s="10">
        <f>'КС '!D31+Гемодиализ!F31+Гемодиализ!G31</f>
        <v>0</v>
      </c>
      <c r="E31" s="10">
        <f>ДС!D30+Гемодиализ!H31</f>
        <v>8372730</v>
      </c>
      <c r="F31" s="10">
        <f>'АПУ профилактика'!D32+'АПУ в неотл.форме'!D31+'АПУ обращения'!D32+'ОДИ ПГГ'!D31+'ОДИ МЗ РБ'!D31+ФАП!D31+Гемодиализ!E31+Гемодиализ!I31</f>
        <v>106794432</v>
      </c>
      <c r="G31" s="10">
        <f>СМП!D31</f>
        <v>25354667</v>
      </c>
      <c r="H31" s="10">
        <f t="shared" si="3"/>
        <v>140521829</v>
      </c>
      <c r="I31" s="10"/>
      <c r="J31" s="10">
        <f t="shared" si="4"/>
        <v>140521829</v>
      </c>
    </row>
    <row r="32" spans="1:10" ht="12" customHeight="1" x14ac:dyDescent="0.2">
      <c r="A32" s="7">
        <v>24</v>
      </c>
      <c r="B32" s="12" t="s">
        <v>49</v>
      </c>
      <c r="C32" s="30" t="s">
        <v>50</v>
      </c>
      <c r="D32" s="10">
        <f>'КС '!D32+Гемодиализ!F32+Гемодиализ!G32</f>
        <v>0</v>
      </c>
      <c r="E32" s="10">
        <f>ДС!D31+Гемодиализ!H32</f>
        <v>0</v>
      </c>
      <c r="F32" s="10">
        <f>'АПУ профилактика'!D33+'АПУ в неотл.форме'!D32+'АПУ обращения'!D33+'ОДИ ПГГ'!D32+'ОДИ МЗ РБ'!D32+ФАП!D32+Гемодиализ!E32+Гемодиализ!I32</f>
        <v>9701755</v>
      </c>
      <c r="G32" s="10">
        <f>СМП!D32</f>
        <v>0</v>
      </c>
      <c r="H32" s="10">
        <f t="shared" si="3"/>
        <v>9701755</v>
      </c>
      <c r="I32" s="10"/>
      <c r="J32" s="10">
        <f t="shared" si="4"/>
        <v>9701755</v>
      </c>
    </row>
    <row r="33" spans="1:10" ht="24" x14ac:dyDescent="0.2">
      <c r="A33" s="7">
        <v>25</v>
      </c>
      <c r="B33" s="12" t="s">
        <v>51</v>
      </c>
      <c r="C33" s="30" t="s">
        <v>52</v>
      </c>
      <c r="D33" s="10">
        <f>'КС '!D33+Гемодиализ!F33+Гемодиализ!G33</f>
        <v>0</v>
      </c>
      <c r="E33" s="10">
        <f>ДС!D32+Гемодиализ!H33</f>
        <v>13998251</v>
      </c>
      <c r="F33" s="10">
        <f>'АПУ профилактика'!D34+'АПУ в неотл.форме'!D33+'АПУ обращения'!D34+'ОДИ ПГГ'!D33+'ОДИ МЗ РБ'!D33+ФАП!D33+Гемодиализ!E33+Гемодиализ!I33</f>
        <v>0</v>
      </c>
      <c r="G33" s="10">
        <f>СМП!D33</f>
        <v>0</v>
      </c>
      <c r="H33" s="10">
        <f t="shared" si="3"/>
        <v>13998251</v>
      </c>
      <c r="I33" s="10"/>
      <c r="J33" s="10">
        <f t="shared" si="4"/>
        <v>13998251</v>
      </c>
    </row>
    <row r="34" spans="1:10" x14ac:dyDescent="0.2">
      <c r="A34" s="7">
        <v>26</v>
      </c>
      <c r="B34" s="8" t="s">
        <v>53</v>
      </c>
      <c r="C34" s="32" t="s">
        <v>54</v>
      </c>
      <c r="D34" s="10">
        <f>'КС '!D34+Гемодиализ!F34+Гемодиализ!G34</f>
        <v>865966533</v>
      </c>
      <c r="E34" s="10">
        <f>ДС!D33+Гемодиализ!H34</f>
        <v>70985074</v>
      </c>
      <c r="F34" s="10">
        <f>'АПУ профилактика'!D35+'АПУ в неотл.форме'!D34+'АПУ обращения'!D35+'ОДИ ПГГ'!D34+'ОДИ МЗ РБ'!D34+ФАП!D34+Гемодиализ!E34+Гемодиализ!I34</f>
        <v>457887920</v>
      </c>
      <c r="G34" s="10">
        <f>СМП!D34</f>
        <v>0</v>
      </c>
      <c r="H34" s="10">
        <f t="shared" si="3"/>
        <v>1394839527</v>
      </c>
      <c r="I34" s="10"/>
      <c r="J34" s="10">
        <f t="shared" si="4"/>
        <v>1394839527</v>
      </c>
    </row>
    <row r="35" spans="1:10" x14ac:dyDescent="0.2">
      <c r="A35" s="7">
        <v>27</v>
      </c>
      <c r="B35" s="12" t="s">
        <v>55</v>
      </c>
      <c r="C35" s="30" t="s">
        <v>56</v>
      </c>
      <c r="D35" s="10">
        <f>'КС '!D35+Гемодиализ!F35+Гемодиализ!G35</f>
        <v>372187785</v>
      </c>
      <c r="E35" s="10">
        <f>ДС!D34+Гемодиализ!H35</f>
        <v>70295169</v>
      </c>
      <c r="F35" s="10">
        <f>'АПУ профилактика'!D36+'АПУ в неотл.форме'!D35+'АПУ обращения'!D36+'ОДИ ПГГ'!D35+'ОДИ МЗ РБ'!D35+ФАП!D35+Гемодиализ!E35+Гемодиализ!I35</f>
        <v>554029028</v>
      </c>
      <c r="G35" s="10">
        <f>СМП!D35</f>
        <v>0</v>
      </c>
      <c r="H35" s="10">
        <f t="shared" si="3"/>
        <v>996511982</v>
      </c>
      <c r="I35" s="10"/>
      <c r="J35" s="10">
        <f t="shared" si="4"/>
        <v>996511982</v>
      </c>
    </row>
    <row r="36" spans="1:10" ht="24" customHeight="1" x14ac:dyDescent="0.2">
      <c r="A36" s="7">
        <v>28</v>
      </c>
      <c r="B36" s="12" t="s">
        <v>57</v>
      </c>
      <c r="C36" s="30" t="s">
        <v>58</v>
      </c>
      <c r="D36" s="10">
        <f>'КС '!D36+Гемодиализ!F36+Гемодиализ!G36</f>
        <v>90516107</v>
      </c>
      <c r="E36" s="10">
        <f>ДС!D35+Гемодиализ!H36</f>
        <v>29331284</v>
      </c>
      <c r="F36" s="10">
        <f>'АПУ профилактика'!D37+'АПУ в неотл.форме'!D36+'АПУ обращения'!D37+'ОДИ ПГГ'!D36+'ОДИ МЗ РБ'!D36+ФАП!D36+Гемодиализ!E36+Гемодиализ!I36</f>
        <v>239734928</v>
      </c>
      <c r="G36" s="10">
        <f>СМП!D36</f>
        <v>0</v>
      </c>
      <c r="H36" s="10">
        <f t="shared" si="3"/>
        <v>359582319</v>
      </c>
      <c r="I36" s="10"/>
      <c r="J36" s="10">
        <f t="shared" si="4"/>
        <v>359582319</v>
      </c>
    </row>
    <row r="37" spans="1:10" ht="12" customHeight="1" x14ac:dyDescent="0.2">
      <c r="A37" s="7">
        <v>29</v>
      </c>
      <c r="B37" s="8" t="s">
        <v>59</v>
      </c>
      <c r="C37" s="31" t="s">
        <v>60</v>
      </c>
      <c r="D37" s="10">
        <f>'КС '!D37+Гемодиализ!F37+Гемодиализ!G37</f>
        <v>18345698</v>
      </c>
      <c r="E37" s="10">
        <f>ДС!D36+Гемодиализ!H37</f>
        <v>5171576</v>
      </c>
      <c r="F37" s="10">
        <f>'АПУ профилактика'!D38+'АПУ в неотл.форме'!D37+'АПУ обращения'!D38+'ОДИ ПГГ'!D37+'ОДИ МЗ РБ'!D37+ФАП!D37+Гемодиализ!E37+Гемодиализ!I37</f>
        <v>12222837</v>
      </c>
      <c r="G37" s="10">
        <f>СМП!D37</f>
        <v>0</v>
      </c>
      <c r="H37" s="10">
        <f t="shared" si="3"/>
        <v>35740111</v>
      </c>
      <c r="I37" s="10"/>
      <c r="J37" s="10">
        <f t="shared" si="4"/>
        <v>35740111</v>
      </c>
    </row>
    <row r="38" spans="1:10" x14ac:dyDescent="0.2">
      <c r="A38" s="7">
        <v>30</v>
      </c>
      <c r="B38" s="11" t="s">
        <v>61</v>
      </c>
      <c r="C38" s="32" t="s">
        <v>62</v>
      </c>
      <c r="D38" s="10">
        <f>'КС '!D38+Гемодиализ!F38+Гемодиализ!G38</f>
        <v>0</v>
      </c>
      <c r="E38" s="10">
        <f>ДС!D37+Гемодиализ!H38</f>
        <v>0</v>
      </c>
      <c r="F38" s="10">
        <f>'АПУ профилактика'!D39+'АПУ в неотл.форме'!D38+'АПУ обращения'!D39+'ОДИ ПГГ'!D38+'ОДИ МЗ РБ'!D38+ФАП!D38+Гемодиализ!E38+Гемодиализ!I38</f>
        <v>118669849</v>
      </c>
      <c r="G38" s="10">
        <f>СМП!D38</f>
        <v>0</v>
      </c>
      <c r="H38" s="10">
        <f t="shared" si="3"/>
        <v>118669849</v>
      </c>
      <c r="I38" s="10"/>
      <c r="J38" s="10">
        <f t="shared" si="4"/>
        <v>118669849</v>
      </c>
    </row>
    <row r="39" spans="1:10" ht="24" x14ac:dyDescent="0.2">
      <c r="A39" s="7">
        <v>31</v>
      </c>
      <c r="B39" s="8" t="s">
        <v>63</v>
      </c>
      <c r="C39" s="31" t="s">
        <v>64</v>
      </c>
      <c r="D39" s="10">
        <f>'КС '!D39+Гемодиализ!F39+Гемодиализ!G39</f>
        <v>0</v>
      </c>
      <c r="E39" s="10">
        <f>ДС!D38+Гемодиализ!H39</f>
        <v>0</v>
      </c>
      <c r="F39" s="10">
        <f>'АПУ профилактика'!D40+'АПУ в неотл.форме'!D39+'АПУ обращения'!D40+'ОДИ ПГГ'!D39+'ОДИ МЗ РБ'!D39+ФАП!D39+Гемодиализ!E39+Гемодиализ!I39</f>
        <v>0</v>
      </c>
      <c r="G39" s="10">
        <f>СМП!D39</f>
        <v>262558418</v>
      </c>
      <c r="H39" s="10">
        <f t="shared" si="3"/>
        <v>262558418</v>
      </c>
      <c r="I39" s="10"/>
      <c r="J39" s="10">
        <f t="shared" si="4"/>
        <v>262558418</v>
      </c>
    </row>
    <row r="40" spans="1:10" x14ac:dyDescent="0.2">
      <c r="A40" s="7">
        <v>32</v>
      </c>
      <c r="B40" s="12" t="s">
        <v>65</v>
      </c>
      <c r="C40" s="30" t="s">
        <v>66</v>
      </c>
      <c r="D40" s="10">
        <f>'КС '!D40+Гемодиализ!F40+Гемодиализ!G40</f>
        <v>0</v>
      </c>
      <c r="E40" s="10">
        <f>ДС!D39+Гемодиализ!H40</f>
        <v>3723558</v>
      </c>
      <c r="F40" s="10">
        <f>'АПУ профилактика'!D41+'АПУ в неотл.форме'!D40+'АПУ обращения'!D41+'ОДИ ПГГ'!D40+'ОДИ МЗ РБ'!D40+ФАП!D40+Гемодиализ!E40+Гемодиализ!I40</f>
        <v>26295451</v>
      </c>
      <c r="G40" s="10">
        <f>СМП!D40</f>
        <v>0</v>
      </c>
      <c r="H40" s="10">
        <f t="shared" si="3"/>
        <v>30019009</v>
      </c>
      <c r="I40" s="10"/>
      <c r="J40" s="10">
        <f t="shared" si="4"/>
        <v>30019009</v>
      </c>
    </row>
    <row r="41" spans="1:10" x14ac:dyDescent="0.2">
      <c r="A41" s="7">
        <v>33</v>
      </c>
      <c r="B41" s="11" t="s">
        <v>67</v>
      </c>
      <c r="C41" s="31" t="s">
        <v>68</v>
      </c>
      <c r="D41" s="10">
        <f>'КС '!D41+Гемодиализ!F41+Гемодиализ!G41</f>
        <v>350119811</v>
      </c>
      <c r="E41" s="10">
        <f>ДС!D40+Гемодиализ!H41</f>
        <v>44818866</v>
      </c>
      <c r="F41" s="10">
        <f>'АПУ профилактика'!D42+'АПУ в неотл.форме'!D41+'АПУ обращения'!D42+'ОДИ ПГГ'!D41+'ОДИ МЗ РБ'!D41+ФАП!D41+Гемодиализ!E41+Гемодиализ!I41</f>
        <v>375739918</v>
      </c>
      <c r="G41" s="10">
        <f>СМП!D41</f>
        <v>133956170</v>
      </c>
      <c r="H41" s="10">
        <f t="shared" ref="H41:H72" si="5">D41+E41+F41+G41</f>
        <v>904634765</v>
      </c>
      <c r="I41" s="10"/>
      <c r="J41" s="10">
        <f t="shared" si="4"/>
        <v>904634765</v>
      </c>
    </row>
    <row r="42" spans="1:10" x14ac:dyDescent="0.2">
      <c r="A42" s="7">
        <v>34</v>
      </c>
      <c r="B42" s="14" t="s">
        <v>69</v>
      </c>
      <c r="C42" s="32" t="s">
        <v>70</v>
      </c>
      <c r="D42" s="10">
        <f>'КС '!D42+Гемодиализ!F42+Гемодиализ!G42</f>
        <v>486127085</v>
      </c>
      <c r="E42" s="10">
        <f>ДС!D41+Гемодиализ!H42</f>
        <v>66362412</v>
      </c>
      <c r="F42" s="10">
        <f>'АПУ профилактика'!D43+'АПУ в неотл.форме'!D42+'АПУ обращения'!D43+'ОДИ ПГГ'!D42+'ОДИ МЗ РБ'!D42+ФАП!D42+Гемодиализ!E42+Гемодиализ!I42</f>
        <v>518187512</v>
      </c>
      <c r="G42" s="10">
        <f>СМП!D42</f>
        <v>112815741</v>
      </c>
      <c r="H42" s="10">
        <f t="shared" si="5"/>
        <v>1183492750</v>
      </c>
      <c r="I42" s="10"/>
      <c r="J42" s="10">
        <f t="shared" si="4"/>
        <v>1183492750</v>
      </c>
    </row>
    <row r="43" spans="1:10" x14ac:dyDescent="0.2">
      <c r="A43" s="7">
        <v>35</v>
      </c>
      <c r="B43" s="8" t="s">
        <v>71</v>
      </c>
      <c r="C43" s="31" t="s">
        <v>72</v>
      </c>
      <c r="D43" s="10">
        <f>'КС '!D43+Гемодиализ!F43+Гемодиализ!G43</f>
        <v>15962827</v>
      </c>
      <c r="E43" s="10">
        <f>ДС!D42+Гемодиализ!H43</f>
        <v>3647322</v>
      </c>
      <c r="F43" s="10">
        <f>'АПУ профилактика'!D44+'АПУ в неотл.форме'!D43+'АПУ обращения'!D44+'ОДИ ПГГ'!D43+'ОДИ МЗ РБ'!D43+ФАП!D43+Гемодиализ!E43+Гемодиализ!I43</f>
        <v>10501845</v>
      </c>
      <c r="G43" s="10">
        <f>СМП!D43</f>
        <v>0</v>
      </c>
      <c r="H43" s="10">
        <f t="shared" si="5"/>
        <v>30111994</v>
      </c>
      <c r="I43" s="10"/>
      <c r="J43" s="10">
        <f t="shared" si="4"/>
        <v>30111994</v>
      </c>
    </row>
    <row r="44" spans="1:10" x14ac:dyDescent="0.2">
      <c r="A44" s="7">
        <v>36</v>
      </c>
      <c r="B44" s="11" t="s">
        <v>73</v>
      </c>
      <c r="C44" s="31" t="s">
        <v>74</v>
      </c>
      <c r="D44" s="10">
        <f>'КС '!D44+Гемодиализ!F44+Гемодиализ!G44</f>
        <v>47658260</v>
      </c>
      <c r="E44" s="10">
        <f>ДС!D43+Гемодиализ!H44</f>
        <v>12606909</v>
      </c>
      <c r="F44" s="10">
        <f>'АПУ профилактика'!D45+'АПУ в неотл.форме'!D44+'АПУ обращения'!D45+'ОДИ ПГГ'!D44+'ОДИ МЗ РБ'!D44+ФАП!D44+Гемодиализ!E44+Гемодиализ!I44</f>
        <v>120416060</v>
      </c>
      <c r="G44" s="10">
        <f>СМП!D44</f>
        <v>9949927</v>
      </c>
      <c r="H44" s="10">
        <f t="shared" si="5"/>
        <v>190631156</v>
      </c>
      <c r="I44" s="10"/>
      <c r="J44" s="10">
        <f t="shared" si="4"/>
        <v>190631156</v>
      </c>
    </row>
    <row r="45" spans="1:10" x14ac:dyDescent="0.2">
      <c r="A45" s="7">
        <v>37</v>
      </c>
      <c r="B45" s="12" t="s">
        <v>75</v>
      </c>
      <c r="C45" s="30" t="s">
        <v>76</v>
      </c>
      <c r="D45" s="10">
        <f>'КС '!D45+Гемодиализ!F45+Гемодиализ!G45</f>
        <v>227743169</v>
      </c>
      <c r="E45" s="10">
        <f>ДС!D44+Гемодиализ!H45</f>
        <v>48250368</v>
      </c>
      <c r="F45" s="10">
        <f>'АПУ профилактика'!D46+'АПУ в неотл.форме'!D45+'АПУ обращения'!D46+'ОДИ ПГГ'!D45+'ОДИ МЗ РБ'!D45+ФАП!D45+Гемодиализ!E45+Гемодиализ!I45</f>
        <v>333919996</v>
      </c>
      <c r="G45" s="10">
        <f>СМП!D45</f>
        <v>67236034</v>
      </c>
      <c r="H45" s="10">
        <f t="shared" si="5"/>
        <v>677149567</v>
      </c>
      <c r="I45" s="10"/>
      <c r="J45" s="10">
        <f t="shared" si="4"/>
        <v>677149567</v>
      </c>
    </row>
    <row r="46" spans="1:10" x14ac:dyDescent="0.2">
      <c r="A46" s="7">
        <v>38</v>
      </c>
      <c r="B46" s="11" t="s">
        <v>77</v>
      </c>
      <c r="C46" s="31" t="s">
        <v>78</v>
      </c>
      <c r="D46" s="10">
        <f>'КС '!D46+Гемодиализ!F46+Гемодиализ!G46</f>
        <v>55784367</v>
      </c>
      <c r="E46" s="10">
        <f>ДС!D45+Гемодиализ!H46</f>
        <v>17461581</v>
      </c>
      <c r="F46" s="10">
        <f>'АПУ профилактика'!D47+'АПУ в неотл.форме'!D46+'АПУ обращения'!D47+'ОДИ ПГГ'!D46+'ОДИ МЗ РБ'!D46+ФАП!D46+Гемодиализ!E46+Гемодиализ!I46</f>
        <v>150968322</v>
      </c>
      <c r="G46" s="10">
        <f>СМП!D46</f>
        <v>26026016</v>
      </c>
      <c r="H46" s="10">
        <f t="shared" si="5"/>
        <v>250240286</v>
      </c>
      <c r="I46" s="10"/>
      <c r="J46" s="10">
        <f t="shared" si="4"/>
        <v>250240286</v>
      </c>
    </row>
    <row r="47" spans="1:10" x14ac:dyDescent="0.2">
      <c r="A47" s="7">
        <v>39</v>
      </c>
      <c r="B47" s="8" t="s">
        <v>79</v>
      </c>
      <c r="C47" s="31" t="s">
        <v>80</v>
      </c>
      <c r="D47" s="10">
        <f>'КС '!D47+Гемодиализ!F47+Гемодиализ!G47</f>
        <v>214307167</v>
      </c>
      <c r="E47" s="10">
        <f>ДС!D46+Гемодиализ!H47</f>
        <v>43999639</v>
      </c>
      <c r="F47" s="10">
        <f>'АПУ профилактика'!D48+'АПУ в неотл.форме'!D47+'АПУ обращения'!D48+'ОДИ ПГГ'!D47+'ОДИ МЗ РБ'!D47+ФАП!D47+Гемодиализ!E47+Гемодиализ!I47</f>
        <v>334158391</v>
      </c>
      <c r="G47" s="10">
        <f>СМП!D47</f>
        <v>32819418</v>
      </c>
      <c r="H47" s="10">
        <f t="shared" si="5"/>
        <v>625284615</v>
      </c>
      <c r="I47" s="10"/>
      <c r="J47" s="10">
        <f t="shared" si="4"/>
        <v>625284615</v>
      </c>
    </row>
    <row r="48" spans="1:10" x14ac:dyDescent="0.2">
      <c r="A48" s="7">
        <v>40</v>
      </c>
      <c r="B48" s="16" t="s">
        <v>81</v>
      </c>
      <c r="C48" s="33" t="s">
        <v>82</v>
      </c>
      <c r="D48" s="10">
        <f>'КС '!D48+Гемодиализ!F48+Гемодиализ!G48</f>
        <v>52703584</v>
      </c>
      <c r="E48" s="10">
        <f>ДС!D47+Гемодиализ!H48</f>
        <v>15164418</v>
      </c>
      <c r="F48" s="10">
        <f>'АПУ профилактика'!D49+'АПУ в неотл.форме'!D48+'АПУ обращения'!D49+'ОДИ ПГГ'!D48+'ОДИ МЗ РБ'!D48+ФАП!D48+Гемодиализ!E48+Гемодиализ!I48</f>
        <v>139965328</v>
      </c>
      <c r="G48" s="10">
        <f>СМП!D48</f>
        <v>11623734</v>
      </c>
      <c r="H48" s="10">
        <f t="shared" si="5"/>
        <v>219457064</v>
      </c>
      <c r="I48" s="10"/>
      <c r="J48" s="10">
        <f t="shared" si="4"/>
        <v>219457064</v>
      </c>
    </row>
    <row r="49" spans="1:10" x14ac:dyDescent="0.2">
      <c r="A49" s="7">
        <v>41</v>
      </c>
      <c r="B49" s="8" t="s">
        <v>83</v>
      </c>
      <c r="C49" s="31" t="s">
        <v>84</v>
      </c>
      <c r="D49" s="10">
        <f>'КС '!D49+Гемодиализ!F49+Гемодиализ!G49</f>
        <v>36539213</v>
      </c>
      <c r="E49" s="10">
        <f>ДС!D48+Гемодиализ!H49</f>
        <v>9141164</v>
      </c>
      <c r="F49" s="10">
        <f>'АПУ профилактика'!D50+'АПУ в неотл.форме'!D49+'АПУ обращения'!D50+'ОДИ ПГГ'!D49+'ОДИ МЗ РБ'!D49+ФАП!D49+Гемодиализ!E49+Гемодиализ!I49</f>
        <v>97105778</v>
      </c>
      <c r="G49" s="10">
        <f>СМП!D49</f>
        <v>15080684</v>
      </c>
      <c r="H49" s="10">
        <f t="shared" si="5"/>
        <v>157866839</v>
      </c>
      <c r="I49" s="10"/>
      <c r="J49" s="10">
        <f t="shared" si="4"/>
        <v>157866839</v>
      </c>
    </row>
    <row r="50" spans="1:10" x14ac:dyDescent="0.2">
      <c r="A50" s="7">
        <v>42</v>
      </c>
      <c r="B50" s="14" t="s">
        <v>85</v>
      </c>
      <c r="C50" s="32" t="s">
        <v>86</v>
      </c>
      <c r="D50" s="10">
        <f>'КС '!D50+Гемодиализ!F50+Гемодиализ!G50</f>
        <v>44654325</v>
      </c>
      <c r="E50" s="10">
        <f>ДС!D49+Гемодиализ!H50</f>
        <v>16449123</v>
      </c>
      <c r="F50" s="10">
        <f>'АПУ профилактика'!D51+'АПУ в неотл.форме'!D50+'АПУ обращения'!D51+'ОДИ ПГГ'!D50+'ОДИ МЗ РБ'!D50+ФАП!D50+Гемодиализ!E50+Гемодиализ!I50</f>
        <v>146847303</v>
      </c>
      <c r="G50" s="10">
        <f>СМП!D50</f>
        <v>25995061</v>
      </c>
      <c r="H50" s="10">
        <f t="shared" si="5"/>
        <v>233945812</v>
      </c>
      <c r="I50" s="10"/>
      <c r="J50" s="10">
        <f t="shared" si="4"/>
        <v>233945812</v>
      </c>
    </row>
    <row r="51" spans="1:10" x14ac:dyDescent="0.2">
      <c r="A51" s="7">
        <v>43</v>
      </c>
      <c r="B51" s="12" t="s">
        <v>87</v>
      </c>
      <c r="C51" s="30" t="s">
        <v>88</v>
      </c>
      <c r="D51" s="10">
        <f>'КС '!D51+Гемодиализ!F51+Гемодиализ!G51</f>
        <v>24849451</v>
      </c>
      <c r="E51" s="10">
        <f>ДС!D50+Гемодиализ!H51</f>
        <v>7246569</v>
      </c>
      <c r="F51" s="10">
        <f>'АПУ профилактика'!D52+'АПУ в неотл.форме'!D51+'АПУ обращения'!D52+'ОДИ ПГГ'!D51+'ОДИ МЗ РБ'!D51+ФАП!D51+Гемодиализ!E51+Гемодиализ!I51</f>
        <v>75775495</v>
      </c>
      <c r="G51" s="10">
        <f>СМП!D51</f>
        <v>6082483</v>
      </c>
      <c r="H51" s="10">
        <f t="shared" si="5"/>
        <v>113953998</v>
      </c>
      <c r="I51" s="10"/>
      <c r="J51" s="10">
        <f t="shared" si="4"/>
        <v>113953998</v>
      </c>
    </row>
    <row r="52" spans="1:10" x14ac:dyDescent="0.2">
      <c r="A52" s="7">
        <v>44</v>
      </c>
      <c r="B52" s="11" t="s">
        <v>89</v>
      </c>
      <c r="C52" s="31" t="s">
        <v>90</v>
      </c>
      <c r="D52" s="10">
        <f>'КС '!D52+Гемодиализ!F52+Гемодиализ!G52</f>
        <v>37339774</v>
      </c>
      <c r="E52" s="10">
        <f>ДС!D51+Гемодиализ!H52</f>
        <v>8669136</v>
      </c>
      <c r="F52" s="10">
        <f>'АПУ профилактика'!D53+'АПУ в неотл.форме'!D52+'АПУ обращения'!D53+'ОДИ ПГГ'!D52+'ОДИ МЗ РБ'!D52+ФАП!D52+Гемодиализ!E52+Гемодиализ!I52</f>
        <v>55307343</v>
      </c>
      <c r="G52" s="10">
        <f>СМП!D52</f>
        <v>0</v>
      </c>
      <c r="H52" s="10">
        <f t="shared" si="5"/>
        <v>101316253</v>
      </c>
      <c r="I52" s="10"/>
      <c r="J52" s="10">
        <f t="shared" si="4"/>
        <v>101316253</v>
      </c>
    </row>
    <row r="53" spans="1:10" x14ac:dyDescent="0.2">
      <c r="A53" s="7">
        <v>45</v>
      </c>
      <c r="B53" s="12" t="s">
        <v>91</v>
      </c>
      <c r="C53" s="30" t="s">
        <v>92</v>
      </c>
      <c r="D53" s="10">
        <f>'КС '!D53+Гемодиализ!F53+Гемодиализ!G53</f>
        <v>397458254</v>
      </c>
      <c r="E53" s="10">
        <f>ДС!D52+Гемодиализ!H53</f>
        <v>62437628</v>
      </c>
      <c r="F53" s="10">
        <f>'АПУ профилактика'!D54+'АПУ в неотл.форме'!D53+'АПУ обращения'!D54+'ОДИ ПГГ'!D53+'ОДИ МЗ РБ'!D53+ФАП!D53+Гемодиализ!E53+Гемодиализ!I53</f>
        <v>472990555</v>
      </c>
      <c r="G53" s="10">
        <f>СМП!D53</f>
        <v>213764344</v>
      </c>
      <c r="H53" s="10">
        <f t="shared" si="5"/>
        <v>1146650781</v>
      </c>
      <c r="I53" s="10"/>
      <c r="J53" s="10">
        <f t="shared" si="4"/>
        <v>1146650781</v>
      </c>
    </row>
    <row r="54" spans="1:10" x14ac:dyDescent="0.2">
      <c r="A54" s="7">
        <v>46</v>
      </c>
      <c r="B54" s="8" t="s">
        <v>93</v>
      </c>
      <c r="C54" s="31" t="s">
        <v>94</v>
      </c>
      <c r="D54" s="10">
        <f>'КС '!D54+Гемодиализ!F54+Гемодиализ!G54</f>
        <v>56685706</v>
      </c>
      <c r="E54" s="10">
        <f>ДС!D53+Гемодиализ!H54</f>
        <v>14534968</v>
      </c>
      <c r="F54" s="10">
        <f>'АПУ профилактика'!D55+'АПУ в неотл.форме'!D54+'АПУ обращения'!D55+'ОДИ ПГГ'!D54+'ОДИ МЗ РБ'!D54+ФАП!D54+Гемодиализ!E54+Гемодиализ!I54</f>
        <v>124895077</v>
      </c>
      <c r="G54" s="10">
        <f>СМП!D54</f>
        <v>10953718</v>
      </c>
      <c r="H54" s="10">
        <f t="shared" si="5"/>
        <v>207069469</v>
      </c>
      <c r="I54" s="10"/>
      <c r="J54" s="10">
        <f t="shared" si="4"/>
        <v>207069469</v>
      </c>
    </row>
    <row r="55" spans="1:10" ht="10.5" customHeight="1" x14ac:dyDescent="0.2">
      <c r="A55" s="7">
        <v>47</v>
      </c>
      <c r="B55" s="8" t="s">
        <v>95</v>
      </c>
      <c r="C55" s="31" t="s">
        <v>96</v>
      </c>
      <c r="D55" s="10">
        <f>'КС '!D55+Гемодиализ!F55+Гемодиализ!G55</f>
        <v>325529723</v>
      </c>
      <c r="E55" s="10">
        <f>ДС!D54+Гемодиализ!H55</f>
        <v>46212785</v>
      </c>
      <c r="F55" s="10">
        <f>'АПУ профилактика'!D56+'АПУ в неотл.форме'!D55+'АПУ обращения'!D56+'ОДИ ПГГ'!D55+'ОДИ МЗ РБ'!D55+ФАП!D55+Гемодиализ!E55+Гемодиализ!I55</f>
        <v>342525153</v>
      </c>
      <c r="G55" s="10">
        <f>СМП!D55</f>
        <v>36299378</v>
      </c>
      <c r="H55" s="10">
        <f t="shared" si="5"/>
        <v>750567039</v>
      </c>
      <c r="I55" s="10"/>
      <c r="J55" s="10">
        <f t="shared" si="4"/>
        <v>750567039</v>
      </c>
    </row>
    <row r="56" spans="1:10" x14ac:dyDescent="0.2">
      <c r="A56" s="7">
        <v>48</v>
      </c>
      <c r="B56" s="18" t="s">
        <v>97</v>
      </c>
      <c r="C56" s="34" t="s">
        <v>98</v>
      </c>
      <c r="D56" s="10">
        <f>'КС '!D56+Гемодиализ!F56+Гемодиализ!G56</f>
        <v>41192922</v>
      </c>
      <c r="E56" s="10">
        <f>ДС!D55+Гемодиализ!H56</f>
        <v>10055646</v>
      </c>
      <c r="F56" s="10">
        <f>'АПУ профилактика'!D57+'АПУ в неотл.форме'!D56+'АПУ обращения'!D57+'ОДИ ПГГ'!D56+'ОДИ МЗ РБ'!D56+ФАП!D56+Гемодиализ!E56+Гемодиализ!I56</f>
        <v>98322259</v>
      </c>
      <c r="G56" s="10">
        <f>СМП!D56</f>
        <v>8249029</v>
      </c>
      <c r="H56" s="10">
        <f t="shared" si="5"/>
        <v>157819856</v>
      </c>
      <c r="I56" s="10"/>
      <c r="J56" s="10">
        <f t="shared" si="4"/>
        <v>157819856</v>
      </c>
    </row>
    <row r="57" spans="1:10" x14ac:dyDescent="0.2">
      <c r="A57" s="7">
        <v>49</v>
      </c>
      <c r="B57" s="12" t="s">
        <v>99</v>
      </c>
      <c r="C57" s="30" t="s">
        <v>100</v>
      </c>
      <c r="D57" s="10">
        <f>'КС '!D57+Гемодиализ!F57+Гемодиализ!G57</f>
        <v>61631053</v>
      </c>
      <c r="E57" s="10">
        <f>ДС!D56+Гемодиализ!H57</f>
        <v>16072773</v>
      </c>
      <c r="F57" s="10">
        <f>'АПУ профилактика'!D58+'АПУ в неотл.форме'!D57+'АПУ обращения'!D58+'ОДИ ПГГ'!D57+'ОДИ МЗ РБ'!D57+ФАП!D57+Гемодиализ!E57+Гемодиализ!I57</f>
        <v>148582423</v>
      </c>
      <c r="G57" s="10">
        <f>СМП!D57</f>
        <v>25590987</v>
      </c>
      <c r="H57" s="10">
        <f t="shared" si="5"/>
        <v>251877236</v>
      </c>
      <c r="I57" s="10"/>
      <c r="J57" s="10">
        <f t="shared" si="4"/>
        <v>251877236</v>
      </c>
    </row>
    <row r="58" spans="1:10" x14ac:dyDescent="0.2">
      <c r="A58" s="7">
        <v>50</v>
      </c>
      <c r="B58" s="11" t="s">
        <v>101</v>
      </c>
      <c r="C58" s="31" t="s">
        <v>102</v>
      </c>
      <c r="D58" s="10">
        <f>'КС '!D58+Гемодиализ!F58+Гемодиализ!G58</f>
        <v>76751610</v>
      </c>
      <c r="E58" s="10">
        <f>ДС!D57+Гемодиализ!H58</f>
        <v>19069671</v>
      </c>
      <c r="F58" s="10">
        <f>'АПУ профилактика'!D59+'АПУ в неотл.форме'!D58+'АПУ обращения'!D59+'ОДИ ПГГ'!D58+'ОДИ МЗ РБ'!D58+ФАП!D58+Гемодиализ!E58+Гемодиализ!I58</f>
        <v>163198676</v>
      </c>
      <c r="G58" s="10">
        <f>СМП!D58</f>
        <v>29705603</v>
      </c>
      <c r="H58" s="10">
        <f t="shared" si="5"/>
        <v>288725560</v>
      </c>
      <c r="I58" s="10"/>
      <c r="J58" s="10">
        <f t="shared" si="4"/>
        <v>288725560</v>
      </c>
    </row>
    <row r="59" spans="1:10" ht="10.5" customHeight="1" x14ac:dyDescent="0.2">
      <c r="A59" s="7">
        <v>51</v>
      </c>
      <c r="B59" s="12" t="s">
        <v>103</v>
      </c>
      <c r="C59" s="30" t="s">
        <v>104</v>
      </c>
      <c r="D59" s="10">
        <f>'КС '!D59+Гемодиализ!F59+Гемодиализ!G59</f>
        <v>30864437</v>
      </c>
      <c r="E59" s="10">
        <f>ДС!D58+Гемодиализ!H59</f>
        <v>6473955</v>
      </c>
      <c r="F59" s="10">
        <f>'АПУ профилактика'!D60+'АПУ в неотл.форме'!D59+'АПУ обращения'!D60+'ОДИ ПГГ'!D59+'ОДИ МЗ РБ'!D59+ФАП!D59+Гемодиализ!E59+Гемодиализ!I59</f>
        <v>68118416</v>
      </c>
      <c r="G59" s="10">
        <f>СМП!D59</f>
        <v>5171127</v>
      </c>
      <c r="H59" s="10">
        <f t="shared" si="5"/>
        <v>110627935</v>
      </c>
      <c r="I59" s="10"/>
      <c r="J59" s="10">
        <f t="shared" si="4"/>
        <v>110627935</v>
      </c>
    </row>
    <row r="60" spans="1:10" x14ac:dyDescent="0.2">
      <c r="A60" s="7">
        <v>52</v>
      </c>
      <c r="B60" s="11" t="s">
        <v>105</v>
      </c>
      <c r="C60" s="31" t="s">
        <v>106</v>
      </c>
      <c r="D60" s="10">
        <f>'КС '!D60+Гемодиализ!F60+Гемодиализ!G60</f>
        <v>49450743</v>
      </c>
      <c r="E60" s="10">
        <f>ДС!D59+Гемодиализ!H60</f>
        <v>12947440</v>
      </c>
      <c r="F60" s="10">
        <f>'АПУ профилактика'!D61+'АПУ в неотл.форме'!D60+'АПУ обращения'!D61+'ОДИ ПГГ'!D60+'ОДИ МЗ РБ'!D60+ФАП!D60+Гемодиализ!E60+Гемодиализ!I60</f>
        <v>117017972</v>
      </c>
      <c r="G60" s="10">
        <f>СМП!D60</f>
        <v>21101455</v>
      </c>
      <c r="H60" s="10">
        <f t="shared" si="5"/>
        <v>200517610</v>
      </c>
      <c r="I60" s="10"/>
      <c r="J60" s="10">
        <f t="shared" si="4"/>
        <v>200517610</v>
      </c>
    </row>
    <row r="61" spans="1:10" x14ac:dyDescent="0.2">
      <c r="A61" s="7">
        <v>53</v>
      </c>
      <c r="B61" s="12" t="s">
        <v>107</v>
      </c>
      <c r="C61" s="30" t="s">
        <v>108</v>
      </c>
      <c r="D61" s="10">
        <f>'КС '!D61+Гемодиализ!F61+Гемодиализ!G61</f>
        <v>71157629</v>
      </c>
      <c r="E61" s="10">
        <f>ДС!D60+Гемодиализ!H61</f>
        <v>19466524</v>
      </c>
      <c r="F61" s="10">
        <f>'АПУ профилактика'!D62+'АПУ в неотл.форме'!D61+'АПУ обращения'!D62+'ОДИ ПГГ'!D61+'ОДИ МЗ РБ'!D61+ФАП!D61+Гемодиализ!E61+Гемодиализ!I61</f>
        <v>168768918</v>
      </c>
      <c r="G61" s="10">
        <f>СМП!D61</f>
        <v>30575989</v>
      </c>
      <c r="H61" s="10">
        <f t="shared" si="5"/>
        <v>289969060</v>
      </c>
      <c r="I61" s="10"/>
      <c r="J61" s="10">
        <f t="shared" si="4"/>
        <v>289969060</v>
      </c>
    </row>
    <row r="62" spans="1:10" x14ac:dyDescent="0.2">
      <c r="A62" s="7">
        <v>54</v>
      </c>
      <c r="B62" s="12" t="s">
        <v>109</v>
      </c>
      <c r="C62" s="30" t="s">
        <v>110</v>
      </c>
      <c r="D62" s="10">
        <f>'КС '!D62+Гемодиализ!F62+Гемодиализ!G62</f>
        <v>371290696</v>
      </c>
      <c r="E62" s="10">
        <f>ДС!D61+Гемодиализ!H62</f>
        <v>71896276</v>
      </c>
      <c r="F62" s="10">
        <f>'АПУ профилактика'!D63+'АПУ в неотл.форме'!D62+'АПУ обращения'!D63+'ОДИ ПГГ'!D62+'ОДИ МЗ РБ'!D62+ФАП!D62+Гемодиализ!E62+Гемодиализ!I62</f>
        <v>519160140</v>
      </c>
      <c r="G62" s="10">
        <f>СМП!D62</f>
        <v>51606886</v>
      </c>
      <c r="H62" s="10">
        <f t="shared" si="5"/>
        <v>1013953998</v>
      </c>
      <c r="I62" s="10"/>
      <c r="J62" s="10">
        <f t="shared" si="4"/>
        <v>1013953998</v>
      </c>
    </row>
    <row r="63" spans="1:10" x14ac:dyDescent="0.2">
      <c r="A63" s="7">
        <v>55</v>
      </c>
      <c r="B63" s="12" t="s">
        <v>111</v>
      </c>
      <c r="C63" s="30" t="s">
        <v>112</v>
      </c>
      <c r="D63" s="10">
        <f>'КС '!D63+Гемодиализ!F63+Гемодиализ!G63</f>
        <v>49071539</v>
      </c>
      <c r="E63" s="10">
        <f>ДС!D62+Гемодиализ!H63</f>
        <v>11123189</v>
      </c>
      <c r="F63" s="10">
        <f>'АПУ профилактика'!D64+'АПУ в неотл.форме'!D63+'АПУ обращения'!D64+'ОДИ ПГГ'!D63+'ОДИ МЗ РБ'!D63+ФАП!D63+Гемодиализ!E63+Гемодиализ!I63</f>
        <v>109240590</v>
      </c>
      <c r="G63" s="10">
        <f>СМП!D63</f>
        <v>8295647</v>
      </c>
      <c r="H63" s="10">
        <f t="shared" si="5"/>
        <v>177730965</v>
      </c>
      <c r="I63" s="10"/>
      <c r="J63" s="10">
        <f t="shared" si="4"/>
        <v>177730965</v>
      </c>
    </row>
    <row r="64" spans="1:10" x14ac:dyDescent="0.2">
      <c r="A64" s="7">
        <v>56</v>
      </c>
      <c r="B64" s="12" t="s">
        <v>113</v>
      </c>
      <c r="C64" s="30" t="s">
        <v>114</v>
      </c>
      <c r="D64" s="10">
        <f>'КС '!D64+Гемодиализ!F64+Гемодиализ!G64</f>
        <v>0</v>
      </c>
      <c r="E64" s="10">
        <f>ДС!D63+Гемодиализ!H64</f>
        <v>38884</v>
      </c>
      <c r="F64" s="10">
        <f>'АПУ профилактика'!D65+'АПУ в неотл.форме'!D64+'АПУ обращения'!D65+'ОДИ ПГГ'!D64+'ОДИ МЗ РБ'!D64+ФАП!D64+Гемодиализ!E64+Гемодиализ!I64</f>
        <v>93293</v>
      </c>
      <c r="G64" s="10">
        <f>СМП!D64</f>
        <v>0</v>
      </c>
      <c r="H64" s="10">
        <f t="shared" si="5"/>
        <v>132177</v>
      </c>
      <c r="I64" s="10"/>
      <c r="J64" s="10">
        <f t="shared" si="4"/>
        <v>132177</v>
      </c>
    </row>
    <row r="65" spans="1:10" x14ac:dyDescent="0.2">
      <c r="A65" s="7">
        <v>57</v>
      </c>
      <c r="B65" s="12" t="s">
        <v>115</v>
      </c>
      <c r="C65" s="30" t="s">
        <v>116</v>
      </c>
      <c r="D65" s="10">
        <f>'КС '!D65+Гемодиализ!F65+Гемодиализ!G65</f>
        <v>147185260</v>
      </c>
      <c r="E65" s="10">
        <f>ДС!D64+Гемодиализ!H65</f>
        <v>0</v>
      </c>
      <c r="F65" s="10">
        <f>'АПУ профилактика'!D66+'АПУ в неотл.форме'!D65+'АПУ обращения'!D66+'ОДИ ПГГ'!D65+'ОДИ МЗ РБ'!D65+ФАП!D65+Гемодиализ!E65+Гемодиализ!I65</f>
        <v>0</v>
      </c>
      <c r="G65" s="10">
        <f>СМП!D65</f>
        <v>0</v>
      </c>
      <c r="H65" s="10">
        <f t="shared" si="5"/>
        <v>147185260</v>
      </c>
      <c r="I65" s="10"/>
      <c r="J65" s="10">
        <f t="shared" si="4"/>
        <v>147185260</v>
      </c>
    </row>
    <row r="66" spans="1:10" ht="17.25" customHeight="1" x14ac:dyDescent="0.2">
      <c r="A66" s="7">
        <v>58</v>
      </c>
      <c r="B66" s="12" t="s">
        <v>117</v>
      </c>
      <c r="C66" s="30" t="s">
        <v>118</v>
      </c>
      <c r="D66" s="10">
        <f>'КС '!D66+Гемодиализ!F66+Гемодиализ!G66</f>
        <v>0</v>
      </c>
      <c r="E66" s="10">
        <f>ДС!D65+Гемодиализ!H66</f>
        <v>23789367</v>
      </c>
      <c r="F66" s="10">
        <f>'АПУ профилактика'!D67+'АПУ в неотл.форме'!D66+'АПУ обращения'!D67+'ОДИ ПГГ'!D66+'ОДИ МЗ РБ'!D66+ФАП!D66+Гемодиализ!E66+Гемодиализ!I66</f>
        <v>186810055</v>
      </c>
      <c r="G66" s="10">
        <f>СМП!D66</f>
        <v>0</v>
      </c>
      <c r="H66" s="10">
        <f t="shared" si="5"/>
        <v>210599422</v>
      </c>
      <c r="I66" s="10"/>
      <c r="J66" s="10">
        <f t="shared" si="4"/>
        <v>210599422</v>
      </c>
    </row>
    <row r="67" spans="1:10" ht="15" customHeight="1" x14ac:dyDescent="0.2">
      <c r="A67" s="7">
        <v>59</v>
      </c>
      <c r="B67" s="11" t="s">
        <v>119</v>
      </c>
      <c r="C67" s="30" t="s">
        <v>120</v>
      </c>
      <c r="D67" s="10">
        <f>'КС '!D67+Гемодиализ!F67+Гемодиализ!G67</f>
        <v>0</v>
      </c>
      <c r="E67" s="10">
        <f>ДС!D66+Гемодиализ!H67</f>
        <v>20353787</v>
      </c>
      <c r="F67" s="10">
        <f>'АПУ профилактика'!D68+'АПУ в неотл.форме'!D67+'АПУ обращения'!D68+'ОДИ ПГГ'!D67+'ОДИ МЗ РБ'!D67+ФАП!D67+Гемодиализ!E67+Гемодиализ!I67</f>
        <v>154376161</v>
      </c>
      <c r="G67" s="10">
        <f>СМП!D67</f>
        <v>0</v>
      </c>
      <c r="H67" s="10">
        <f t="shared" si="5"/>
        <v>174729948</v>
      </c>
      <c r="I67" s="10"/>
      <c r="J67" s="10">
        <f t="shared" si="4"/>
        <v>174729948</v>
      </c>
    </row>
    <row r="68" spans="1:10" ht="24" customHeight="1" x14ac:dyDescent="0.2">
      <c r="A68" s="7">
        <v>60</v>
      </c>
      <c r="B68" s="14" t="s">
        <v>121</v>
      </c>
      <c r="C68" s="32" t="s">
        <v>122</v>
      </c>
      <c r="D68" s="10">
        <f>'КС '!D68+Гемодиализ!F68+Гемодиализ!G68</f>
        <v>0</v>
      </c>
      <c r="E68" s="10">
        <f>ДС!D67+Гемодиализ!H68</f>
        <v>27054448</v>
      </c>
      <c r="F68" s="10">
        <f>'АПУ профилактика'!D69+'АПУ в неотл.форме'!D68+'АПУ обращения'!D69+'ОДИ ПГГ'!D68+'ОДИ МЗ РБ'!D68+ФАП!D68+Гемодиализ!E68+Гемодиализ!I68</f>
        <v>245604933</v>
      </c>
      <c r="G68" s="10">
        <f>СМП!D68</f>
        <v>0</v>
      </c>
      <c r="H68" s="10">
        <f t="shared" si="5"/>
        <v>272659381</v>
      </c>
      <c r="I68" s="10"/>
      <c r="J68" s="10">
        <f t="shared" si="4"/>
        <v>272659381</v>
      </c>
    </row>
    <row r="69" spans="1:10" ht="17.25" customHeight="1" x14ac:dyDescent="0.2">
      <c r="A69" s="7">
        <v>61</v>
      </c>
      <c r="B69" s="11" t="s">
        <v>123</v>
      </c>
      <c r="C69" s="30" t="s">
        <v>124</v>
      </c>
      <c r="D69" s="10">
        <f>'КС '!D69+Гемодиализ!F69+Гемодиализ!G69</f>
        <v>0</v>
      </c>
      <c r="E69" s="10">
        <f>ДС!D68+Гемодиализ!H69</f>
        <v>35063497</v>
      </c>
      <c r="F69" s="10">
        <f>'АПУ профилактика'!D70+'АПУ в неотл.форме'!D69+'АПУ обращения'!D70+'ОДИ ПГГ'!D69+'ОДИ МЗ РБ'!D69+ФАП!D69+Гемодиализ!E69+Гемодиализ!I69</f>
        <v>294910869</v>
      </c>
      <c r="G69" s="10">
        <f>СМП!D69</f>
        <v>0</v>
      </c>
      <c r="H69" s="10">
        <f t="shared" si="5"/>
        <v>329974366</v>
      </c>
      <c r="I69" s="10"/>
      <c r="J69" s="10">
        <f t="shared" si="4"/>
        <v>329974366</v>
      </c>
    </row>
    <row r="70" spans="1:10" ht="12.75" customHeight="1" x14ac:dyDescent="0.2">
      <c r="A70" s="7">
        <v>62</v>
      </c>
      <c r="B70" s="12" t="s">
        <v>125</v>
      </c>
      <c r="C70" s="30" t="s">
        <v>126</v>
      </c>
      <c r="D70" s="10">
        <f>'КС '!D70+Гемодиализ!F70+Гемодиализ!G70</f>
        <v>0</v>
      </c>
      <c r="E70" s="10">
        <f>ДС!D69+Гемодиализ!H70</f>
        <v>16057103</v>
      </c>
      <c r="F70" s="10">
        <f>'АПУ профилактика'!D71+'АПУ в неотл.форме'!D70+'АПУ обращения'!D71+'ОДИ ПГГ'!D70+'ОДИ МЗ РБ'!D70+ФАП!D70+Гемодиализ!E70+Гемодиализ!I70</f>
        <v>108139704</v>
      </c>
      <c r="G70" s="10">
        <f>СМП!D70</f>
        <v>0</v>
      </c>
      <c r="H70" s="10">
        <f t="shared" si="5"/>
        <v>124196807</v>
      </c>
      <c r="I70" s="10"/>
      <c r="J70" s="10">
        <f t="shared" si="4"/>
        <v>124196807</v>
      </c>
    </row>
    <row r="71" spans="1:10" ht="27.75" customHeight="1" x14ac:dyDescent="0.2">
      <c r="A71" s="7">
        <v>63</v>
      </c>
      <c r="B71" s="8" t="s">
        <v>127</v>
      </c>
      <c r="C71" s="30" t="s">
        <v>128</v>
      </c>
      <c r="D71" s="10">
        <f>'КС '!D71+Гемодиализ!F71+Гемодиализ!G71</f>
        <v>0</v>
      </c>
      <c r="E71" s="10">
        <f>ДС!D70+Гемодиализ!H71</f>
        <v>0</v>
      </c>
      <c r="F71" s="10">
        <f>'АПУ профилактика'!D72+'АПУ в неотл.форме'!D71+'АПУ обращения'!D72+'ОДИ ПГГ'!D71+'ОДИ МЗ РБ'!D71+ФАП!D71+Гемодиализ!E71+Гемодиализ!I71</f>
        <v>58067722</v>
      </c>
      <c r="G71" s="10">
        <f>СМП!D71</f>
        <v>0</v>
      </c>
      <c r="H71" s="10">
        <f t="shared" si="5"/>
        <v>58067722</v>
      </c>
      <c r="I71" s="10"/>
      <c r="J71" s="10">
        <f t="shared" si="4"/>
        <v>58067722</v>
      </c>
    </row>
    <row r="72" spans="1:10" ht="24" x14ac:dyDescent="0.2">
      <c r="A72" s="7">
        <v>64</v>
      </c>
      <c r="B72" s="8" t="s">
        <v>129</v>
      </c>
      <c r="C72" s="30" t="s">
        <v>130</v>
      </c>
      <c r="D72" s="10">
        <f>'КС '!D72+Гемодиализ!F72+Гемодиализ!G72</f>
        <v>0</v>
      </c>
      <c r="E72" s="10">
        <f>ДС!D71+Гемодиализ!H72</f>
        <v>0</v>
      </c>
      <c r="F72" s="10">
        <f>'АПУ профилактика'!D73+'АПУ в неотл.форме'!D72+'АПУ обращения'!D73+'ОДИ ПГГ'!D72+'ОДИ МЗ РБ'!D72+ФАП!D72+Гемодиализ!E72+Гемодиализ!I72</f>
        <v>81973366</v>
      </c>
      <c r="G72" s="10">
        <f>СМП!D72</f>
        <v>0</v>
      </c>
      <c r="H72" s="10">
        <f t="shared" si="5"/>
        <v>81973366</v>
      </c>
      <c r="I72" s="10"/>
      <c r="J72" s="10">
        <f t="shared" si="4"/>
        <v>81973366</v>
      </c>
    </row>
    <row r="73" spans="1:10" x14ac:dyDescent="0.2">
      <c r="A73" s="7">
        <v>65</v>
      </c>
      <c r="B73" s="11" t="s">
        <v>131</v>
      </c>
      <c r="C73" s="30" t="s">
        <v>132</v>
      </c>
      <c r="D73" s="10">
        <f>'КС '!D73+Гемодиализ!F73+Гемодиализ!G73</f>
        <v>0</v>
      </c>
      <c r="E73" s="10">
        <f>ДС!D72+Гемодиализ!H73</f>
        <v>32279518</v>
      </c>
      <c r="F73" s="10">
        <f>'АПУ профилактика'!D74+'АПУ в неотл.форме'!D73+'АПУ обращения'!D74+'ОДИ ПГГ'!D73+'ОДИ МЗ РБ'!D73+ФАП!D73+Гемодиализ!E73+Гемодиализ!I73</f>
        <v>206830249</v>
      </c>
      <c r="G73" s="10">
        <f>СМП!D73</f>
        <v>0</v>
      </c>
      <c r="H73" s="10">
        <f t="shared" ref="H73:H104" si="6">D73+E73+F73+G73</f>
        <v>239109767</v>
      </c>
      <c r="I73" s="10"/>
      <c r="J73" s="10">
        <f t="shared" si="4"/>
        <v>239109767</v>
      </c>
    </row>
    <row r="74" spans="1:10" x14ac:dyDescent="0.2">
      <c r="A74" s="7">
        <v>66</v>
      </c>
      <c r="B74" s="8" t="s">
        <v>133</v>
      </c>
      <c r="C74" s="30" t="s">
        <v>134</v>
      </c>
      <c r="D74" s="10">
        <f>'КС '!D74+Гемодиализ!F74+Гемодиализ!G74</f>
        <v>0</v>
      </c>
      <c r="E74" s="10">
        <f>ДС!D73+Гемодиализ!H74</f>
        <v>18647367</v>
      </c>
      <c r="F74" s="10">
        <f>'АПУ профилактика'!D75+'АПУ в неотл.форме'!D74+'АПУ обращения'!D75+'ОДИ ПГГ'!D74+'ОДИ МЗ РБ'!D74+ФАП!D74+Гемодиализ!E74+Гемодиализ!I74</f>
        <v>131483111</v>
      </c>
      <c r="G74" s="10">
        <f>СМП!D74</f>
        <v>0</v>
      </c>
      <c r="H74" s="10">
        <f t="shared" si="6"/>
        <v>150130478</v>
      </c>
      <c r="I74" s="10"/>
      <c r="J74" s="10">
        <f t="shared" ref="J74:J137" si="7">H74+I74</f>
        <v>150130478</v>
      </c>
    </row>
    <row r="75" spans="1:10" x14ac:dyDescent="0.2">
      <c r="A75" s="7">
        <v>67</v>
      </c>
      <c r="B75" s="11" t="s">
        <v>135</v>
      </c>
      <c r="C75" s="30" t="s">
        <v>136</v>
      </c>
      <c r="D75" s="10">
        <f>'КС '!D75+Гемодиализ!F75+Гемодиализ!G75</f>
        <v>0</v>
      </c>
      <c r="E75" s="10">
        <f>ДС!D74+Гемодиализ!H75</f>
        <v>37192208</v>
      </c>
      <c r="F75" s="10">
        <f>'АПУ профилактика'!D76+'АПУ в неотл.форме'!D75+'АПУ обращения'!D76+'ОДИ ПГГ'!D75+'ОДИ МЗ РБ'!D75+ФАП!D75+Гемодиализ!E75+Гемодиализ!I75</f>
        <v>134451750</v>
      </c>
      <c r="G75" s="10">
        <f>СМП!D75</f>
        <v>0</v>
      </c>
      <c r="H75" s="10">
        <f t="shared" si="6"/>
        <v>171643958</v>
      </c>
      <c r="I75" s="10"/>
      <c r="J75" s="10">
        <f t="shared" si="7"/>
        <v>171643958</v>
      </c>
    </row>
    <row r="76" spans="1:10" x14ac:dyDescent="0.2">
      <c r="A76" s="7">
        <v>68</v>
      </c>
      <c r="B76" s="11" t="s">
        <v>137</v>
      </c>
      <c r="C76" s="30" t="s">
        <v>138</v>
      </c>
      <c r="D76" s="10">
        <f>'КС '!D76+Гемодиализ!F76+Гемодиализ!G76</f>
        <v>0</v>
      </c>
      <c r="E76" s="10">
        <f>ДС!D75+Гемодиализ!H76</f>
        <v>12824542</v>
      </c>
      <c r="F76" s="10">
        <f>'АПУ профилактика'!D77+'АПУ в неотл.форме'!D76+'АПУ обращения'!D77+'ОДИ ПГГ'!D76+'ОДИ МЗ РБ'!D76+ФАП!D76+Гемодиализ!E76+Гемодиализ!I76</f>
        <v>107362889</v>
      </c>
      <c r="G76" s="10">
        <f>СМП!D76</f>
        <v>0</v>
      </c>
      <c r="H76" s="10">
        <f t="shared" si="6"/>
        <v>120187431</v>
      </c>
      <c r="I76" s="10"/>
      <c r="J76" s="10">
        <f t="shared" si="7"/>
        <v>120187431</v>
      </c>
    </row>
    <row r="77" spans="1:10" x14ac:dyDescent="0.2">
      <c r="A77" s="7">
        <v>69</v>
      </c>
      <c r="B77" s="11" t="s">
        <v>139</v>
      </c>
      <c r="C77" s="30" t="s">
        <v>140</v>
      </c>
      <c r="D77" s="10">
        <f>'КС '!D77+Гемодиализ!F77+Гемодиализ!G77</f>
        <v>0</v>
      </c>
      <c r="E77" s="10">
        <f>ДС!D76+Гемодиализ!H77</f>
        <v>35923458</v>
      </c>
      <c r="F77" s="10">
        <f>'АПУ профилактика'!D78+'АПУ в неотл.форме'!D77+'АПУ обращения'!D78+'ОДИ ПГГ'!D77+'ОДИ МЗ РБ'!D77+ФАП!D77+Гемодиализ!E77+Гемодиализ!I77</f>
        <v>251006448</v>
      </c>
      <c r="G77" s="10">
        <f>СМП!D77</f>
        <v>0</v>
      </c>
      <c r="H77" s="10">
        <f t="shared" si="6"/>
        <v>286929906</v>
      </c>
      <c r="I77" s="10"/>
      <c r="J77" s="10">
        <f t="shared" si="7"/>
        <v>286929906</v>
      </c>
    </row>
    <row r="78" spans="1:10" x14ac:dyDescent="0.2">
      <c r="A78" s="7">
        <v>70</v>
      </c>
      <c r="B78" s="12" t="s">
        <v>141</v>
      </c>
      <c r="C78" s="30" t="s">
        <v>142</v>
      </c>
      <c r="D78" s="10">
        <f>'КС '!D78+Гемодиализ!F78+Гемодиализ!G78</f>
        <v>0</v>
      </c>
      <c r="E78" s="10">
        <f>ДС!D77+Гемодиализ!H78</f>
        <v>19603796</v>
      </c>
      <c r="F78" s="10">
        <f>'АПУ профилактика'!D79+'АПУ в неотл.форме'!D78+'АПУ обращения'!D79+'ОДИ ПГГ'!D78+'ОДИ МЗ РБ'!D78+ФАП!D78+Гемодиализ!E78+Гемодиализ!I78</f>
        <v>128169036</v>
      </c>
      <c r="G78" s="10">
        <f>СМП!D78</f>
        <v>0</v>
      </c>
      <c r="H78" s="10">
        <f t="shared" si="6"/>
        <v>147772832</v>
      </c>
      <c r="I78" s="10"/>
      <c r="J78" s="10">
        <f t="shared" si="7"/>
        <v>147772832</v>
      </c>
    </row>
    <row r="79" spans="1:10" x14ac:dyDescent="0.2">
      <c r="A79" s="7">
        <v>71</v>
      </c>
      <c r="B79" s="11" t="s">
        <v>143</v>
      </c>
      <c r="C79" s="31" t="s">
        <v>144</v>
      </c>
      <c r="D79" s="10">
        <f>'КС '!D79+Гемодиализ!F79+Гемодиализ!G79</f>
        <v>0</v>
      </c>
      <c r="E79" s="10">
        <f>ДС!D78+Гемодиализ!H79</f>
        <v>20276254</v>
      </c>
      <c r="F79" s="10">
        <f>'АПУ профилактика'!D80+'АПУ в неотл.форме'!D79+'АПУ обращения'!D80+'ОДИ ПГГ'!D79+'ОДИ МЗ РБ'!D79+ФАП!D79+Гемодиализ!E79+Гемодиализ!I79</f>
        <v>168732111</v>
      </c>
      <c r="G79" s="10">
        <f>СМП!D79</f>
        <v>0</v>
      </c>
      <c r="H79" s="10">
        <f t="shared" si="6"/>
        <v>189008365</v>
      </c>
      <c r="I79" s="10"/>
      <c r="J79" s="10">
        <f t="shared" si="7"/>
        <v>189008365</v>
      </c>
    </row>
    <row r="80" spans="1:10" x14ac:dyDescent="0.2">
      <c r="A80" s="7">
        <v>72</v>
      </c>
      <c r="B80" s="12" t="s">
        <v>145</v>
      </c>
      <c r="C80" s="30" t="s">
        <v>146</v>
      </c>
      <c r="D80" s="10">
        <f>'КС '!D80+Гемодиализ!F80+Гемодиализ!G80</f>
        <v>0</v>
      </c>
      <c r="E80" s="10">
        <f>ДС!D79+Гемодиализ!H80</f>
        <v>11081124</v>
      </c>
      <c r="F80" s="10">
        <f>'АПУ профилактика'!D81+'АПУ в неотл.форме'!D80+'АПУ обращения'!D81+'ОДИ ПГГ'!D80+'ОДИ МЗ РБ'!D80+ФАП!D80+Гемодиализ!E80+Гемодиализ!I80</f>
        <v>78084028</v>
      </c>
      <c r="G80" s="10">
        <f>СМП!D80</f>
        <v>0</v>
      </c>
      <c r="H80" s="10">
        <f t="shared" si="6"/>
        <v>89165152</v>
      </c>
      <c r="I80" s="10"/>
      <c r="J80" s="10">
        <f t="shared" si="7"/>
        <v>89165152</v>
      </c>
    </row>
    <row r="81" spans="1:10" x14ac:dyDescent="0.2">
      <c r="A81" s="7">
        <v>73</v>
      </c>
      <c r="B81" s="11" t="s">
        <v>147</v>
      </c>
      <c r="C81" s="30" t="s">
        <v>148</v>
      </c>
      <c r="D81" s="10">
        <f>'КС '!D81+Гемодиализ!F81+Гемодиализ!G81</f>
        <v>0</v>
      </c>
      <c r="E81" s="10">
        <f>ДС!D80+Гемодиализ!H81</f>
        <v>36545801</v>
      </c>
      <c r="F81" s="10">
        <f>'АПУ профилактика'!D82+'АПУ в неотл.форме'!D81+'АПУ обращения'!D82+'ОДИ ПГГ'!D81+'ОДИ МЗ РБ'!D81+ФАП!D81+Гемодиализ!E81+Гемодиализ!I81</f>
        <v>245134752</v>
      </c>
      <c r="G81" s="10">
        <f>СМП!D81</f>
        <v>0</v>
      </c>
      <c r="H81" s="10">
        <f t="shared" si="6"/>
        <v>281680553</v>
      </c>
      <c r="I81" s="10"/>
      <c r="J81" s="10">
        <f t="shared" si="7"/>
        <v>281680553</v>
      </c>
    </row>
    <row r="82" spans="1:10" x14ac:dyDescent="0.2">
      <c r="A82" s="7">
        <v>74</v>
      </c>
      <c r="B82" s="12" t="s">
        <v>149</v>
      </c>
      <c r="C82" s="30" t="s">
        <v>150</v>
      </c>
      <c r="D82" s="10">
        <f>'КС '!D82+Гемодиализ!F82+Гемодиализ!G82</f>
        <v>0</v>
      </c>
      <c r="E82" s="10">
        <f>ДС!D81+Гемодиализ!H82</f>
        <v>20914070</v>
      </c>
      <c r="F82" s="10">
        <f>'АПУ профилактика'!D83+'АПУ в неотл.форме'!D82+'АПУ обращения'!D83+'ОДИ ПГГ'!D82+'ОДИ МЗ РБ'!D82+ФАП!D82+Гемодиализ!E82+Гемодиализ!I82</f>
        <v>95108617</v>
      </c>
      <c r="G82" s="10">
        <f>СМП!D82</f>
        <v>0</v>
      </c>
      <c r="H82" s="10">
        <f t="shared" si="6"/>
        <v>116022687</v>
      </c>
      <c r="I82" s="10"/>
      <c r="J82" s="10">
        <f t="shared" si="7"/>
        <v>116022687</v>
      </c>
    </row>
    <row r="83" spans="1:10" x14ac:dyDescent="0.2">
      <c r="A83" s="7">
        <v>75</v>
      </c>
      <c r="B83" s="12" t="s">
        <v>151</v>
      </c>
      <c r="C83" s="30" t="s">
        <v>152</v>
      </c>
      <c r="D83" s="10">
        <f>'КС '!D83+Гемодиализ!F83+Гемодиализ!G83</f>
        <v>0</v>
      </c>
      <c r="E83" s="10">
        <f>ДС!D82+Гемодиализ!H83</f>
        <v>16093275</v>
      </c>
      <c r="F83" s="10">
        <f>'АПУ профилактика'!D84+'АПУ в неотл.форме'!D83+'АПУ обращения'!D84+'ОДИ ПГГ'!D83+'ОДИ МЗ РБ'!D83+ФАП!D83+Гемодиализ!E83+Гемодиализ!I83</f>
        <v>105490484</v>
      </c>
      <c r="G83" s="10">
        <f>СМП!D83</f>
        <v>0</v>
      </c>
      <c r="H83" s="10">
        <f t="shared" si="6"/>
        <v>121583759</v>
      </c>
      <c r="I83" s="10"/>
      <c r="J83" s="10">
        <f t="shared" si="7"/>
        <v>121583759</v>
      </c>
    </row>
    <row r="84" spans="1:10" ht="24" x14ac:dyDescent="0.2">
      <c r="A84" s="7">
        <v>76</v>
      </c>
      <c r="B84" s="20" t="s">
        <v>153</v>
      </c>
      <c r="C84" s="34" t="s">
        <v>154</v>
      </c>
      <c r="D84" s="10">
        <f>'КС '!D84+Гемодиализ!F84+Гемодиализ!G84</f>
        <v>0</v>
      </c>
      <c r="E84" s="10">
        <f>ДС!D83+Гемодиализ!H84</f>
        <v>0</v>
      </c>
      <c r="F84" s="10">
        <f>'АПУ профилактика'!D85+'АПУ в неотл.форме'!D84+'АПУ обращения'!D85+'ОДИ ПГГ'!D84+'ОДИ МЗ РБ'!D84+ФАП!D84+Гемодиализ!E84+Гемодиализ!I84</f>
        <v>31627683</v>
      </c>
      <c r="G84" s="10">
        <f>СМП!D84</f>
        <v>0</v>
      </c>
      <c r="H84" s="10">
        <f t="shared" si="6"/>
        <v>31627683</v>
      </c>
      <c r="I84" s="10"/>
      <c r="J84" s="10">
        <f t="shared" si="7"/>
        <v>31627683</v>
      </c>
    </row>
    <row r="85" spans="1:10" ht="24" x14ac:dyDescent="0.2">
      <c r="A85" s="7">
        <v>77</v>
      </c>
      <c r="B85" s="8" t="s">
        <v>155</v>
      </c>
      <c r="C85" s="30" t="s">
        <v>156</v>
      </c>
      <c r="D85" s="10">
        <f>'КС '!D85+Гемодиализ!F85+Гемодиализ!G85</f>
        <v>0</v>
      </c>
      <c r="E85" s="10">
        <f>ДС!D84+Гемодиализ!H85</f>
        <v>0</v>
      </c>
      <c r="F85" s="10">
        <f>'АПУ профилактика'!D86+'АПУ в неотл.форме'!D85+'АПУ обращения'!D86+'ОДИ ПГГ'!D85+'ОДИ МЗ РБ'!D85+ФАП!D85+Гемодиализ!E85+Гемодиализ!I85</f>
        <v>50987826</v>
      </c>
      <c r="G85" s="10">
        <f>СМП!D85</f>
        <v>0</v>
      </c>
      <c r="H85" s="10">
        <f t="shared" si="6"/>
        <v>50987826</v>
      </c>
      <c r="I85" s="10"/>
      <c r="J85" s="10">
        <f t="shared" si="7"/>
        <v>50987826</v>
      </c>
    </row>
    <row r="86" spans="1:10" ht="24" x14ac:dyDescent="0.2">
      <c r="A86" s="7">
        <v>78</v>
      </c>
      <c r="B86" s="11" t="s">
        <v>157</v>
      </c>
      <c r="C86" s="30" t="s">
        <v>158</v>
      </c>
      <c r="D86" s="10">
        <f>'КС '!D86+Гемодиализ!F86+Гемодиализ!G86</f>
        <v>0</v>
      </c>
      <c r="E86" s="10">
        <f>ДС!D85+Гемодиализ!H86</f>
        <v>0</v>
      </c>
      <c r="F86" s="10">
        <f>'АПУ профилактика'!D87+'АПУ в неотл.форме'!D86+'АПУ обращения'!D87+'ОДИ ПГГ'!D86+'ОДИ МЗ РБ'!D86+ФАП!D86+Гемодиализ!E86+Гемодиализ!I86</f>
        <v>43790402</v>
      </c>
      <c r="G86" s="10">
        <f>СМП!D86</f>
        <v>0</v>
      </c>
      <c r="H86" s="10">
        <f t="shared" si="6"/>
        <v>43790402</v>
      </c>
      <c r="I86" s="10"/>
      <c r="J86" s="10">
        <f t="shared" si="7"/>
        <v>43790402</v>
      </c>
    </row>
    <row r="87" spans="1:10" ht="24" x14ac:dyDescent="0.2">
      <c r="A87" s="7">
        <v>79</v>
      </c>
      <c r="B87" s="11" t="s">
        <v>159</v>
      </c>
      <c r="C87" s="30" t="s">
        <v>160</v>
      </c>
      <c r="D87" s="10">
        <f>'КС '!D87+Гемодиализ!F87+Гемодиализ!G87</f>
        <v>0</v>
      </c>
      <c r="E87" s="10">
        <f>ДС!D86+Гемодиализ!H87</f>
        <v>0</v>
      </c>
      <c r="F87" s="10">
        <f>'АПУ профилактика'!D88+'АПУ в неотл.форме'!D87+'АПУ обращения'!D88+'ОДИ ПГГ'!D87+'ОДИ МЗ РБ'!D87+ФАП!D87+Гемодиализ!E87+Гемодиализ!I87</f>
        <v>36044729</v>
      </c>
      <c r="G87" s="10">
        <f>СМП!D87</f>
        <v>0</v>
      </c>
      <c r="H87" s="10">
        <f t="shared" si="6"/>
        <v>36044729</v>
      </c>
      <c r="I87" s="10"/>
      <c r="J87" s="10">
        <f t="shared" si="7"/>
        <v>36044729</v>
      </c>
    </row>
    <row r="88" spans="1:10" ht="24" x14ac:dyDescent="0.2">
      <c r="A88" s="7">
        <v>80</v>
      </c>
      <c r="B88" s="8" t="s">
        <v>161</v>
      </c>
      <c r="C88" s="30" t="s">
        <v>162</v>
      </c>
      <c r="D88" s="10">
        <f>'КС '!D88+Гемодиализ!F88+Гемодиализ!G88</f>
        <v>0</v>
      </c>
      <c r="E88" s="10">
        <f>ДС!D87+Гемодиализ!H88</f>
        <v>0</v>
      </c>
      <c r="F88" s="10">
        <f>'АПУ профилактика'!D89+'АПУ в неотл.форме'!D88+'АПУ обращения'!D89+'ОДИ ПГГ'!D88+'ОДИ МЗ РБ'!D88+ФАП!D88+Гемодиализ!E88+Гемодиализ!I88</f>
        <v>58144543</v>
      </c>
      <c r="G88" s="10">
        <f>СМП!D88</f>
        <v>0</v>
      </c>
      <c r="H88" s="10">
        <f t="shared" si="6"/>
        <v>58144543</v>
      </c>
      <c r="I88" s="10"/>
      <c r="J88" s="10">
        <f t="shared" si="7"/>
        <v>58144543</v>
      </c>
    </row>
    <row r="89" spans="1:10" ht="24" x14ac:dyDescent="0.2">
      <c r="A89" s="7">
        <v>81</v>
      </c>
      <c r="B89" s="8" t="s">
        <v>163</v>
      </c>
      <c r="C89" s="30" t="s">
        <v>164</v>
      </c>
      <c r="D89" s="10">
        <f>'КС '!D89+Гемодиализ!F89+Гемодиализ!G89</f>
        <v>0</v>
      </c>
      <c r="E89" s="10">
        <f>ДС!D88+Гемодиализ!H89</f>
        <v>0</v>
      </c>
      <c r="F89" s="10">
        <f>'АПУ профилактика'!D90+'АПУ в неотл.форме'!D89+'АПУ обращения'!D90+'ОДИ ПГГ'!D89+'ОДИ МЗ РБ'!D89+ФАП!D89+Гемодиализ!E89+Гемодиализ!I89</f>
        <v>32722070</v>
      </c>
      <c r="G89" s="10">
        <f>СМП!D89</f>
        <v>0</v>
      </c>
      <c r="H89" s="10">
        <f t="shared" si="6"/>
        <v>32722070</v>
      </c>
      <c r="I89" s="10"/>
      <c r="J89" s="10">
        <f t="shared" si="7"/>
        <v>32722070</v>
      </c>
    </row>
    <row r="90" spans="1:10" ht="24" x14ac:dyDescent="0.2">
      <c r="A90" s="7">
        <v>82</v>
      </c>
      <c r="B90" s="8" t="s">
        <v>165</v>
      </c>
      <c r="C90" s="30" t="s">
        <v>166</v>
      </c>
      <c r="D90" s="10">
        <f>'КС '!D90+Гемодиализ!F90+Гемодиализ!G90</f>
        <v>0</v>
      </c>
      <c r="E90" s="10">
        <f>ДС!D89+Гемодиализ!H90</f>
        <v>0</v>
      </c>
      <c r="F90" s="10">
        <f>'АПУ профилактика'!D91+'АПУ в неотл.форме'!D90+'АПУ обращения'!D91+'ОДИ ПГГ'!D90+'ОДИ МЗ РБ'!D90+ФАП!D90+Гемодиализ!E90+Гемодиализ!I90</f>
        <v>27120949</v>
      </c>
      <c r="G90" s="10">
        <f>СМП!D90</f>
        <v>0</v>
      </c>
      <c r="H90" s="10">
        <f t="shared" si="6"/>
        <v>27120949</v>
      </c>
      <c r="I90" s="10"/>
      <c r="J90" s="10">
        <f t="shared" si="7"/>
        <v>27120949</v>
      </c>
    </row>
    <row r="91" spans="1:10" x14ac:dyDescent="0.2">
      <c r="A91" s="7">
        <v>83</v>
      </c>
      <c r="B91" s="12" t="s">
        <v>167</v>
      </c>
      <c r="C91" s="30" t="s">
        <v>168</v>
      </c>
      <c r="D91" s="10">
        <f>'КС '!D91+Гемодиализ!F91+Гемодиализ!G91</f>
        <v>418549502</v>
      </c>
      <c r="E91" s="10">
        <f>ДС!D90+Гемодиализ!H91</f>
        <v>35044409</v>
      </c>
      <c r="F91" s="10">
        <f>'АПУ профилактика'!D92+'АПУ в неотл.форме'!D91+'АПУ обращения'!D92+'ОДИ ПГГ'!D91+'ОДИ МЗ РБ'!D91+ФАП!D91+Гемодиализ!E91+Гемодиализ!I91</f>
        <v>265988941</v>
      </c>
      <c r="G91" s="10">
        <f>СМП!D91</f>
        <v>0</v>
      </c>
      <c r="H91" s="10">
        <f t="shared" si="6"/>
        <v>719582852</v>
      </c>
      <c r="I91" s="10"/>
      <c r="J91" s="10">
        <f t="shared" si="7"/>
        <v>719582852</v>
      </c>
    </row>
    <row r="92" spans="1:10" x14ac:dyDescent="0.2">
      <c r="A92" s="7">
        <v>84</v>
      </c>
      <c r="B92" s="8" t="s">
        <v>169</v>
      </c>
      <c r="C92" s="30" t="s">
        <v>170</v>
      </c>
      <c r="D92" s="10">
        <f>'КС '!D92+Гемодиализ!F92+Гемодиализ!G92</f>
        <v>155416316</v>
      </c>
      <c r="E92" s="10">
        <f>ДС!D91+Гемодиализ!H92</f>
        <v>30896779</v>
      </c>
      <c r="F92" s="10">
        <f>'АПУ профилактика'!D93+'АПУ в неотл.форме'!D92+'АПУ обращения'!D93+'ОДИ ПГГ'!D92+'ОДИ МЗ РБ'!D92+ФАП!D92+Гемодиализ!E92+Гемодиализ!I92</f>
        <v>166006336</v>
      </c>
      <c r="G92" s="10">
        <f>СМП!D92</f>
        <v>0</v>
      </c>
      <c r="H92" s="10">
        <f t="shared" si="6"/>
        <v>352319431</v>
      </c>
      <c r="I92" s="10"/>
      <c r="J92" s="10">
        <f t="shared" si="7"/>
        <v>352319431</v>
      </c>
    </row>
    <row r="93" spans="1:10" x14ac:dyDescent="0.2">
      <c r="A93" s="7">
        <v>85</v>
      </c>
      <c r="B93" s="12" t="s">
        <v>171</v>
      </c>
      <c r="C93" s="30" t="s">
        <v>172</v>
      </c>
      <c r="D93" s="10">
        <f>'КС '!D93+Гемодиализ!F93+Гемодиализ!G93</f>
        <v>608346195</v>
      </c>
      <c r="E93" s="10">
        <f>ДС!D92+Гемодиализ!H93</f>
        <v>16980014</v>
      </c>
      <c r="F93" s="10">
        <f>'АПУ профилактика'!D94+'АПУ в неотл.форме'!D93+'АПУ обращения'!D94+'ОДИ ПГГ'!D93+'ОДИ МЗ РБ'!D93+ФАП!D93+Гемодиализ!E93+Гемодиализ!I93</f>
        <v>126388331</v>
      </c>
      <c r="G93" s="10">
        <f>СМП!D93</f>
        <v>0</v>
      </c>
      <c r="H93" s="10">
        <f t="shared" si="6"/>
        <v>751714540</v>
      </c>
      <c r="I93" s="10"/>
      <c r="J93" s="10">
        <f t="shared" si="7"/>
        <v>751714540</v>
      </c>
    </row>
    <row r="94" spans="1:10" x14ac:dyDescent="0.2">
      <c r="A94" s="7">
        <v>86</v>
      </c>
      <c r="B94" s="14" t="s">
        <v>173</v>
      </c>
      <c r="C94" s="32" t="s">
        <v>174</v>
      </c>
      <c r="D94" s="10">
        <f>'КС '!D94+Гемодиализ!F94+Гемодиализ!G94</f>
        <v>16691031</v>
      </c>
      <c r="E94" s="10">
        <f>ДС!D93+Гемодиализ!H94</f>
        <v>10890003</v>
      </c>
      <c r="F94" s="10">
        <f>'АПУ профилактика'!D95+'АПУ в неотл.форме'!D94+'АПУ обращения'!D95+'ОДИ ПГГ'!D94+'ОДИ МЗ РБ'!D94+ФАП!D94+Гемодиализ!E94+Гемодиализ!I94</f>
        <v>76661141</v>
      </c>
      <c r="G94" s="10">
        <f>СМП!D94</f>
        <v>0</v>
      </c>
      <c r="H94" s="10">
        <f t="shared" si="6"/>
        <v>104242175</v>
      </c>
      <c r="I94" s="10"/>
      <c r="J94" s="10">
        <f t="shared" si="7"/>
        <v>104242175</v>
      </c>
    </row>
    <row r="95" spans="1:10" x14ac:dyDescent="0.2">
      <c r="A95" s="7">
        <v>87</v>
      </c>
      <c r="B95" s="8" t="s">
        <v>175</v>
      </c>
      <c r="C95" s="30" t="s">
        <v>176</v>
      </c>
      <c r="D95" s="10">
        <f>'КС '!D95+Гемодиализ!F95+Гемодиализ!G95</f>
        <v>220774189</v>
      </c>
      <c r="E95" s="10">
        <f>ДС!D94+Гемодиализ!H95</f>
        <v>21955065</v>
      </c>
      <c r="F95" s="10">
        <f>'АПУ профилактика'!D96+'АПУ в неотл.форме'!D95+'АПУ обращения'!D96+'ОДИ ПГГ'!D95+'ОДИ МЗ РБ'!D95+ФАП!D95+Гемодиализ!E95+Гемодиализ!I95</f>
        <v>69543112</v>
      </c>
      <c r="G95" s="10">
        <f>СМП!D95</f>
        <v>0</v>
      </c>
      <c r="H95" s="10">
        <f t="shared" si="6"/>
        <v>312272366</v>
      </c>
      <c r="I95" s="10"/>
      <c r="J95" s="10">
        <f t="shared" si="7"/>
        <v>312272366</v>
      </c>
    </row>
    <row r="96" spans="1:10" x14ac:dyDescent="0.2">
      <c r="A96" s="7">
        <v>88</v>
      </c>
      <c r="B96" s="8" t="s">
        <v>177</v>
      </c>
      <c r="C96" s="30" t="s">
        <v>178</v>
      </c>
      <c r="D96" s="10">
        <f>'КС '!D96+Гемодиализ!F96+Гемодиализ!G96</f>
        <v>571598806</v>
      </c>
      <c r="E96" s="10">
        <f>ДС!D95+Гемодиализ!H96</f>
        <v>89992729</v>
      </c>
      <c r="F96" s="10">
        <f>'АПУ профилактика'!D97+'АПУ в неотл.форме'!D96+'АПУ обращения'!D97+'ОДИ ПГГ'!D96+'ОДИ МЗ РБ'!D96+ФАП!D96+Гемодиализ!E96+Гемодиализ!I96</f>
        <v>593025843</v>
      </c>
      <c r="G96" s="10">
        <f>СМП!D96</f>
        <v>0</v>
      </c>
      <c r="H96" s="10">
        <f t="shared" si="6"/>
        <v>1254617378</v>
      </c>
      <c r="I96" s="10"/>
      <c r="J96" s="10">
        <f t="shared" si="7"/>
        <v>1254617378</v>
      </c>
    </row>
    <row r="97" spans="1:10" ht="13.5" customHeight="1" x14ac:dyDescent="0.2">
      <c r="A97" s="7">
        <v>89</v>
      </c>
      <c r="B97" s="14" t="s">
        <v>179</v>
      </c>
      <c r="C97" s="32" t="s">
        <v>180</v>
      </c>
      <c r="D97" s="10">
        <f>'КС '!D97+Гемодиализ!F97+Гемодиализ!G97</f>
        <v>502265397</v>
      </c>
      <c r="E97" s="10">
        <f>ДС!D96+Гемодиализ!H97</f>
        <v>23570203</v>
      </c>
      <c r="F97" s="10">
        <f>'АПУ профилактика'!D98+'АПУ в неотл.форме'!D97+'АПУ обращения'!D98+'ОДИ ПГГ'!D97+'ОДИ МЗ РБ'!D97+ФАП!D97+Гемодиализ!E97+Гемодиализ!I97</f>
        <v>192113189</v>
      </c>
      <c r="G97" s="10">
        <f>СМП!D97</f>
        <v>0</v>
      </c>
      <c r="H97" s="10">
        <f t="shared" si="6"/>
        <v>717948789</v>
      </c>
      <c r="I97" s="10"/>
      <c r="J97" s="10">
        <f t="shared" si="7"/>
        <v>717948789</v>
      </c>
    </row>
    <row r="98" spans="1:10" ht="14.25" customHeight="1" x14ac:dyDescent="0.2">
      <c r="A98" s="7">
        <v>90</v>
      </c>
      <c r="B98" s="8" t="s">
        <v>181</v>
      </c>
      <c r="C98" s="30" t="s">
        <v>182</v>
      </c>
      <c r="D98" s="10">
        <f>'КС '!D98+Гемодиализ!F98+Гемодиализ!G98</f>
        <v>1449731598</v>
      </c>
      <c r="E98" s="10">
        <f>ДС!D97+Гемодиализ!H98</f>
        <v>27417041</v>
      </c>
      <c r="F98" s="10">
        <f>'АПУ профилактика'!D99+'АПУ в неотл.форме'!D98+'АПУ обращения'!D99+'ОДИ ПГГ'!D98+'ОДИ МЗ РБ'!D98+ФАП!D98+Гемодиализ!E98+Гемодиализ!I98</f>
        <v>188641197</v>
      </c>
      <c r="G98" s="10">
        <f>СМП!D98</f>
        <v>0</v>
      </c>
      <c r="H98" s="10">
        <f t="shared" si="6"/>
        <v>1665789836</v>
      </c>
      <c r="I98" s="10"/>
      <c r="J98" s="10">
        <f t="shared" si="7"/>
        <v>1665789836</v>
      </c>
    </row>
    <row r="99" spans="1:10" x14ac:dyDescent="0.2">
      <c r="A99" s="7">
        <v>91</v>
      </c>
      <c r="B99" s="14" t="s">
        <v>183</v>
      </c>
      <c r="C99" s="32" t="s">
        <v>184</v>
      </c>
      <c r="D99" s="10">
        <f>'КС '!D99+Гемодиализ!F99+Гемодиализ!G99</f>
        <v>239433096</v>
      </c>
      <c r="E99" s="10">
        <f>ДС!D98+Гемодиализ!H99</f>
        <v>6559029</v>
      </c>
      <c r="F99" s="10">
        <f>'АПУ профилактика'!D100+'АПУ в неотл.форме'!D99+'АПУ обращения'!D100+'ОДИ ПГГ'!D99+'ОДИ МЗ РБ'!D99+ФАП!D99+Гемодиализ!E99+Гемодиализ!I99</f>
        <v>60648400</v>
      </c>
      <c r="G99" s="10">
        <f>СМП!D99</f>
        <v>0</v>
      </c>
      <c r="H99" s="10">
        <f t="shared" si="6"/>
        <v>306640525</v>
      </c>
      <c r="I99" s="10"/>
      <c r="J99" s="10">
        <f t="shared" si="7"/>
        <v>306640525</v>
      </c>
    </row>
    <row r="100" spans="1:10" x14ac:dyDescent="0.2">
      <c r="A100" s="7">
        <v>92</v>
      </c>
      <c r="B100" s="11" t="s">
        <v>185</v>
      </c>
      <c r="C100" s="30" t="s">
        <v>186</v>
      </c>
      <c r="D100" s="10">
        <f>'КС '!D100+Гемодиализ!F100+Гемодиализ!G100</f>
        <v>0</v>
      </c>
      <c r="E100" s="10">
        <f>ДС!D99+Гемодиализ!H100</f>
        <v>0</v>
      </c>
      <c r="F100" s="10">
        <f>'АПУ профилактика'!D101+'АПУ в неотл.форме'!D100+'АПУ обращения'!D101+'ОДИ ПГГ'!D100+'ОДИ МЗ РБ'!D100+ФАП!D100+Гемодиализ!E100+Гемодиализ!I100</f>
        <v>0</v>
      </c>
      <c r="G100" s="10">
        <f>СМП!D100</f>
        <v>1195683981</v>
      </c>
      <c r="H100" s="10">
        <f t="shared" si="6"/>
        <v>1195683981</v>
      </c>
      <c r="I100" s="10"/>
      <c r="J100" s="10">
        <f t="shared" si="7"/>
        <v>1195683981</v>
      </c>
    </row>
    <row r="101" spans="1:10" x14ac:dyDescent="0.2">
      <c r="A101" s="7">
        <v>93</v>
      </c>
      <c r="B101" s="12" t="s">
        <v>187</v>
      </c>
      <c r="C101" s="30" t="s">
        <v>188</v>
      </c>
      <c r="D101" s="10">
        <f>'КС '!D101+Гемодиализ!F101+Гемодиализ!G101</f>
        <v>54963963</v>
      </c>
      <c r="E101" s="10">
        <f>ДС!D100+Гемодиализ!H101</f>
        <v>165541</v>
      </c>
      <c r="F101" s="10">
        <f>'АПУ профилактика'!D102+'АПУ в неотл.форме'!D101+'АПУ обращения'!D102+'ОДИ ПГГ'!D101+'ОДИ МЗ РБ'!D101+ФАП!D101+Гемодиализ!E101+Гемодиализ!I101</f>
        <v>63362593</v>
      </c>
      <c r="G101" s="10">
        <f>СМП!D101</f>
        <v>0</v>
      </c>
      <c r="H101" s="10">
        <f t="shared" si="6"/>
        <v>118492097</v>
      </c>
      <c r="I101" s="10"/>
      <c r="J101" s="10">
        <f t="shared" si="7"/>
        <v>118492097</v>
      </c>
    </row>
    <row r="102" spans="1:10" ht="24" x14ac:dyDescent="0.2">
      <c r="A102" s="7">
        <v>94</v>
      </c>
      <c r="B102" s="11" t="s">
        <v>189</v>
      </c>
      <c r="C102" s="31" t="s">
        <v>190</v>
      </c>
      <c r="D102" s="10">
        <f>'КС '!D102+Гемодиализ!F102+Гемодиализ!G102</f>
        <v>0</v>
      </c>
      <c r="E102" s="10">
        <f>ДС!D101+Гемодиализ!H102</f>
        <v>0</v>
      </c>
      <c r="F102" s="10">
        <f>'АПУ профилактика'!D103+'АПУ в неотл.форме'!D102+'АПУ обращения'!D103+'ОДИ ПГГ'!D102+'ОДИ МЗ РБ'!D102+ФАП!D102+Гемодиализ!E102+Гемодиализ!I102</f>
        <v>3319722</v>
      </c>
      <c r="G102" s="10">
        <f>СМП!D102</f>
        <v>0</v>
      </c>
      <c r="H102" s="10">
        <f t="shared" si="6"/>
        <v>3319722</v>
      </c>
      <c r="I102" s="10"/>
      <c r="J102" s="10">
        <f t="shared" si="7"/>
        <v>3319722</v>
      </c>
    </row>
    <row r="103" spans="1:10" x14ac:dyDescent="0.2">
      <c r="A103" s="7">
        <v>95</v>
      </c>
      <c r="B103" s="11" t="s">
        <v>191</v>
      </c>
      <c r="C103" s="32" t="s">
        <v>192</v>
      </c>
      <c r="D103" s="10">
        <f>'КС '!D103+Гемодиализ!F103+Гемодиализ!G103</f>
        <v>0</v>
      </c>
      <c r="E103" s="10">
        <f>ДС!D102+Гемодиализ!H103</f>
        <v>1669068</v>
      </c>
      <c r="F103" s="10">
        <f>'АПУ профилактика'!D104+'АПУ в неотл.форме'!D103+'АПУ обращения'!D104+'ОДИ ПГГ'!D103+'ОДИ МЗ РБ'!D103+ФАП!D103+Гемодиализ!E103+Гемодиализ!I103</f>
        <v>17590415</v>
      </c>
      <c r="G103" s="10">
        <f>СМП!D103</f>
        <v>0</v>
      </c>
      <c r="H103" s="10">
        <f t="shared" si="6"/>
        <v>19259483</v>
      </c>
      <c r="I103" s="10"/>
      <c r="J103" s="10">
        <f t="shared" si="7"/>
        <v>19259483</v>
      </c>
    </row>
    <row r="104" spans="1:10" x14ac:dyDescent="0.2">
      <c r="A104" s="7">
        <v>96</v>
      </c>
      <c r="B104" s="12" t="s">
        <v>193</v>
      </c>
      <c r="C104" s="30" t="s">
        <v>194</v>
      </c>
      <c r="D104" s="10">
        <f>'КС '!D104+Гемодиализ!F104+Гемодиализ!G104</f>
        <v>177079282</v>
      </c>
      <c r="E104" s="10">
        <f>ДС!D103+Гемодиализ!H104</f>
        <v>14838263</v>
      </c>
      <c r="F104" s="10">
        <f>'АПУ профилактика'!D105+'АПУ в неотл.форме'!D104+'АПУ обращения'!D105+'ОДИ ПГГ'!D104+'ОДИ МЗ РБ'!D104+ФАП!D104+Гемодиализ!E104+Гемодиализ!I104</f>
        <v>84158475</v>
      </c>
      <c r="G104" s="10">
        <f>СМП!D104</f>
        <v>0</v>
      </c>
      <c r="H104" s="10">
        <f t="shared" si="6"/>
        <v>276076020</v>
      </c>
      <c r="I104" s="10"/>
      <c r="J104" s="10">
        <f t="shared" si="7"/>
        <v>276076020</v>
      </c>
    </row>
    <row r="105" spans="1:10" x14ac:dyDescent="0.2">
      <c r="A105" s="7">
        <v>97</v>
      </c>
      <c r="B105" s="11" t="s">
        <v>195</v>
      </c>
      <c r="C105" s="35" t="s">
        <v>196</v>
      </c>
      <c r="D105" s="10">
        <f>'КС '!D105+Гемодиализ!F105+Гемодиализ!G105</f>
        <v>32108805</v>
      </c>
      <c r="E105" s="10">
        <f>ДС!D104+Гемодиализ!H105</f>
        <v>8481196</v>
      </c>
      <c r="F105" s="10">
        <f>'АПУ профилактика'!D106+'АПУ в неотл.форме'!D105+'АПУ обращения'!D106+'ОДИ ПГГ'!D105+'ОДИ МЗ РБ'!D105+ФАП!D105+Гемодиализ!E105+Гемодиализ!I105</f>
        <v>91106071</v>
      </c>
      <c r="G105" s="10">
        <f>СМП!D105</f>
        <v>14000400</v>
      </c>
      <c r="H105" s="10">
        <f t="shared" ref="H105:H136" si="8">D105+E105+F105+G105</f>
        <v>145696472</v>
      </c>
      <c r="I105" s="10"/>
      <c r="J105" s="10">
        <f t="shared" si="7"/>
        <v>145696472</v>
      </c>
    </row>
    <row r="106" spans="1:10" x14ac:dyDescent="0.2">
      <c r="A106" s="7">
        <v>98</v>
      </c>
      <c r="B106" s="12" t="s">
        <v>197</v>
      </c>
      <c r="C106" s="30" t="s">
        <v>198</v>
      </c>
      <c r="D106" s="10">
        <f>'КС '!D106+Гемодиализ!F106+Гемодиализ!G106</f>
        <v>30095924</v>
      </c>
      <c r="E106" s="10">
        <f>ДС!D105+Гемодиализ!H106</f>
        <v>9343342</v>
      </c>
      <c r="F106" s="10">
        <f>'АПУ профилактика'!D107+'АПУ в неотл.форме'!D106+'АПУ обращения'!D107+'ОДИ ПГГ'!D106+'ОДИ МЗ РБ'!D106+ФАП!D106+Гемодиализ!E106+Гемодиализ!I106</f>
        <v>81088407</v>
      </c>
      <c r="G106" s="10">
        <f>СМП!D106</f>
        <v>0</v>
      </c>
      <c r="H106" s="10">
        <f t="shared" si="8"/>
        <v>120527673</v>
      </c>
      <c r="I106" s="10"/>
      <c r="J106" s="10">
        <f t="shared" si="7"/>
        <v>120527673</v>
      </c>
    </row>
    <row r="107" spans="1:10" x14ac:dyDescent="0.2">
      <c r="A107" s="7">
        <v>99</v>
      </c>
      <c r="B107" s="12" t="s">
        <v>199</v>
      </c>
      <c r="C107" s="30" t="s">
        <v>200</v>
      </c>
      <c r="D107" s="10">
        <f>'КС '!D107+Гемодиализ!F107+Гемодиализ!G107</f>
        <v>96885589</v>
      </c>
      <c r="E107" s="10">
        <f>ДС!D106+Гемодиализ!H107</f>
        <v>22485574</v>
      </c>
      <c r="F107" s="10">
        <f>'АПУ профилактика'!D108+'АПУ в неотл.форме'!D107+'АПУ обращения'!D108+'ОДИ ПГГ'!D107+'ОДИ МЗ РБ'!D107+ФАП!D107+Гемодиализ!E107+Гемодиализ!I107</f>
        <v>199956827</v>
      </c>
      <c r="G107" s="10">
        <f>СМП!D107</f>
        <v>38589090</v>
      </c>
      <c r="H107" s="10">
        <f t="shared" si="8"/>
        <v>357917080</v>
      </c>
      <c r="I107" s="10"/>
      <c r="J107" s="10">
        <f t="shared" si="7"/>
        <v>357917080</v>
      </c>
    </row>
    <row r="108" spans="1:10" x14ac:dyDescent="0.2">
      <c r="A108" s="7">
        <v>100</v>
      </c>
      <c r="B108" s="11" t="s">
        <v>201</v>
      </c>
      <c r="C108" s="32" t="s">
        <v>202</v>
      </c>
      <c r="D108" s="10">
        <f>'КС '!D108+Гемодиализ!F108+Гемодиализ!G108</f>
        <v>43497622</v>
      </c>
      <c r="E108" s="10">
        <f>ДС!D107+Гемодиализ!H108</f>
        <v>11759238</v>
      </c>
      <c r="F108" s="10">
        <f>'АПУ профилактика'!D109+'АПУ в неотл.форме'!D108+'АПУ обращения'!D109+'ОДИ ПГГ'!D108+'ОДИ МЗ РБ'!D108+ФАП!D108+Гемодиализ!E108+Гемодиализ!I108</f>
        <v>100648953</v>
      </c>
      <c r="G108" s="10">
        <f>СМП!D108</f>
        <v>0</v>
      </c>
      <c r="H108" s="10">
        <f t="shared" si="8"/>
        <v>155905813</v>
      </c>
      <c r="I108" s="10"/>
      <c r="J108" s="10">
        <f t="shared" si="7"/>
        <v>155905813</v>
      </c>
    </row>
    <row r="109" spans="1:10" x14ac:dyDescent="0.2">
      <c r="A109" s="7">
        <v>101</v>
      </c>
      <c r="B109" s="11" t="s">
        <v>203</v>
      </c>
      <c r="C109" s="31" t="s">
        <v>204</v>
      </c>
      <c r="D109" s="10">
        <f>'КС '!D109+Гемодиализ!F109+Гемодиализ!G109</f>
        <v>67375127</v>
      </c>
      <c r="E109" s="10">
        <f>ДС!D108+Гемодиализ!H109</f>
        <v>13434786</v>
      </c>
      <c r="F109" s="10">
        <f>'АПУ профилактика'!D110+'АПУ в неотл.форме'!D109+'АПУ обращения'!D110+'ОДИ ПГГ'!D109+'ОДИ МЗ РБ'!D109+ФАП!D109+Гемодиализ!E109+Гемодиализ!I109</f>
        <v>126065288</v>
      </c>
      <c r="G109" s="10">
        <f>СМП!D109</f>
        <v>21882408</v>
      </c>
      <c r="H109" s="10">
        <f t="shared" si="8"/>
        <v>228757609</v>
      </c>
      <c r="I109" s="10"/>
      <c r="J109" s="10">
        <f t="shared" si="7"/>
        <v>228757609</v>
      </c>
    </row>
    <row r="110" spans="1:10" x14ac:dyDescent="0.2">
      <c r="A110" s="7">
        <v>102</v>
      </c>
      <c r="B110" s="8" t="s">
        <v>205</v>
      </c>
      <c r="C110" s="31" t="s">
        <v>206</v>
      </c>
      <c r="D110" s="10">
        <f>'КС '!D110+Гемодиализ!F110+Гемодиализ!G110</f>
        <v>79022582</v>
      </c>
      <c r="E110" s="10">
        <f>ДС!D109+Гемодиализ!H110</f>
        <v>25550932</v>
      </c>
      <c r="F110" s="10">
        <f>'АПУ профилактика'!D111+'АПУ в неотл.форме'!D110+'АПУ обращения'!D111+'ОДИ ПГГ'!D110+'ОДИ МЗ РБ'!D110+ФАП!D110+Гемодиализ!E110+Гемодиализ!I110</f>
        <v>233814849</v>
      </c>
      <c r="G110" s="10">
        <f>СМП!D110</f>
        <v>43040665</v>
      </c>
      <c r="H110" s="10">
        <f t="shared" si="8"/>
        <v>381429028</v>
      </c>
      <c r="I110" s="10"/>
      <c r="J110" s="10">
        <f t="shared" si="7"/>
        <v>381429028</v>
      </c>
    </row>
    <row r="111" spans="1:10" x14ac:dyDescent="0.2">
      <c r="A111" s="7">
        <v>103</v>
      </c>
      <c r="B111" s="8" t="s">
        <v>207</v>
      </c>
      <c r="C111" s="31" t="s">
        <v>208</v>
      </c>
      <c r="D111" s="10">
        <f>'КС '!D111+Гемодиализ!F111+Гемодиализ!G111</f>
        <v>87710542</v>
      </c>
      <c r="E111" s="10">
        <f>ДС!D110+Гемодиализ!H111</f>
        <v>24236651</v>
      </c>
      <c r="F111" s="10">
        <f>'АПУ профилактика'!D112+'АПУ в неотл.форме'!D111+'АПУ обращения'!D112+'ОДИ ПГГ'!D111+'ОДИ МЗ РБ'!D111+ФАП!D111+Гемодиализ!E111+Гемодиализ!I111</f>
        <v>195295186</v>
      </c>
      <c r="G111" s="10">
        <f>СМП!D111</f>
        <v>36517851</v>
      </c>
      <c r="H111" s="10">
        <f t="shared" si="8"/>
        <v>343760230</v>
      </c>
      <c r="I111" s="10"/>
      <c r="J111" s="10">
        <f t="shared" si="7"/>
        <v>343760230</v>
      </c>
    </row>
    <row r="112" spans="1:10" x14ac:dyDescent="0.2">
      <c r="A112" s="7">
        <v>104</v>
      </c>
      <c r="B112" s="12" t="s">
        <v>209</v>
      </c>
      <c r="C112" s="30" t="s">
        <v>210</v>
      </c>
      <c r="D112" s="10">
        <f>'КС '!D112+Гемодиализ!F112+Гемодиализ!G112</f>
        <v>32374142</v>
      </c>
      <c r="E112" s="10">
        <f>ДС!D111+Гемодиализ!H112</f>
        <v>8125348</v>
      </c>
      <c r="F112" s="10">
        <f>'АПУ профилактика'!D113+'АПУ в неотл.форме'!D112+'АПУ обращения'!D113+'ОДИ ПГГ'!D112+'ОДИ МЗ РБ'!D112+ФАП!D112+Гемодиализ!E112+Гемодиализ!I112</f>
        <v>75347100</v>
      </c>
      <c r="G112" s="10">
        <f>СМП!D112</f>
        <v>0</v>
      </c>
      <c r="H112" s="10">
        <f t="shared" si="8"/>
        <v>115846590</v>
      </c>
      <c r="I112" s="10"/>
      <c r="J112" s="10">
        <f t="shared" si="7"/>
        <v>115846590</v>
      </c>
    </row>
    <row r="113" spans="1:10" x14ac:dyDescent="0.2">
      <c r="A113" s="7">
        <v>105</v>
      </c>
      <c r="B113" s="14" t="s">
        <v>211</v>
      </c>
      <c r="C113" s="32" t="s">
        <v>212</v>
      </c>
      <c r="D113" s="10">
        <f>'КС '!D113+Гемодиализ!F113+Гемодиализ!G113</f>
        <v>40550959</v>
      </c>
      <c r="E113" s="10">
        <f>ДС!D112+Гемодиализ!H113</f>
        <v>13001641</v>
      </c>
      <c r="F113" s="10">
        <f>'АПУ профилактика'!D114+'АПУ в неотл.форме'!D113+'АПУ обращения'!D114+'ОДИ ПГГ'!D113+'ОДИ МЗ РБ'!D113+ФАП!D113+Гемодиализ!E113+Гемодиализ!I113</f>
        <v>109367922</v>
      </c>
      <c r="G113" s="10">
        <f>СМП!D113</f>
        <v>20907162</v>
      </c>
      <c r="H113" s="10">
        <f t="shared" si="8"/>
        <v>183827684</v>
      </c>
      <c r="I113" s="10"/>
      <c r="J113" s="10">
        <f t="shared" si="7"/>
        <v>183827684</v>
      </c>
    </row>
    <row r="114" spans="1:10" x14ac:dyDescent="0.2">
      <c r="A114" s="7">
        <v>106</v>
      </c>
      <c r="B114" s="8" t="s">
        <v>213</v>
      </c>
      <c r="C114" s="31" t="s">
        <v>214</v>
      </c>
      <c r="D114" s="10">
        <f>'КС '!D114+Гемодиализ!F114+Гемодиализ!G114</f>
        <v>69867256</v>
      </c>
      <c r="E114" s="10">
        <f>ДС!D113+Гемодиализ!H114</f>
        <v>12681967</v>
      </c>
      <c r="F114" s="10">
        <f>'АПУ профилактика'!D115+'АПУ в неотл.форме'!D114+'АПУ обращения'!D115+'ОДИ ПГГ'!D114+'ОДИ МЗ РБ'!D114+ФАП!D114+Гемодиализ!E114+Гемодиализ!I114</f>
        <v>121930639</v>
      </c>
      <c r="G114" s="10">
        <f>СМП!D114</f>
        <v>0</v>
      </c>
      <c r="H114" s="10">
        <f t="shared" si="8"/>
        <v>204479862</v>
      </c>
      <c r="I114" s="10"/>
      <c r="J114" s="10">
        <f t="shared" si="7"/>
        <v>204479862</v>
      </c>
    </row>
    <row r="115" spans="1:10" x14ac:dyDescent="0.2">
      <c r="A115" s="7">
        <v>107</v>
      </c>
      <c r="B115" s="11" t="s">
        <v>215</v>
      </c>
      <c r="C115" s="31" t="s">
        <v>216</v>
      </c>
      <c r="D115" s="10">
        <f>'КС '!D115+Гемодиализ!F115+Гемодиализ!G115</f>
        <v>202611348</v>
      </c>
      <c r="E115" s="10">
        <f>ДС!D114+Гемодиализ!H115</f>
        <v>18566927</v>
      </c>
      <c r="F115" s="10">
        <f>'АПУ профилактика'!D116+'АПУ в неотл.форме'!D115+'АПУ обращения'!D116+'ОДИ ПГГ'!D115+'ОДИ МЗ РБ'!D115+ФАП!D115+Гемодиализ!E115+Гемодиализ!I115</f>
        <v>139054766</v>
      </c>
      <c r="G115" s="10">
        <f>СМП!D115</f>
        <v>87336877.739999995</v>
      </c>
      <c r="H115" s="10">
        <f t="shared" si="8"/>
        <v>447569918.74000001</v>
      </c>
      <c r="I115" s="10"/>
      <c r="J115" s="10">
        <f t="shared" si="7"/>
        <v>447569918.74000001</v>
      </c>
    </row>
    <row r="116" spans="1:10" x14ac:dyDescent="0.2">
      <c r="A116" s="7">
        <v>108</v>
      </c>
      <c r="B116" s="12" t="s">
        <v>217</v>
      </c>
      <c r="C116" s="30" t="s">
        <v>218</v>
      </c>
      <c r="D116" s="10">
        <f>'КС '!D116+Гемодиализ!F116+Гемодиализ!G116</f>
        <v>32771459</v>
      </c>
      <c r="E116" s="10">
        <f>ДС!D115+Гемодиализ!H116</f>
        <v>10020297</v>
      </c>
      <c r="F116" s="10">
        <f>'АПУ профилактика'!D117+'АПУ в неотл.форме'!D116+'АПУ обращения'!D117+'ОДИ ПГГ'!D116+'ОДИ МЗ РБ'!D116+ФАП!D116+Гемодиализ!E116+Гемодиализ!I116</f>
        <v>88215415</v>
      </c>
      <c r="G116" s="10">
        <f>СМП!D116</f>
        <v>15081918</v>
      </c>
      <c r="H116" s="10">
        <f t="shared" si="8"/>
        <v>146089089</v>
      </c>
      <c r="I116" s="10"/>
      <c r="J116" s="10">
        <f t="shared" si="7"/>
        <v>146089089</v>
      </c>
    </row>
    <row r="117" spans="1:10" ht="12" customHeight="1" x14ac:dyDescent="0.2">
      <c r="A117" s="7">
        <v>109</v>
      </c>
      <c r="B117" s="12" t="s">
        <v>219</v>
      </c>
      <c r="C117" s="30" t="s">
        <v>220</v>
      </c>
      <c r="D117" s="10">
        <f>'КС '!D117+Гемодиализ!F117+Гемодиализ!G117</f>
        <v>50885964</v>
      </c>
      <c r="E117" s="10">
        <f>ДС!D116+Гемодиализ!H117</f>
        <v>15718986</v>
      </c>
      <c r="F117" s="10">
        <f>'АПУ профилактика'!D118+'АПУ в неотл.форме'!D117+'АПУ обращения'!D118+'ОДИ ПГГ'!D117+'ОДИ МЗ РБ'!D117+ФАП!D117+Гемодиализ!E117+Гемодиализ!I117</f>
        <v>132256066</v>
      </c>
      <c r="G117" s="10">
        <f>СМП!D117</f>
        <v>22469524</v>
      </c>
      <c r="H117" s="10">
        <f t="shared" si="8"/>
        <v>221330540</v>
      </c>
      <c r="I117" s="10"/>
      <c r="J117" s="10">
        <f t="shared" si="7"/>
        <v>221330540</v>
      </c>
    </row>
    <row r="118" spans="1:10" x14ac:dyDescent="0.2">
      <c r="A118" s="7">
        <v>110</v>
      </c>
      <c r="B118" s="8" t="s">
        <v>221</v>
      </c>
      <c r="C118" s="31" t="s">
        <v>222</v>
      </c>
      <c r="D118" s="10">
        <f>'КС '!D118+Гемодиализ!F118+Гемодиализ!G118</f>
        <v>107562055</v>
      </c>
      <c r="E118" s="10">
        <f>ДС!D117+Гемодиализ!H118</f>
        <v>24258155</v>
      </c>
      <c r="F118" s="10">
        <f>'АПУ профилактика'!D119+'АПУ в неотл.форме'!D118+'АПУ обращения'!D119+'ОДИ ПГГ'!D118+'ОДИ МЗ РБ'!D118+ФАП!D118+Гемодиализ!E118+Гемодиализ!I118</f>
        <v>205164739</v>
      </c>
      <c r="G118" s="10">
        <f>СМП!D118</f>
        <v>38992375</v>
      </c>
      <c r="H118" s="10">
        <f t="shared" si="8"/>
        <v>375977324</v>
      </c>
      <c r="I118" s="10"/>
      <c r="J118" s="10">
        <f t="shared" si="7"/>
        <v>375977324</v>
      </c>
    </row>
    <row r="119" spans="1:10" x14ac:dyDescent="0.2">
      <c r="A119" s="7">
        <v>111</v>
      </c>
      <c r="B119" s="11" t="s">
        <v>223</v>
      </c>
      <c r="C119" s="31" t="s">
        <v>224</v>
      </c>
      <c r="D119" s="10">
        <f>'КС '!D119+Гемодиализ!F119+Гемодиализ!G119</f>
        <v>35127269</v>
      </c>
      <c r="E119" s="10">
        <f>ДС!D118+Гемодиализ!H119</f>
        <v>11308890</v>
      </c>
      <c r="F119" s="10">
        <f>'АПУ профилактика'!D120+'АПУ в неотл.форме'!D119+'АПУ обращения'!D120+'ОДИ ПГГ'!D119+'ОДИ МЗ РБ'!D119+ФАП!D119+Гемодиализ!E119+Гемодиализ!I119</f>
        <v>99919260</v>
      </c>
      <c r="G119" s="10">
        <f>СМП!D119</f>
        <v>17438561</v>
      </c>
      <c r="H119" s="10">
        <f t="shared" si="8"/>
        <v>163793980</v>
      </c>
      <c r="I119" s="10"/>
      <c r="J119" s="10">
        <f t="shared" si="7"/>
        <v>163793980</v>
      </c>
    </row>
    <row r="120" spans="1:10" x14ac:dyDescent="0.2">
      <c r="A120" s="7">
        <v>112</v>
      </c>
      <c r="B120" s="8" t="s">
        <v>225</v>
      </c>
      <c r="C120" s="30" t="s">
        <v>226</v>
      </c>
      <c r="D120" s="10">
        <f>'КС '!D120+Гемодиализ!F120+Гемодиализ!G120</f>
        <v>0</v>
      </c>
      <c r="E120" s="10">
        <f>ДС!D119+Гемодиализ!H120</f>
        <v>0</v>
      </c>
      <c r="F120" s="10">
        <f>'АПУ профилактика'!D121+'АПУ в неотл.форме'!D120+'АПУ обращения'!D121+'ОДИ ПГГ'!D120+'ОДИ МЗ РБ'!D120+ФАП!D120+Гемодиализ!E120+Гемодиализ!I120</f>
        <v>150402457</v>
      </c>
      <c r="G120" s="10">
        <f>СМП!D120</f>
        <v>0</v>
      </c>
      <c r="H120" s="10">
        <f t="shared" si="8"/>
        <v>150402457</v>
      </c>
      <c r="I120" s="10"/>
      <c r="J120" s="10">
        <f t="shared" si="7"/>
        <v>150402457</v>
      </c>
    </row>
    <row r="121" spans="1:10" x14ac:dyDescent="0.2">
      <c r="A121" s="7">
        <v>113</v>
      </c>
      <c r="B121" s="8" t="s">
        <v>227</v>
      </c>
      <c r="C121" s="31" t="s">
        <v>228</v>
      </c>
      <c r="D121" s="10">
        <f>'КС '!D121+Гемодиализ!F121+Гемодиализ!G121</f>
        <v>0</v>
      </c>
      <c r="E121" s="10">
        <f>ДС!D120+Гемодиализ!H121</f>
        <v>77766111</v>
      </c>
      <c r="F121" s="10">
        <f>'АПУ профилактика'!D122+'АПУ в неотл.форме'!D121+'АПУ обращения'!D122+'ОДИ ПГГ'!D121+'ОДИ МЗ РБ'!D121+ФАП!D121+Гемодиализ!E121+Гемодиализ!I121</f>
        <v>0</v>
      </c>
      <c r="G121" s="10">
        <f>СМП!D121</f>
        <v>0</v>
      </c>
      <c r="H121" s="10">
        <f t="shared" si="8"/>
        <v>77766111</v>
      </c>
      <c r="I121" s="10"/>
      <c r="J121" s="10">
        <f t="shared" si="7"/>
        <v>77766111</v>
      </c>
    </row>
    <row r="122" spans="1:10" x14ac:dyDescent="0.2">
      <c r="A122" s="7">
        <v>114</v>
      </c>
      <c r="B122" s="12" t="s">
        <v>229</v>
      </c>
      <c r="C122" s="30" t="s">
        <v>230</v>
      </c>
      <c r="D122" s="10">
        <f>'КС '!D122+Гемодиализ!F122+Гемодиализ!G122</f>
        <v>0</v>
      </c>
      <c r="E122" s="10">
        <f>ДС!D121+Гемодиализ!H122</f>
        <v>0</v>
      </c>
      <c r="F122" s="10">
        <f>'АПУ профилактика'!D123+'АПУ в неотл.форме'!D122+'АПУ обращения'!D123+'ОДИ ПГГ'!D122+'ОДИ МЗ РБ'!D122+ФАП!D122+Гемодиализ!E122+Гемодиализ!I122</f>
        <v>43099654</v>
      </c>
      <c r="G122" s="10">
        <f>СМП!D122</f>
        <v>0</v>
      </c>
      <c r="H122" s="10">
        <f t="shared" si="8"/>
        <v>43099654</v>
      </c>
      <c r="I122" s="10"/>
      <c r="J122" s="10">
        <f t="shared" si="7"/>
        <v>43099654</v>
      </c>
    </row>
    <row r="123" spans="1:10" ht="13.5" customHeight="1" x14ac:dyDescent="0.2">
      <c r="A123" s="7">
        <v>115</v>
      </c>
      <c r="B123" s="12" t="s">
        <v>231</v>
      </c>
      <c r="C123" s="30" t="s">
        <v>232</v>
      </c>
      <c r="D123" s="10">
        <f>'КС '!D123+Гемодиализ!F123+Гемодиализ!G123</f>
        <v>0</v>
      </c>
      <c r="E123" s="10">
        <f>ДС!D122+Гемодиализ!H123</f>
        <v>186761</v>
      </c>
      <c r="F123" s="10">
        <f>'АПУ профилактика'!D124+'АПУ в неотл.форме'!D123+'АПУ обращения'!D124+'ОДИ ПГГ'!D123+'ОДИ МЗ РБ'!D123+ФАП!D123+Гемодиализ!E123+Гемодиализ!I123</f>
        <v>34467</v>
      </c>
      <c r="G123" s="10">
        <f>СМП!D123</f>
        <v>0</v>
      </c>
      <c r="H123" s="10">
        <f t="shared" si="8"/>
        <v>221228</v>
      </c>
      <c r="I123" s="10"/>
      <c r="J123" s="10">
        <f t="shared" si="7"/>
        <v>221228</v>
      </c>
    </row>
    <row r="124" spans="1:10" x14ac:dyDescent="0.2">
      <c r="A124" s="7">
        <v>116</v>
      </c>
      <c r="B124" s="12" t="s">
        <v>233</v>
      </c>
      <c r="C124" s="30" t="s">
        <v>234</v>
      </c>
      <c r="D124" s="10">
        <f>'КС '!D124+Гемодиализ!F124+Гемодиализ!G124</f>
        <v>0</v>
      </c>
      <c r="E124" s="10">
        <f>ДС!D123+Гемодиализ!H124</f>
        <v>226234</v>
      </c>
      <c r="F124" s="10">
        <f>'АПУ профилактика'!D125+'АПУ в неотл.форме'!D124+'АПУ обращения'!D125+'ОДИ ПГГ'!D124+'ОДИ МЗ РБ'!D124+ФАП!D124+Гемодиализ!E124+Гемодиализ!I124</f>
        <v>0</v>
      </c>
      <c r="G124" s="10">
        <f>СМП!D124</f>
        <v>0</v>
      </c>
      <c r="H124" s="10">
        <f t="shared" si="8"/>
        <v>226234</v>
      </c>
      <c r="I124" s="10"/>
      <c r="J124" s="10">
        <f t="shared" si="7"/>
        <v>226234</v>
      </c>
    </row>
    <row r="125" spans="1:10" ht="24" x14ac:dyDescent="0.2">
      <c r="A125" s="7">
        <v>117</v>
      </c>
      <c r="B125" s="12" t="s">
        <v>235</v>
      </c>
      <c r="C125" s="30" t="s">
        <v>236</v>
      </c>
      <c r="D125" s="10">
        <f>'КС '!D125+Гемодиализ!F125+Гемодиализ!G125</f>
        <v>0</v>
      </c>
      <c r="E125" s="10">
        <f>ДС!D124+Гемодиализ!H125</f>
        <v>253924</v>
      </c>
      <c r="F125" s="10">
        <f>'АПУ профилактика'!D126+'АПУ в неотл.форме'!D125+'АПУ обращения'!D126+'ОДИ ПГГ'!D125+'ОДИ МЗ РБ'!D125+ФАП!D125+Гемодиализ!E125+Гемодиализ!I125</f>
        <v>11196</v>
      </c>
      <c r="G125" s="10">
        <f>СМП!D125</f>
        <v>0</v>
      </c>
      <c r="H125" s="10">
        <f t="shared" si="8"/>
        <v>265120</v>
      </c>
      <c r="I125" s="10"/>
      <c r="J125" s="10">
        <f t="shared" si="7"/>
        <v>265120</v>
      </c>
    </row>
    <row r="126" spans="1:10" x14ac:dyDescent="0.2">
      <c r="A126" s="7">
        <v>118</v>
      </c>
      <c r="B126" s="12" t="s">
        <v>237</v>
      </c>
      <c r="C126" s="30" t="s">
        <v>238</v>
      </c>
      <c r="D126" s="10">
        <f>'КС '!D126+Гемодиализ!F126+Гемодиализ!G126</f>
        <v>0</v>
      </c>
      <c r="E126" s="10">
        <f>ДС!D125+Гемодиализ!H126</f>
        <v>0</v>
      </c>
      <c r="F126" s="10">
        <f>'АПУ профилактика'!D127+'АПУ в неотл.форме'!D126+'АПУ обращения'!D127+'ОДИ ПГГ'!D126+'ОДИ МЗ РБ'!D126+ФАП!D126+Гемодиализ!E126+Гемодиализ!I126</f>
        <v>3001908</v>
      </c>
      <c r="G126" s="10">
        <f>СМП!D126</f>
        <v>0</v>
      </c>
      <c r="H126" s="10">
        <f t="shared" si="8"/>
        <v>3001908</v>
      </c>
      <c r="I126" s="10"/>
      <c r="J126" s="10">
        <f t="shared" si="7"/>
        <v>3001908</v>
      </c>
    </row>
    <row r="127" spans="1:10" ht="12.75" customHeight="1" x14ac:dyDescent="0.2">
      <c r="A127" s="7">
        <v>119</v>
      </c>
      <c r="B127" s="12" t="s">
        <v>239</v>
      </c>
      <c r="C127" s="30" t="s">
        <v>240</v>
      </c>
      <c r="D127" s="10">
        <f>'КС '!D127+Гемодиализ!F127+Гемодиализ!G127</f>
        <v>0</v>
      </c>
      <c r="E127" s="10">
        <f>ДС!D126+Гемодиализ!H127</f>
        <v>11840537</v>
      </c>
      <c r="F127" s="10">
        <f>'АПУ профилактика'!D128+'АПУ в неотл.форме'!D127+'АПУ обращения'!D128+'ОДИ ПГГ'!D127+'ОДИ МЗ РБ'!D127+ФАП!D127+Гемодиализ!E127+Гемодиализ!I127</f>
        <v>664692230</v>
      </c>
      <c r="G127" s="10">
        <f>СМП!D127</f>
        <v>0</v>
      </c>
      <c r="H127" s="10">
        <f t="shared" si="8"/>
        <v>676532767</v>
      </c>
      <c r="I127" s="10"/>
      <c r="J127" s="10">
        <f t="shared" si="7"/>
        <v>676532767</v>
      </c>
    </row>
    <row r="128" spans="1:10" x14ac:dyDescent="0.2">
      <c r="A128" s="7">
        <v>120</v>
      </c>
      <c r="B128" s="22" t="s">
        <v>241</v>
      </c>
      <c r="C128" s="36" t="s">
        <v>242</v>
      </c>
      <c r="D128" s="10">
        <f>'КС '!D128+Гемодиализ!F128+Гемодиализ!G128</f>
        <v>0</v>
      </c>
      <c r="E128" s="10">
        <f>ДС!D127+Гемодиализ!H128</f>
        <v>0</v>
      </c>
      <c r="F128" s="10">
        <f>'АПУ профилактика'!D129+'АПУ в неотл.форме'!D128+'АПУ обращения'!D129+'ОДИ ПГГ'!D128+'ОДИ МЗ РБ'!D128+ФАП!D128+Гемодиализ!E128+Гемодиализ!I128</f>
        <v>43169043</v>
      </c>
      <c r="G128" s="10">
        <f>СМП!D128</f>
        <v>0</v>
      </c>
      <c r="H128" s="10">
        <f t="shared" si="8"/>
        <v>43169043</v>
      </c>
      <c r="I128" s="10"/>
      <c r="J128" s="10">
        <f t="shared" si="7"/>
        <v>43169043</v>
      </c>
    </row>
    <row r="129" spans="1:10" x14ac:dyDescent="0.2">
      <c r="A129" s="7">
        <v>121</v>
      </c>
      <c r="B129" s="11" t="s">
        <v>243</v>
      </c>
      <c r="C129" s="31" t="s">
        <v>244</v>
      </c>
      <c r="D129" s="10">
        <f>'КС '!D129+Гемодиализ!F129+Гемодиализ!G129</f>
        <v>240518055</v>
      </c>
      <c r="E129" s="10">
        <f>ДС!D128+Гемодиализ!H129</f>
        <v>48589937</v>
      </c>
      <c r="F129" s="10">
        <f>'АПУ профилактика'!D130+'АПУ в неотл.форме'!D129+'АПУ обращения'!D130+'ОДИ ПГГ'!D129+'ОДИ МЗ РБ'!D129+ФАП!D129+Гемодиализ!E129+Гемодиализ!I129</f>
        <v>23578300</v>
      </c>
      <c r="G129" s="10">
        <f>СМП!D129</f>
        <v>0</v>
      </c>
      <c r="H129" s="10">
        <f t="shared" si="8"/>
        <v>312686292</v>
      </c>
      <c r="I129" s="10"/>
      <c r="J129" s="10">
        <f t="shared" si="7"/>
        <v>312686292</v>
      </c>
    </row>
    <row r="130" spans="1:10" x14ac:dyDescent="0.2">
      <c r="A130" s="7">
        <v>122</v>
      </c>
      <c r="B130" s="12" t="s">
        <v>245</v>
      </c>
      <c r="C130" s="30" t="s">
        <v>246</v>
      </c>
      <c r="D130" s="10">
        <f>'КС '!D130+Гемодиализ!F130+Гемодиализ!G130</f>
        <v>65130</v>
      </c>
      <c r="E130" s="10">
        <f>ДС!D129+Гемодиализ!H130</f>
        <v>0</v>
      </c>
      <c r="F130" s="10">
        <f>'АПУ профилактика'!D131+'АПУ в неотл.форме'!D130+'АПУ обращения'!D131+'ОДИ ПГГ'!D130+'ОДИ МЗ РБ'!D130+ФАП!D130+Гемодиализ!E130+Гемодиализ!I130</f>
        <v>22722</v>
      </c>
      <c r="G130" s="10">
        <f>СМП!D130</f>
        <v>0</v>
      </c>
      <c r="H130" s="10">
        <f t="shared" si="8"/>
        <v>87852</v>
      </c>
      <c r="I130" s="10"/>
      <c r="J130" s="10">
        <f t="shared" si="7"/>
        <v>87852</v>
      </c>
    </row>
    <row r="131" spans="1:10" x14ac:dyDescent="0.2">
      <c r="A131" s="7">
        <v>123</v>
      </c>
      <c r="B131" s="8" t="s">
        <v>247</v>
      </c>
      <c r="C131" s="37" t="s">
        <v>248</v>
      </c>
      <c r="D131" s="10">
        <f>'КС '!D131+Гемодиализ!F131+Гемодиализ!G131</f>
        <v>0</v>
      </c>
      <c r="E131" s="10">
        <f>ДС!D130+Гемодиализ!H131</f>
        <v>16042803</v>
      </c>
      <c r="F131" s="10">
        <f>'АПУ профилактика'!D132+'АПУ в неотл.форме'!D131+'АПУ обращения'!D132+'ОДИ ПГГ'!D131+'ОДИ МЗ РБ'!D131+ФАП!D131+Гемодиализ!E131+Гемодиализ!I131</f>
        <v>0</v>
      </c>
      <c r="G131" s="10">
        <f>СМП!D131</f>
        <v>0</v>
      </c>
      <c r="H131" s="10">
        <f t="shared" si="8"/>
        <v>16042803</v>
      </c>
      <c r="I131" s="10"/>
      <c r="J131" s="10">
        <f t="shared" si="7"/>
        <v>16042803</v>
      </c>
    </row>
    <row r="132" spans="1:10" ht="24" x14ac:dyDescent="0.2">
      <c r="A132" s="7">
        <v>124</v>
      </c>
      <c r="B132" s="12" t="s">
        <v>249</v>
      </c>
      <c r="C132" s="30" t="s">
        <v>250</v>
      </c>
      <c r="D132" s="10">
        <f>'КС '!D132+Гемодиализ!F132+Гемодиализ!G132</f>
        <v>0</v>
      </c>
      <c r="E132" s="10">
        <f>ДС!D131+Гемодиализ!H132</f>
        <v>144931</v>
      </c>
      <c r="F132" s="10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10">
        <f>СМП!D132</f>
        <v>0</v>
      </c>
      <c r="H132" s="10">
        <f t="shared" si="8"/>
        <v>144931</v>
      </c>
      <c r="I132" s="10"/>
      <c r="J132" s="10">
        <f t="shared" si="7"/>
        <v>144931</v>
      </c>
    </row>
    <row r="133" spans="1:10" ht="21.75" customHeight="1" x14ac:dyDescent="0.2">
      <c r="A133" s="7">
        <v>125</v>
      </c>
      <c r="B133" s="12" t="s">
        <v>251</v>
      </c>
      <c r="C133" s="30" t="s">
        <v>252</v>
      </c>
      <c r="D133" s="10">
        <f>'КС '!D133+Гемодиализ!F133+Гемодиализ!G133</f>
        <v>0</v>
      </c>
      <c r="E133" s="10">
        <f>ДС!D132+Гемодиализ!H133</f>
        <v>0</v>
      </c>
      <c r="F133" s="10">
        <f>'АПУ профилактика'!D134+'АПУ в неотл.форме'!D133+'АПУ обращения'!D134+'ОДИ ПГГ'!D133+'ОДИ МЗ РБ'!D133+ФАП!D133+Гемодиализ!E133+Гемодиализ!I133</f>
        <v>1215820</v>
      </c>
      <c r="G133" s="10">
        <f>СМП!D133</f>
        <v>0</v>
      </c>
      <c r="H133" s="10">
        <f t="shared" si="8"/>
        <v>1215820</v>
      </c>
      <c r="I133" s="10"/>
      <c r="J133" s="10">
        <f t="shared" si="7"/>
        <v>1215820</v>
      </c>
    </row>
    <row r="134" spans="1:10" x14ac:dyDescent="0.2">
      <c r="A134" s="7">
        <v>126</v>
      </c>
      <c r="B134" s="11" t="s">
        <v>253</v>
      </c>
      <c r="C134" s="30" t="s">
        <v>254</v>
      </c>
      <c r="D134" s="10">
        <f>'КС '!D134+Гемодиализ!F134+Гемодиализ!G134</f>
        <v>0</v>
      </c>
      <c r="E134" s="10">
        <f>ДС!D133+Гемодиализ!H134</f>
        <v>129260</v>
      </c>
      <c r="F134" s="10">
        <f>'АПУ профилактика'!D135+'АПУ в неотл.форме'!D134+'АПУ обращения'!D135+'ОДИ ПГГ'!D134+'ОДИ МЗ РБ'!D134+ФАП!D134+Гемодиализ!E134+Гемодиализ!I134</f>
        <v>5716254</v>
      </c>
      <c r="G134" s="10">
        <f>СМП!D134</f>
        <v>0</v>
      </c>
      <c r="H134" s="10">
        <f t="shared" si="8"/>
        <v>5845514</v>
      </c>
      <c r="I134" s="10"/>
      <c r="J134" s="10">
        <f t="shared" si="7"/>
        <v>5845514</v>
      </c>
    </row>
    <row r="135" spans="1:10" x14ac:dyDescent="0.2">
      <c r="A135" s="7">
        <v>127</v>
      </c>
      <c r="B135" s="14" t="s">
        <v>255</v>
      </c>
      <c r="C135" s="32" t="s">
        <v>256</v>
      </c>
      <c r="D135" s="10">
        <f>'КС '!D135+Гемодиализ!F135+Гемодиализ!G135</f>
        <v>0</v>
      </c>
      <c r="E135" s="10">
        <f>ДС!D134+Гемодиализ!H135</f>
        <v>0</v>
      </c>
      <c r="F135" s="10">
        <f>'АПУ профилактика'!D136+'АПУ в неотл.форме'!D135+'АПУ обращения'!D136+'ОДИ ПГГ'!D135+'ОДИ МЗ РБ'!D135+ФАП!D135+Гемодиализ!E135+Гемодиализ!I135</f>
        <v>0</v>
      </c>
      <c r="G135" s="10">
        <f>СМП!D135</f>
        <v>0</v>
      </c>
      <c r="H135" s="10">
        <f t="shared" si="8"/>
        <v>0</v>
      </c>
      <c r="I135" s="10">
        <f>'СБП на 2021 '!D7</f>
        <v>99516965</v>
      </c>
      <c r="J135" s="10">
        <f t="shared" si="7"/>
        <v>99516965</v>
      </c>
    </row>
    <row r="136" spans="1:10" x14ac:dyDescent="0.2">
      <c r="A136" s="7">
        <v>128</v>
      </c>
      <c r="B136" s="12" t="s">
        <v>257</v>
      </c>
      <c r="C136" s="30" t="s">
        <v>258</v>
      </c>
      <c r="D136" s="10">
        <f>'КС '!D136+Гемодиализ!F136+Гемодиализ!G136</f>
        <v>0</v>
      </c>
      <c r="E136" s="10">
        <f>ДС!D135+Гемодиализ!H136</f>
        <v>0</v>
      </c>
      <c r="F136" s="10">
        <f>'АПУ профилактика'!D137+'АПУ в неотл.форме'!D136+'АПУ обращения'!D137+'ОДИ ПГГ'!D136+'ОДИ МЗ РБ'!D136+ФАП!D136+Гемодиализ!E136+Гемодиализ!I136</f>
        <v>0</v>
      </c>
      <c r="G136" s="10">
        <f>СМП!D136</f>
        <v>0</v>
      </c>
      <c r="H136" s="10">
        <f t="shared" si="8"/>
        <v>0</v>
      </c>
      <c r="I136" s="10">
        <f>'СБП на 2021 '!D8</f>
        <v>68229998</v>
      </c>
      <c r="J136" s="10">
        <f t="shared" si="7"/>
        <v>68229998</v>
      </c>
    </row>
    <row r="137" spans="1:10" ht="24" customHeight="1" x14ac:dyDescent="0.2">
      <c r="A137" s="7">
        <v>129</v>
      </c>
      <c r="B137" s="8" t="s">
        <v>259</v>
      </c>
      <c r="C137" s="31" t="s">
        <v>260</v>
      </c>
      <c r="D137" s="10">
        <f>'КС '!D137+Гемодиализ!F137+Гемодиализ!G137</f>
        <v>0</v>
      </c>
      <c r="E137" s="10">
        <f>ДС!D136+Гемодиализ!H137</f>
        <v>0</v>
      </c>
      <c r="F137" s="10">
        <f>'АПУ профилактика'!D138+'АПУ в неотл.форме'!D137+'АПУ обращения'!D138+'ОДИ ПГГ'!D137+'ОДИ МЗ РБ'!D137+ФАП!D137+Гемодиализ!E137+Гемодиализ!I137</f>
        <v>58775293</v>
      </c>
      <c r="G137" s="10">
        <f>СМП!D137</f>
        <v>0</v>
      </c>
      <c r="H137" s="10">
        <f t="shared" ref="H137:H156" si="9">D137+E137+F137+G137</f>
        <v>58775293</v>
      </c>
      <c r="I137" s="10"/>
      <c r="J137" s="10">
        <f t="shared" si="7"/>
        <v>58775293</v>
      </c>
    </row>
    <row r="138" spans="1:10" x14ac:dyDescent="0.2">
      <c r="A138" s="7">
        <v>130</v>
      </c>
      <c r="B138" s="11" t="s">
        <v>261</v>
      </c>
      <c r="C138" s="31" t="s">
        <v>262</v>
      </c>
      <c r="D138" s="10">
        <f>'КС '!D138+Гемодиализ!F138+Гемодиализ!G138</f>
        <v>0</v>
      </c>
      <c r="E138" s="10">
        <f>ДС!D137+Гемодиализ!H138</f>
        <v>32296051</v>
      </c>
      <c r="F138" s="10">
        <f>'АПУ профилактика'!D139+'АПУ в неотл.форме'!D138+'АПУ обращения'!D139+'ОДИ ПГГ'!D138+'ОДИ МЗ РБ'!D138+ФАП!D138+Гемодиализ!E138+Гемодиализ!I138</f>
        <v>22722</v>
      </c>
      <c r="G138" s="10">
        <f>СМП!D138</f>
        <v>0</v>
      </c>
      <c r="H138" s="10">
        <f t="shared" si="9"/>
        <v>32318773</v>
      </c>
      <c r="I138" s="10"/>
      <c r="J138" s="10">
        <f t="shared" ref="J138:J156" si="10">H138+I138</f>
        <v>32318773</v>
      </c>
    </row>
    <row r="139" spans="1:10" x14ac:dyDescent="0.2">
      <c r="A139" s="7">
        <v>131</v>
      </c>
      <c r="B139" s="12" t="s">
        <v>263</v>
      </c>
      <c r="C139" s="30" t="s">
        <v>264</v>
      </c>
      <c r="D139" s="10">
        <f>'КС '!D139+Гемодиализ!F139+Гемодиализ!G139</f>
        <v>0</v>
      </c>
      <c r="E139" s="10">
        <f>ДС!D138+Гемодиализ!H139</f>
        <v>0</v>
      </c>
      <c r="F139" s="10">
        <f>'АПУ профилактика'!D140+'АПУ в неотл.форме'!D139+'АПУ обращения'!D140+'ОДИ ПГГ'!D139+'ОДИ МЗ РБ'!D139+ФАП!D139+Гемодиализ!E139+Гемодиализ!I139</f>
        <v>249394442</v>
      </c>
      <c r="G139" s="10">
        <f>СМП!D139</f>
        <v>0</v>
      </c>
      <c r="H139" s="10">
        <f t="shared" si="9"/>
        <v>249394442</v>
      </c>
      <c r="I139" s="10"/>
      <c r="J139" s="10">
        <f t="shared" si="10"/>
        <v>249394442</v>
      </c>
    </row>
    <row r="140" spans="1:10" x14ac:dyDescent="0.2">
      <c r="A140" s="7">
        <v>132</v>
      </c>
      <c r="B140" s="12" t="s">
        <v>265</v>
      </c>
      <c r="C140" s="30" t="s">
        <v>266</v>
      </c>
      <c r="D140" s="10">
        <f>'КС '!D140+Гемодиализ!F140+Гемодиализ!G140</f>
        <v>0</v>
      </c>
      <c r="E140" s="10">
        <f>ДС!D139+Гемодиализ!H140</f>
        <v>190885</v>
      </c>
      <c r="F140" s="10">
        <f>'АПУ профилактика'!D141+'АПУ в неотл.форме'!D140+'АПУ обращения'!D141+'ОДИ ПГГ'!D140+'ОДИ МЗ РБ'!D140+ФАП!D140+Гемодиализ!E140+Гемодиализ!I140</f>
        <v>0</v>
      </c>
      <c r="G140" s="10">
        <f>СМП!D140</f>
        <v>0</v>
      </c>
      <c r="H140" s="10">
        <f t="shared" si="9"/>
        <v>190885</v>
      </c>
      <c r="I140" s="10"/>
      <c r="J140" s="10">
        <f t="shared" si="10"/>
        <v>190885</v>
      </c>
    </row>
    <row r="141" spans="1:10" ht="13.5" customHeight="1" x14ac:dyDescent="0.2">
      <c r="A141" s="7">
        <v>133</v>
      </c>
      <c r="B141" s="12" t="s">
        <v>267</v>
      </c>
      <c r="C141" s="30" t="s">
        <v>268</v>
      </c>
      <c r="D141" s="10">
        <f>'КС '!D141+Гемодиализ!F141+Гемодиализ!G141</f>
        <v>1706934948</v>
      </c>
      <c r="E141" s="10">
        <f>ДС!D140+Гемодиализ!H141</f>
        <v>49107253</v>
      </c>
      <c r="F141" s="10">
        <f>'АПУ профилактика'!D142+'АПУ в неотл.форме'!D141+'АПУ обращения'!D142+'ОДИ ПГГ'!D141+'ОДИ МЗ РБ'!D141+ФАП!D141+Гемодиализ!E141+Гемодиализ!I141</f>
        <v>272723616</v>
      </c>
      <c r="G141" s="10">
        <f>СМП!D141</f>
        <v>0</v>
      </c>
      <c r="H141" s="10">
        <f t="shared" si="9"/>
        <v>2028765817</v>
      </c>
      <c r="I141" s="10"/>
      <c r="J141" s="10">
        <f t="shared" si="10"/>
        <v>2028765817</v>
      </c>
    </row>
    <row r="142" spans="1:10" x14ac:dyDescent="0.2">
      <c r="A142" s="7">
        <v>134</v>
      </c>
      <c r="B142" s="12" t="s">
        <v>269</v>
      </c>
      <c r="C142" s="30" t="s">
        <v>270</v>
      </c>
      <c r="D142" s="10">
        <f>'КС '!D142+Гемодиализ!F142+Гемодиализ!G142</f>
        <v>3169734724</v>
      </c>
      <c r="E142" s="10">
        <f>ДС!D141+Гемодиализ!H142</f>
        <v>2129867941</v>
      </c>
      <c r="F142" s="10">
        <f>'АПУ профилактика'!D143+'АПУ в неотл.форме'!D142+'АПУ обращения'!D143+'ОДИ ПГГ'!D142+'ОДИ МЗ РБ'!D142+ФАП!D142+Гемодиализ!E142+Гемодиализ!I142</f>
        <v>436010975</v>
      </c>
      <c r="G142" s="10">
        <f>СМП!D142</f>
        <v>0</v>
      </c>
      <c r="H142" s="10">
        <f t="shared" si="9"/>
        <v>5735613640</v>
      </c>
      <c r="I142" s="10"/>
      <c r="J142" s="10">
        <f t="shared" si="10"/>
        <v>5735613640</v>
      </c>
    </row>
    <row r="143" spans="1:10" x14ac:dyDescent="0.2">
      <c r="A143" s="7">
        <v>135</v>
      </c>
      <c r="B143" s="12" t="s">
        <v>271</v>
      </c>
      <c r="C143" s="30" t="s">
        <v>272</v>
      </c>
      <c r="D143" s="10">
        <f>'КС '!D143+Гемодиализ!F143+Гемодиализ!G143</f>
        <v>1042974629</v>
      </c>
      <c r="E143" s="10">
        <f>ДС!D142+Гемодиализ!H143</f>
        <v>4930377</v>
      </c>
      <c r="F143" s="10">
        <f>'АПУ профилактика'!D144+'АПУ в неотл.форме'!D143+'АПУ обращения'!D144+'ОДИ ПГГ'!D143+'ОДИ МЗ РБ'!D143+ФАП!D143+Гемодиализ!E143+Гемодиализ!I143</f>
        <v>55796723</v>
      </c>
      <c r="G143" s="10">
        <f>СМП!D143</f>
        <v>0</v>
      </c>
      <c r="H143" s="10">
        <f t="shared" si="9"/>
        <v>1103701729</v>
      </c>
      <c r="I143" s="10"/>
      <c r="J143" s="10">
        <f t="shared" si="10"/>
        <v>1103701729</v>
      </c>
    </row>
    <row r="144" spans="1:10" x14ac:dyDescent="0.2">
      <c r="A144" s="7">
        <v>136</v>
      </c>
      <c r="B144" s="8" t="s">
        <v>273</v>
      </c>
      <c r="C144" s="31" t="s">
        <v>274</v>
      </c>
      <c r="D144" s="10">
        <f>'КС '!D144+Гемодиализ!F144+Гемодиализ!G144</f>
        <v>879593310</v>
      </c>
      <c r="E144" s="10">
        <f>ДС!D143+Гемодиализ!H144</f>
        <v>66019337</v>
      </c>
      <c r="F144" s="10">
        <f>'АПУ профилактика'!D145+'АПУ в неотл.форме'!D144+'АПУ обращения'!D145+'ОДИ ПГГ'!D144+'ОДИ МЗ РБ'!D144+ФАП!D144+Гемодиализ!E144+Гемодиализ!I144</f>
        <v>118416987</v>
      </c>
      <c r="G144" s="10">
        <f>СМП!D144</f>
        <v>0</v>
      </c>
      <c r="H144" s="10">
        <f t="shared" si="9"/>
        <v>1064029634</v>
      </c>
      <c r="I144" s="10"/>
      <c r="J144" s="10">
        <f t="shared" si="10"/>
        <v>1064029634</v>
      </c>
    </row>
    <row r="145" spans="1:10" ht="10.5" customHeight="1" x14ac:dyDescent="0.2">
      <c r="A145" s="7">
        <v>137</v>
      </c>
      <c r="B145" s="12" t="s">
        <v>275</v>
      </c>
      <c r="C145" s="30" t="s">
        <v>276</v>
      </c>
      <c r="D145" s="10">
        <f>'КС '!D145+Гемодиализ!F145+Гемодиализ!G145</f>
        <v>576008650</v>
      </c>
      <c r="E145" s="10">
        <f>ДС!D144+Гемодиализ!H145</f>
        <v>234654751</v>
      </c>
      <c r="F145" s="10">
        <f>'АПУ профилактика'!D146+'АПУ в неотл.форме'!D145+'АПУ обращения'!D146+'ОДИ ПГГ'!D145+'ОДИ МЗ РБ'!D145+ФАП!D145+Гемодиализ!E145+Гемодиализ!I145</f>
        <v>28073590</v>
      </c>
      <c r="G145" s="10">
        <f>СМП!D145</f>
        <v>0</v>
      </c>
      <c r="H145" s="10">
        <f t="shared" si="9"/>
        <v>838736991</v>
      </c>
      <c r="I145" s="10"/>
      <c r="J145" s="10">
        <f t="shared" si="10"/>
        <v>838736991</v>
      </c>
    </row>
    <row r="146" spans="1:10" x14ac:dyDescent="0.2">
      <c r="A146" s="7">
        <v>138</v>
      </c>
      <c r="B146" s="8" t="s">
        <v>277</v>
      </c>
      <c r="C146" s="30" t="s">
        <v>278</v>
      </c>
      <c r="D146" s="10">
        <f>'КС '!D146+Гемодиализ!F146+Гемодиализ!G146</f>
        <v>171846012</v>
      </c>
      <c r="E146" s="10">
        <f>ДС!D145+Гемодиализ!H146</f>
        <v>30376204</v>
      </c>
      <c r="F146" s="10">
        <f>'АПУ профилактика'!D147+'АПУ в неотл.форме'!D146+'АПУ обращения'!D147+'ОДИ ПГГ'!D146+'ОДИ МЗ РБ'!D146+ФАП!D146+Гемодиализ!E146+Гемодиализ!I146</f>
        <v>78963981</v>
      </c>
      <c r="G146" s="10">
        <f>СМП!D146</f>
        <v>0</v>
      </c>
      <c r="H146" s="10">
        <f t="shared" si="9"/>
        <v>281186197</v>
      </c>
      <c r="I146" s="10"/>
      <c r="J146" s="10">
        <f t="shared" si="10"/>
        <v>281186197</v>
      </c>
    </row>
    <row r="147" spans="1:10" x14ac:dyDescent="0.2">
      <c r="A147" s="7">
        <v>139</v>
      </c>
      <c r="B147" s="14" t="s">
        <v>279</v>
      </c>
      <c r="C147" s="32" t="s">
        <v>280</v>
      </c>
      <c r="D147" s="10">
        <f>'КС '!D147+Гемодиализ!F147+Гемодиализ!G147</f>
        <v>858501000</v>
      </c>
      <c r="E147" s="10">
        <f>ДС!D146+Гемодиализ!H147</f>
        <v>27837666</v>
      </c>
      <c r="F147" s="10">
        <f>'АПУ профилактика'!D148+'АПУ в неотл.форме'!D147+'АПУ обращения'!D148+'ОДИ ПГГ'!D147+'ОДИ МЗ РБ'!D147+ФАП!D147+Гемодиализ!E147+Гемодиализ!I147</f>
        <v>84814864</v>
      </c>
      <c r="G147" s="10">
        <f>СМП!D147</f>
        <v>0</v>
      </c>
      <c r="H147" s="10">
        <f t="shared" si="9"/>
        <v>971153530</v>
      </c>
      <c r="I147" s="10"/>
      <c r="J147" s="10">
        <f t="shared" si="10"/>
        <v>971153530</v>
      </c>
    </row>
    <row r="148" spans="1:10" x14ac:dyDescent="0.2">
      <c r="A148" s="7">
        <v>140</v>
      </c>
      <c r="B148" s="12" t="s">
        <v>281</v>
      </c>
      <c r="C148" s="30" t="s">
        <v>282</v>
      </c>
      <c r="D148" s="10">
        <f>'КС '!D148+Гемодиализ!F148+Гемодиализ!G148</f>
        <v>0</v>
      </c>
      <c r="E148" s="10">
        <f>ДС!D147+Гемодиализ!H148</f>
        <v>54901623</v>
      </c>
      <c r="F148" s="10">
        <f>'АПУ профилактика'!D149+'АПУ в неотл.форме'!D148+'АПУ обращения'!D149+'ОДИ ПГГ'!D148+'ОДИ МЗ РБ'!D148+ФАП!D148+Гемодиализ!E148+Гемодиализ!I148</f>
        <v>127661476</v>
      </c>
      <c r="G148" s="10">
        <f>СМП!D148</f>
        <v>0</v>
      </c>
      <c r="H148" s="10">
        <f t="shared" si="9"/>
        <v>182563099</v>
      </c>
      <c r="I148" s="10"/>
      <c r="J148" s="10">
        <f t="shared" si="10"/>
        <v>182563099</v>
      </c>
    </row>
    <row r="149" spans="1:10" x14ac:dyDescent="0.2">
      <c r="A149" s="7">
        <v>141</v>
      </c>
      <c r="B149" s="12" t="s">
        <v>283</v>
      </c>
      <c r="C149" s="30" t="s">
        <v>284</v>
      </c>
      <c r="D149" s="10">
        <f>'КС '!D149+Гемодиализ!F149+Гемодиализ!G149</f>
        <v>0</v>
      </c>
      <c r="E149" s="10">
        <f>ДС!D148+Гемодиализ!H149</f>
        <v>26324370</v>
      </c>
      <c r="F149" s="10">
        <f>'АПУ профилактика'!D150+'АПУ в неотл.форме'!D149+'АПУ обращения'!D150+'ОДИ ПГГ'!D149+'ОДИ МЗ РБ'!D149+ФАП!D149+Гемодиализ!E149+Гемодиализ!I149</f>
        <v>42685495</v>
      </c>
      <c r="G149" s="10">
        <f>СМП!D149</f>
        <v>0</v>
      </c>
      <c r="H149" s="10">
        <f t="shared" si="9"/>
        <v>69009865</v>
      </c>
      <c r="I149" s="10"/>
      <c r="J149" s="10">
        <f t="shared" si="10"/>
        <v>69009865</v>
      </c>
    </row>
    <row r="150" spans="1:10" x14ac:dyDescent="0.2">
      <c r="A150" s="7">
        <v>142</v>
      </c>
      <c r="B150" s="12" t="s">
        <v>285</v>
      </c>
      <c r="C150" s="30" t="s">
        <v>286</v>
      </c>
      <c r="D150" s="10">
        <f>'КС '!D150+Гемодиализ!F150+Гемодиализ!G150</f>
        <v>286413912</v>
      </c>
      <c r="E150" s="10">
        <f>ДС!D149+Гемодиализ!H150</f>
        <v>18454714</v>
      </c>
      <c r="F150" s="10">
        <f>'АПУ профилактика'!D151+'АПУ в неотл.форме'!D150+'АПУ обращения'!D151+'ОДИ ПГГ'!D150+'ОДИ МЗ РБ'!D150+ФАП!D150+Гемодиализ!E150+Гемодиализ!I150</f>
        <v>29065943</v>
      </c>
      <c r="G150" s="10">
        <f>СМП!D150</f>
        <v>0</v>
      </c>
      <c r="H150" s="10">
        <f t="shared" si="9"/>
        <v>333934569</v>
      </c>
      <c r="I150" s="10"/>
      <c r="J150" s="10">
        <f t="shared" si="10"/>
        <v>333934569</v>
      </c>
    </row>
    <row r="151" spans="1:10" x14ac:dyDescent="0.2">
      <c r="A151" s="7">
        <v>143</v>
      </c>
      <c r="B151" s="14" t="s">
        <v>287</v>
      </c>
      <c r="C151" s="32" t="s">
        <v>288</v>
      </c>
      <c r="D151" s="10">
        <f>'КС '!D151+Гемодиализ!F151+Гемодиализ!G151</f>
        <v>965380461</v>
      </c>
      <c r="E151" s="10">
        <f>ДС!D150+Гемодиализ!H151</f>
        <v>0</v>
      </c>
      <c r="F151" s="10">
        <f>'АПУ профилактика'!D152+'АПУ в неотл.форме'!D151+'АПУ обращения'!D152+'ОДИ ПГГ'!D151+'ОДИ МЗ РБ'!D151+ФАП!D151+Гемодиализ!E151+Гемодиализ!I151</f>
        <v>87979705</v>
      </c>
      <c r="G151" s="10">
        <f>СМП!D151</f>
        <v>0</v>
      </c>
      <c r="H151" s="10">
        <f t="shared" si="9"/>
        <v>1053360166</v>
      </c>
      <c r="I151" s="10"/>
      <c r="J151" s="10">
        <f t="shared" si="10"/>
        <v>1053360166</v>
      </c>
    </row>
    <row r="152" spans="1:10" x14ac:dyDescent="0.2">
      <c r="A152" s="7">
        <v>144</v>
      </c>
      <c r="B152" s="11" t="s">
        <v>289</v>
      </c>
      <c r="C152" s="32" t="s">
        <v>290</v>
      </c>
      <c r="D152" s="10">
        <f>'КС '!D152+Гемодиализ!F152+Гемодиализ!G152</f>
        <v>940491485</v>
      </c>
      <c r="E152" s="10">
        <f>ДС!D151+Гемодиализ!H152</f>
        <v>75559491</v>
      </c>
      <c r="F152" s="10">
        <f>'АПУ профилактика'!D153+'АПУ в неотл.форме'!D152+'АПУ обращения'!D153+'ОДИ ПГГ'!D152+'ОДИ МЗ РБ'!D152+ФАП!D152+Гемодиализ!E152+Гемодиализ!I152</f>
        <v>534574140</v>
      </c>
      <c r="G152" s="10">
        <f>СМП!D152</f>
        <v>0</v>
      </c>
      <c r="H152" s="10">
        <f t="shared" si="9"/>
        <v>1550625116</v>
      </c>
      <c r="I152" s="10"/>
      <c r="J152" s="10">
        <f t="shared" si="10"/>
        <v>1550625116</v>
      </c>
    </row>
    <row r="153" spans="1:10" x14ac:dyDescent="0.2">
      <c r="A153" s="7">
        <v>145</v>
      </c>
      <c r="B153" s="12" t="s">
        <v>291</v>
      </c>
      <c r="C153" s="30" t="s">
        <v>292</v>
      </c>
      <c r="D153" s="10">
        <f>'КС '!D153+Гемодиализ!F153+Гемодиализ!G153</f>
        <v>1259876354</v>
      </c>
      <c r="E153" s="10">
        <f>ДС!D152+Гемодиализ!H153</f>
        <v>41197512</v>
      </c>
      <c r="F153" s="10">
        <f>'АПУ профилактика'!D154+'АПУ в неотл.форме'!D153+'АПУ обращения'!D154+'ОДИ ПГГ'!D153+'ОДИ МЗ РБ'!D153+ФАП!D153+Гемодиализ!E153+Гемодиализ!I153</f>
        <v>49889357</v>
      </c>
      <c r="G153" s="10">
        <f>СМП!D153</f>
        <v>0</v>
      </c>
      <c r="H153" s="10">
        <f t="shared" si="9"/>
        <v>1350963223</v>
      </c>
      <c r="I153" s="10"/>
      <c r="J153" s="10">
        <f t="shared" si="10"/>
        <v>1350963223</v>
      </c>
    </row>
    <row r="154" spans="1:10" x14ac:dyDescent="0.2">
      <c r="A154" s="7">
        <v>146</v>
      </c>
      <c r="B154" s="8" t="s">
        <v>293</v>
      </c>
      <c r="C154" s="31" t="s">
        <v>294</v>
      </c>
      <c r="D154" s="10">
        <f>'КС '!D154+Гемодиализ!F154+Гемодиализ!G154</f>
        <v>0</v>
      </c>
      <c r="E154" s="10">
        <f>ДС!D153+Гемодиализ!H154</f>
        <v>0</v>
      </c>
      <c r="F154" s="10">
        <f>'АПУ профилактика'!D155+'АПУ в неотл.форме'!D154+'АПУ обращения'!D155+'ОДИ ПГГ'!D154+'ОДИ МЗ РБ'!D154+ФАП!D154+Гемодиализ!E154+Гемодиализ!I154</f>
        <v>33197818</v>
      </c>
      <c r="G154" s="10">
        <f>СМП!D154</f>
        <v>0</v>
      </c>
      <c r="H154" s="10">
        <f t="shared" si="9"/>
        <v>33197818</v>
      </c>
      <c r="I154" s="10"/>
      <c r="J154" s="10">
        <f t="shared" si="10"/>
        <v>33197818</v>
      </c>
    </row>
    <row r="155" spans="1:10" x14ac:dyDescent="0.2">
      <c r="A155" s="7">
        <v>147</v>
      </c>
      <c r="B155" s="8" t="s">
        <v>295</v>
      </c>
      <c r="C155" s="31" t="s">
        <v>296</v>
      </c>
      <c r="D155" s="10">
        <f>'КС '!D155+Гемодиализ!F155+Гемодиализ!G155</f>
        <v>0</v>
      </c>
      <c r="E155" s="10">
        <f>ДС!D154+Гемодиализ!H155</f>
        <v>0</v>
      </c>
      <c r="F155" s="10">
        <f>'АПУ профилактика'!D156+'АПУ в неотл.форме'!D155+'АПУ обращения'!D156+'ОДИ ПГГ'!D155+'ОДИ МЗ РБ'!D155+ФАП!D155+Гемодиализ!E155+Гемодиализ!I155</f>
        <v>661551</v>
      </c>
      <c r="G155" s="10">
        <f>СМП!D155</f>
        <v>0</v>
      </c>
      <c r="H155" s="10">
        <f t="shared" si="9"/>
        <v>661551</v>
      </c>
      <c r="I155" s="10"/>
      <c r="J155" s="10">
        <f t="shared" si="10"/>
        <v>661551</v>
      </c>
    </row>
    <row r="156" spans="1:10" ht="12.75" x14ac:dyDescent="0.2">
      <c r="A156" s="7">
        <v>148</v>
      </c>
      <c r="B156" s="25" t="s">
        <v>297</v>
      </c>
      <c r="C156" s="26" t="s">
        <v>298</v>
      </c>
      <c r="D156" s="10">
        <f>'КС '!D156+Гемодиализ!F156+Гемодиализ!G156</f>
        <v>0</v>
      </c>
      <c r="E156" s="10">
        <f>ДС!D155+Гемодиализ!H156</f>
        <v>309281830</v>
      </c>
      <c r="F156" s="10">
        <f>'АПУ профилактика'!D157+'АПУ в неотл.форме'!D156+'АПУ обращения'!D157+'ОДИ ПГГ'!D156+'ОДИ МЗ РБ'!D156+ФАП!D156+Гемодиализ!E156+Гемодиализ!I156</f>
        <v>216721234</v>
      </c>
      <c r="G156" s="10">
        <f>СМП!D156</f>
        <v>0</v>
      </c>
      <c r="H156" s="10">
        <f t="shared" si="9"/>
        <v>526003064</v>
      </c>
      <c r="I156" s="10">
        <f>'СБП на 2021 '!D9</f>
        <v>82100000</v>
      </c>
      <c r="J156" s="10">
        <f t="shared" si="10"/>
        <v>608103064</v>
      </c>
    </row>
    <row r="157" spans="1:10" ht="12.75" x14ac:dyDescent="0.2">
      <c r="A157" s="122"/>
      <c r="B157" s="123"/>
      <c r="C157" s="124"/>
      <c r="D157" s="125"/>
      <c r="E157" s="125"/>
      <c r="F157" s="125"/>
      <c r="G157" s="125"/>
      <c r="H157" s="125"/>
      <c r="I157" s="125"/>
      <c r="J157" s="125"/>
    </row>
    <row r="158" spans="1:10" s="28" customFormat="1" x14ac:dyDescent="0.2">
      <c r="A158" s="126"/>
      <c r="B158" s="126"/>
      <c r="C158" s="127" t="s">
        <v>301</v>
      </c>
      <c r="D158" s="125">
        <v>26605119210</v>
      </c>
      <c r="E158" s="125">
        <v>6020719889</v>
      </c>
      <c r="F158" s="125">
        <v>21050964500</v>
      </c>
      <c r="G158" s="125">
        <v>3503425720</v>
      </c>
      <c r="H158" s="125">
        <f>D158+E158+F158+G158</f>
        <v>57180229319</v>
      </c>
      <c r="I158" s="125">
        <v>249903002</v>
      </c>
      <c r="J158" s="125">
        <f>D158+E158+F158+G158+I158</f>
        <v>57430132321</v>
      </c>
    </row>
    <row r="159" spans="1:10" x14ac:dyDescent="0.2">
      <c r="A159" s="122"/>
      <c r="B159" s="122"/>
      <c r="C159" s="128" t="s">
        <v>302</v>
      </c>
      <c r="D159" s="125">
        <f>D6-D158</f>
        <v>0</v>
      </c>
      <c r="E159" s="125">
        <f t="shared" ref="E159:J159" si="11">E6-E158</f>
        <v>0</v>
      </c>
      <c r="F159" s="125">
        <f t="shared" si="11"/>
        <v>0</v>
      </c>
      <c r="G159" s="125">
        <f t="shared" si="11"/>
        <v>-0.43999958038330078</v>
      </c>
      <c r="H159" s="125">
        <f t="shared" si="11"/>
        <v>-0.44000244140625</v>
      </c>
      <c r="I159" s="125">
        <f t="shared" si="11"/>
        <v>-56039</v>
      </c>
      <c r="J159" s="125">
        <f t="shared" si="11"/>
        <v>-56039.440002441406</v>
      </c>
    </row>
    <row r="160" spans="1:10" x14ac:dyDescent="0.2">
      <c r="C160" s="89"/>
      <c r="D160" s="96"/>
    </row>
    <row r="162" spans="3:10" x14ac:dyDescent="0.2">
      <c r="C162" s="5" t="s">
        <v>402</v>
      </c>
      <c r="D162" s="71">
        <v>26605119210</v>
      </c>
      <c r="E162" s="71">
        <v>6020719889</v>
      </c>
      <c r="F162" s="71">
        <v>21050964499.920559</v>
      </c>
      <c r="G162" s="71">
        <v>3503425720</v>
      </c>
      <c r="H162" s="71">
        <v>57180229318.920563</v>
      </c>
      <c r="I162" s="71">
        <v>249846963</v>
      </c>
      <c r="J162" s="71">
        <v>57430076281.920563</v>
      </c>
    </row>
    <row r="163" spans="3:10" x14ac:dyDescent="0.2">
      <c r="D163" s="71">
        <f>D6-D162</f>
        <v>0</v>
      </c>
      <c r="E163" s="71">
        <f t="shared" ref="E163:J163" si="12">E6-E162</f>
        <v>0</v>
      </c>
      <c r="F163" s="71">
        <f t="shared" si="12"/>
        <v>7.9441070556640625E-2</v>
      </c>
      <c r="G163" s="71">
        <f t="shared" si="12"/>
        <v>-0.43999958038330078</v>
      </c>
      <c r="H163" s="71">
        <f t="shared" si="12"/>
        <v>-0.360565185546875</v>
      </c>
      <c r="I163" s="71">
        <f t="shared" si="12"/>
        <v>0</v>
      </c>
      <c r="J163" s="71">
        <f t="shared" si="12"/>
        <v>-0.360565185546875</v>
      </c>
    </row>
    <row r="165" spans="3:10" x14ac:dyDescent="0.2">
      <c r="E165" s="3"/>
      <c r="F165" s="3"/>
      <c r="G165" s="3"/>
      <c r="H165" s="3"/>
      <c r="I165" s="3"/>
      <c r="J165" s="3"/>
    </row>
    <row r="166" spans="3:10" x14ac:dyDescent="0.2">
      <c r="E166" s="3"/>
      <c r="F166" s="3"/>
      <c r="G166" s="3"/>
      <c r="H166" s="3"/>
      <c r="I166" s="3"/>
      <c r="J166" s="3"/>
    </row>
  </sheetData>
  <mergeCells count="8">
    <mergeCell ref="A6:C6"/>
    <mergeCell ref="J4:J5"/>
    <mergeCell ref="D4:H4"/>
    <mergeCell ref="I4:I5"/>
    <mergeCell ref="A2:J2"/>
    <mergeCell ref="A4:A5"/>
    <mergeCell ref="B4:B5"/>
    <mergeCell ref="C4:C5"/>
  </mergeCells>
  <pageMargins left="0.59055118110236227" right="0" top="0.19685039370078741" bottom="0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I17" sqref="I17"/>
    </sheetView>
  </sheetViews>
  <sheetFormatPr defaultRowHeight="12.75" x14ac:dyDescent="0.2"/>
  <cols>
    <col min="1" max="1" width="4.5703125" style="72" customWidth="1"/>
    <col min="2" max="2" width="10" style="72" customWidth="1"/>
    <col min="3" max="3" width="29.85546875" style="73" customWidth="1"/>
    <col min="4" max="6" width="15.28515625" style="72" customWidth="1"/>
    <col min="7" max="16384" width="9.140625" style="72"/>
  </cols>
  <sheetData>
    <row r="1" spans="1:6" ht="27.75" customHeight="1" x14ac:dyDescent="0.2">
      <c r="A1" s="267" t="s">
        <v>358</v>
      </c>
      <c r="B1" s="267"/>
      <c r="C1" s="267"/>
      <c r="D1" s="267"/>
      <c r="E1" s="267"/>
      <c r="F1" s="267"/>
    </row>
    <row r="2" spans="1:6" x14ac:dyDescent="0.2">
      <c r="F2" s="87" t="s">
        <v>330</v>
      </c>
    </row>
    <row r="3" spans="1:6" ht="12.75" customHeight="1" x14ac:dyDescent="0.2">
      <c r="A3" s="268" t="s">
        <v>0</v>
      </c>
      <c r="B3" s="268" t="s">
        <v>1</v>
      </c>
      <c r="C3" s="269" t="s">
        <v>2</v>
      </c>
      <c r="D3" s="270" t="s">
        <v>349</v>
      </c>
      <c r="E3" s="271" t="s">
        <v>350</v>
      </c>
      <c r="F3" s="272"/>
    </row>
    <row r="4" spans="1:6" ht="28.5" customHeight="1" x14ac:dyDescent="0.2">
      <c r="A4" s="268"/>
      <c r="B4" s="268"/>
      <c r="C4" s="269"/>
      <c r="D4" s="270"/>
      <c r="E4" s="74" t="s">
        <v>351</v>
      </c>
      <c r="F4" s="137" t="s">
        <v>352</v>
      </c>
    </row>
    <row r="5" spans="1:6" s="76" customFormat="1" x14ac:dyDescent="0.2">
      <c r="A5" s="82" t="s">
        <v>357</v>
      </c>
      <c r="B5" s="83"/>
      <c r="C5" s="82"/>
      <c r="D5" s="84">
        <f>D6+D9</f>
        <v>249846963</v>
      </c>
      <c r="E5" s="84">
        <f t="shared" ref="E5:F5" si="0">E6+E9</f>
        <v>167746963</v>
      </c>
      <c r="F5" s="84">
        <f t="shared" si="0"/>
        <v>82100000</v>
      </c>
    </row>
    <row r="6" spans="1:6" s="76" customFormat="1" ht="43.5" customHeight="1" x14ac:dyDescent="0.2">
      <c r="A6" s="264" t="s">
        <v>353</v>
      </c>
      <c r="B6" s="265"/>
      <c r="C6" s="266"/>
      <c r="D6" s="75">
        <f>D7+D8</f>
        <v>167746963</v>
      </c>
      <c r="E6" s="75">
        <f>E7+E8</f>
        <v>167746963</v>
      </c>
      <c r="F6" s="75"/>
    </row>
    <row r="7" spans="1:6" ht="62.25" customHeight="1" x14ac:dyDescent="0.2">
      <c r="A7" s="77">
        <v>1</v>
      </c>
      <c r="B7" s="78" t="s">
        <v>255</v>
      </c>
      <c r="C7" s="79" t="s">
        <v>256</v>
      </c>
      <c r="D7" s="90">
        <f>E7</f>
        <v>99516965</v>
      </c>
      <c r="E7" s="91">
        <v>99516965</v>
      </c>
      <c r="F7" s="77"/>
    </row>
    <row r="8" spans="1:6" ht="14.25" customHeight="1" x14ac:dyDescent="0.2">
      <c r="A8" s="77">
        <v>2</v>
      </c>
      <c r="B8" s="25" t="s">
        <v>257</v>
      </c>
      <c r="C8" s="26" t="s">
        <v>258</v>
      </c>
      <c r="D8" s="90">
        <f>E8</f>
        <v>68229998</v>
      </c>
      <c r="E8" s="91">
        <v>68229998</v>
      </c>
      <c r="F8" s="77"/>
    </row>
    <row r="9" spans="1:6" s="76" customFormat="1" ht="25.5" customHeight="1" x14ac:dyDescent="0.2">
      <c r="A9" s="264" t="s">
        <v>354</v>
      </c>
      <c r="B9" s="265"/>
      <c r="C9" s="266"/>
      <c r="D9" s="80">
        <f>D11+D12</f>
        <v>82100000</v>
      </c>
      <c r="E9" s="80"/>
      <c r="F9" s="80">
        <f>F11+F12</f>
        <v>82100000</v>
      </c>
    </row>
    <row r="10" spans="1:6" ht="16.5" customHeight="1" x14ac:dyDescent="0.2">
      <c r="A10" s="77">
        <v>3</v>
      </c>
      <c r="B10" s="25" t="s">
        <v>297</v>
      </c>
      <c r="C10" s="26" t="s">
        <v>298</v>
      </c>
      <c r="D10" s="77"/>
      <c r="E10" s="81"/>
      <c r="F10" s="77"/>
    </row>
    <row r="11" spans="1:6" x14ac:dyDescent="0.2">
      <c r="A11" s="77"/>
      <c r="B11" s="77"/>
      <c r="C11" s="99" t="s">
        <v>355</v>
      </c>
      <c r="D11" s="90">
        <f>E11+F11</f>
        <v>15476000</v>
      </c>
      <c r="E11" s="91"/>
      <c r="F11" s="91">
        <v>15476000</v>
      </c>
    </row>
    <row r="12" spans="1:6" x14ac:dyDescent="0.2">
      <c r="A12" s="77"/>
      <c r="B12" s="77"/>
      <c r="C12" s="99" t="s">
        <v>356</v>
      </c>
      <c r="D12" s="90">
        <f>E12+F12</f>
        <v>66624000</v>
      </c>
      <c r="E12" s="91"/>
      <c r="F12" s="91">
        <v>66624000</v>
      </c>
    </row>
    <row r="13" spans="1:6" x14ac:dyDescent="0.2">
      <c r="D13" s="85"/>
      <c r="E13" s="92"/>
      <c r="F13" s="92"/>
    </row>
    <row r="14" spans="1:6" x14ac:dyDescent="0.2">
      <c r="D14" s="85"/>
      <c r="E14" s="92"/>
      <c r="F14" s="92"/>
    </row>
    <row r="15" spans="1:6" x14ac:dyDescent="0.2">
      <c r="D15" s="92"/>
      <c r="E15" s="85"/>
      <c r="F15" s="85"/>
    </row>
    <row r="16" spans="1:6" x14ac:dyDescent="0.2">
      <c r="D16" s="92"/>
    </row>
    <row r="17" spans="4:4" x14ac:dyDescent="0.2">
      <c r="D17" s="92"/>
    </row>
    <row r="18" spans="4:4" x14ac:dyDescent="0.2">
      <c r="D18" s="92"/>
    </row>
    <row r="19" spans="4:4" x14ac:dyDescent="0.2">
      <c r="D19" s="92"/>
    </row>
  </sheetData>
  <mergeCells count="8">
    <mergeCell ref="A9:C9"/>
    <mergeCell ref="A1:F1"/>
    <mergeCell ref="A3:A4"/>
    <mergeCell ref="B3:B4"/>
    <mergeCell ref="C3:C4"/>
    <mergeCell ref="D3:D4"/>
    <mergeCell ref="E3:F3"/>
    <mergeCell ref="A6:C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tabSelected="1"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11" sqref="J11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16384" width="9.140625" style="3"/>
  </cols>
  <sheetData>
    <row r="2" spans="1:9" ht="39.75" customHeight="1" x14ac:dyDescent="0.2">
      <c r="A2" s="259" t="s">
        <v>341</v>
      </c>
      <c r="B2" s="259"/>
      <c r="C2" s="259"/>
      <c r="D2" s="259"/>
      <c r="E2" s="259"/>
      <c r="F2" s="259"/>
      <c r="G2" s="259"/>
    </row>
    <row r="3" spans="1:9" x14ac:dyDescent="0.2">
      <c r="C3" s="4"/>
      <c r="D3" s="4"/>
      <c r="E3" s="4"/>
      <c r="F3" s="4"/>
      <c r="G3" s="3" t="s">
        <v>330</v>
      </c>
    </row>
    <row r="4" spans="1:9" s="5" customFormat="1" ht="24.75" customHeight="1" x14ac:dyDescent="0.2">
      <c r="A4" s="260" t="s">
        <v>0</v>
      </c>
      <c r="B4" s="260" t="s">
        <v>1</v>
      </c>
      <c r="C4" s="262" t="s">
        <v>2</v>
      </c>
      <c r="D4" s="276" t="s">
        <v>342</v>
      </c>
      <c r="E4" s="276"/>
      <c r="F4" s="276"/>
      <c r="G4" s="276"/>
    </row>
    <row r="5" spans="1:9" ht="51.75" customHeight="1" x14ac:dyDescent="0.2">
      <c r="A5" s="261"/>
      <c r="B5" s="261"/>
      <c r="C5" s="263"/>
      <c r="D5" s="39" t="s">
        <v>323</v>
      </c>
      <c r="E5" s="39" t="s">
        <v>343</v>
      </c>
      <c r="F5" s="233" t="s">
        <v>345</v>
      </c>
      <c r="G5" s="233" t="s">
        <v>344</v>
      </c>
      <c r="I5" s="5"/>
    </row>
    <row r="6" spans="1:9" s="5" customFormat="1" x14ac:dyDescent="0.2">
      <c r="A6" s="277" t="s">
        <v>300</v>
      </c>
      <c r="B6" s="277"/>
      <c r="C6" s="277"/>
      <c r="D6" s="44">
        <f>D8+D7</f>
        <v>3503425719.5600004</v>
      </c>
      <c r="E6" s="44">
        <f>E8+E7</f>
        <v>3288451612</v>
      </c>
      <c r="F6" s="44">
        <f t="shared" ref="F6:G6" si="0">F8+F7</f>
        <v>38565784.740000002</v>
      </c>
      <c r="G6" s="44">
        <f t="shared" si="0"/>
        <v>111336375</v>
      </c>
    </row>
    <row r="7" spans="1:9" s="5" customFormat="1" ht="12.75" customHeight="1" x14ac:dyDescent="0.2">
      <c r="A7" s="273" t="s">
        <v>299</v>
      </c>
      <c r="B7" s="274"/>
      <c r="C7" s="275"/>
      <c r="D7" s="43">
        <v>65071947.820000648</v>
      </c>
      <c r="E7" s="51"/>
      <c r="F7" s="136"/>
      <c r="G7" s="27"/>
      <c r="I7" s="3"/>
    </row>
    <row r="8" spans="1:9" ht="12.75" customHeight="1" x14ac:dyDescent="0.2">
      <c r="A8" s="273" t="s">
        <v>395</v>
      </c>
      <c r="B8" s="274"/>
      <c r="C8" s="275"/>
      <c r="D8" s="45">
        <f>SUM(D9:D156)</f>
        <v>3438353771.7399998</v>
      </c>
      <c r="E8" s="45">
        <f t="shared" ref="E8:G8" si="1">SUM(E9:E156)</f>
        <v>3288451612</v>
      </c>
      <c r="F8" s="45">
        <f t="shared" si="1"/>
        <v>38565784.740000002</v>
      </c>
      <c r="G8" s="45">
        <f t="shared" si="1"/>
        <v>111336375</v>
      </c>
    </row>
    <row r="9" spans="1:9" ht="12" customHeight="1" x14ac:dyDescent="0.2">
      <c r="A9" s="7">
        <v>1</v>
      </c>
      <c r="B9" s="8" t="s">
        <v>3</v>
      </c>
      <c r="C9" s="31" t="s">
        <v>4</v>
      </c>
      <c r="D9" s="51">
        <v>15614551</v>
      </c>
      <c r="E9" s="51">
        <v>15109397</v>
      </c>
      <c r="F9" s="51">
        <v>505154</v>
      </c>
      <c r="G9" s="43"/>
    </row>
    <row r="10" spans="1:9" x14ac:dyDescent="0.2">
      <c r="A10" s="7">
        <v>2</v>
      </c>
      <c r="B10" s="11" t="s">
        <v>5</v>
      </c>
      <c r="C10" s="31" t="s">
        <v>6</v>
      </c>
      <c r="D10" s="51">
        <v>16126746</v>
      </c>
      <c r="E10" s="51">
        <v>15549427</v>
      </c>
      <c r="F10" s="51">
        <v>577319</v>
      </c>
      <c r="G10" s="64"/>
    </row>
    <row r="11" spans="1:9" x14ac:dyDescent="0.2">
      <c r="A11" s="7">
        <v>3</v>
      </c>
      <c r="B11" s="12" t="s">
        <v>7</v>
      </c>
      <c r="C11" s="30" t="s">
        <v>8</v>
      </c>
      <c r="D11" s="51">
        <v>46983372</v>
      </c>
      <c r="E11" s="51">
        <v>45900898</v>
      </c>
      <c r="F11" s="129">
        <v>1082474</v>
      </c>
      <c r="G11" s="64"/>
    </row>
    <row r="12" spans="1:9" ht="14.25" customHeight="1" x14ac:dyDescent="0.2">
      <c r="A12" s="7">
        <v>4</v>
      </c>
      <c r="B12" s="8" t="s">
        <v>9</v>
      </c>
      <c r="C12" s="31" t="s">
        <v>10</v>
      </c>
      <c r="D12" s="51">
        <v>18110843</v>
      </c>
      <c r="E12" s="51">
        <v>17244864</v>
      </c>
      <c r="F12" s="51">
        <v>865979</v>
      </c>
      <c r="G12" s="64"/>
    </row>
    <row r="13" spans="1:9" x14ac:dyDescent="0.2">
      <c r="A13" s="7">
        <v>5</v>
      </c>
      <c r="B13" s="8" t="s">
        <v>11</v>
      </c>
      <c r="C13" s="31" t="s">
        <v>12</v>
      </c>
      <c r="D13" s="51">
        <v>0</v>
      </c>
      <c r="E13" s="51">
        <v>0</v>
      </c>
      <c r="F13" s="51"/>
      <c r="G13" s="64"/>
    </row>
    <row r="14" spans="1:9" x14ac:dyDescent="0.2">
      <c r="A14" s="7">
        <v>6</v>
      </c>
      <c r="B14" s="12" t="s">
        <v>13</v>
      </c>
      <c r="C14" s="30" t="s">
        <v>14</v>
      </c>
      <c r="D14" s="51">
        <v>271576416</v>
      </c>
      <c r="E14" s="51">
        <v>266091061</v>
      </c>
      <c r="F14" s="129">
        <v>5485355</v>
      </c>
      <c r="G14" s="64">
        <v>0</v>
      </c>
    </row>
    <row r="15" spans="1:9" x14ac:dyDescent="0.2">
      <c r="A15" s="7">
        <v>7</v>
      </c>
      <c r="B15" s="14" t="s">
        <v>15</v>
      </c>
      <c r="C15" s="32" t="s">
        <v>16</v>
      </c>
      <c r="D15" s="51">
        <v>0</v>
      </c>
      <c r="E15" s="51">
        <v>0</v>
      </c>
      <c r="F15" s="130"/>
      <c r="G15" s="64"/>
    </row>
    <row r="16" spans="1:9" x14ac:dyDescent="0.2">
      <c r="A16" s="7">
        <v>8</v>
      </c>
      <c r="B16" s="12" t="s">
        <v>17</v>
      </c>
      <c r="C16" s="30" t="s">
        <v>18</v>
      </c>
      <c r="D16" s="51">
        <v>0</v>
      </c>
      <c r="E16" s="51">
        <v>0</v>
      </c>
      <c r="F16" s="129"/>
      <c r="G16" s="64"/>
    </row>
    <row r="17" spans="1:7" x14ac:dyDescent="0.2">
      <c r="A17" s="7">
        <v>9</v>
      </c>
      <c r="B17" s="12" t="s">
        <v>19</v>
      </c>
      <c r="C17" s="30" t="s">
        <v>20</v>
      </c>
      <c r="D17" s="51">
        <v>17587516</v>
      </c>
      <c r="E17" s="51">
        <v>17515351</v>
      </c>
      <c r="F17" s="129">
        <v>72165</v>
      </c>
      <c r="G17" s="64"/>
    </row>
    <row r="18" spans="1:7" x14ac:dyDescent="0.2">
      <c r="A18" s="7">
        <v>10</v>
      </c>
      <c r="B18" s="12" t="s">
        <v>21</v>
      </c>
      <c r="C18" s="30" t="s">
        <v>22</v>
      </c>
      <c r="D18" s="51">
        <v>0</v>
      </c>
      <c r="E18" s="51">
        <v>0</v>
      </c>
      <c r="F18" s="129"/>
      <c r="G18" s="64"/>
    </row>
    <row r="19" spans="1:7" x14ac:dyDescent="0.2">
      <c r="A19" s="7">
        <v>11</v>
      </c>
      <c r="B19" s="12" t="s">
        <v>23</v>
      </c>
      <c r="C19" s="30" t="s">
        <v>24</v>
      </c>
      <c r="D19" s="51">
        <v>17693951</v>
      </c>
      <c r="E19" s="51">
        <v>17477456</v>
      </c>
      <c r="F19" s="129">
        <v>216495</v>
      </c>
      <c r="G19" s="64"/>
    </row>
    <row r="20" spans="1:7" x14ac:dyDescent="0.2">
      <c r="A20" s="7">
        <v>12</v>
      </c>
      <c r="B20" s="12" t="s">
        <v>25</v>
      </c>
      <c r="C20" s="30" t="s">
        <v>26</v>
      </c>
      <c r="D20" s="51">
        <v>0</v>
      </c>
      <c r="E20" s="51">
        <v>0</v>
      </c>
      <c r="F20" s="129"/>
      <c r="G20" s="64"/>
    </row>
    <row r="21" spans="1:7" x14ac:dyDescent="0.2">
      <c r="A21" s="7">
        <v>13</v>
      </c>
      <c r="B21" s="8" t="s">
        <v>27</v>
      </c>
      <c r="C21" s="30" t="s">
        <v>28</v>
      </c>
      <c r="D21" s="51">
        <v>0</v>
      </c>
      <c r="E21" s="51">
        <v>0</v>
      </c>
      <c r="F21" s="129"/>
      <c r="G21" s="64"/>
    </row>
    <row r="22" spans="1:7" x14ac:dyDescent="0.2">
      <c r="A22" s="7">
        <v>14</v>
      </c>
      <c r="B22" s="8" t="s">
        <v>29</v>
      </c>
      <c r="C22" s="31" t="s">
        <v>30</v>
      </c>
      <c r="D22" s="51">
        <v>0</v>
      </c>
      <c r="E22" s="51">
        <v>0</v>
      </c>
      <c r="F22" s="51"/>
      <c r="G22" s="64"/>
    </row>
    <row r="23" spans="1:7" x14ac:dyDescent="0.2">
      <c r="A23" s="7">
        <v>15</v>
      </c>
      <c r="B23" s="12" t="s">
        <v>31</v>
      </c>
      <c r="C23" s="30" t="s">
        <v>32</v>
      </c>
      <c r="D23" s="51">
        <v>0</v>
      </c>
      <c r="E23" s="51">
        <v>0</v>
      </c>
      <c r="F23" s="129"/>
      <c r="G23" s="64"/>
    </row>
    <row r="24" spans="1:7" x14ac:dyDescent="0.2">
      <c r="A24" s="7">
        <v>16</v>
      </c>
      <c r="B24" s="12" t="s">
        <v>33</v>
      </c>
      <c r="C24" s="30" t="s">
        <v>34</v>
      </c>
      <c r="D24" s="51">
        <v>0</v>
      </c>
      <c r="E24" s="51">
        <v>0</v>
      </c>
      <c r="F24" s="129"/>
      <c r="G24" s="64"/>
    </row>
    <row r="25" spans="1:7" x14ac:dyDescent="0.2">
      <c r="A25" s="7">
        <v>17</v>
      </c>
      <c r="B25" s="12" t="s">
        <v>35</v>
      </c>
      <c r="C25" s="30" t="s">
        <v>36</v>
      </c>
      <c r="D25" s="51">
        <v>0</v>
      </c>
      <c r="E25" s="51">
        <v>0</v>
      </c>
      <c r="F25" s="129"/>
      <c r="G25" s="64"/>
    </row>
    <row r="26" spans="1:7" x14ac:dyDescent="0.2">
      <c r="A26" s="7">
        <v>18</v>
      </c>
      <c r="B26" s="12" t="s">
        <v>37</v>
      </c>
      <c r="C26" s="30" t="s">
        <v>38</v>
      </c>
      <c r="D26" s="51">
        <v>184207917</v>
      </c>
      <c r="E26" s="51">
        <v>182403794</v>
      </c>
      <c r="F26" s="129">
        <v>1804123</v>
      </c>
      <c r="G26" s="64"/>
    </row>
    <row r="27" spans="1:7" x14ac:dyDescent="0.2">
      <c r="A27" s="7">
        <v>19</v>
      </c>
      <c r="B27" s="8" t="s">
        <v>39</v>
      </c>
      <c r="C27" s="31" t="s">
        <v>40</v>
      </c>
      <c r="D27" s="51">
        <v>0</v>
      </c>
      <c r="E27" s="51">
        <v>0</v>
      </c>
      <c r="F27" s="51"/>
      <c r="G27" s="64"/>
    </row>
    <row r="28" spans="1:7" x14ac:dyDescent="0.2">
      <c r="A28" s="7">
        <v>20</v>
      </c>
      <c r="B28" s="8" t="s">
        <v>41</v>
      </c>
      <c r="C28" s="31" t="s">
        <v>42</v>
      </c>
      <c r="D28" s="51">
        <v>0</v>
      </c>
      <c r="E28" s="51">
        <v>0</v>
      </c>
      <c r="F28" s="51"/>
      <c r="G28" s="64"/>
    </row>
    <row r="29" spans="1:7" x14ac:dyDescent="0.2">
      <c r="A29" s="7">
        <v>21</v>
      </c>
      <c r="B29" s="8" t="s">
        <v>43</v>
      </c>
      <c r="C29" s="31" t="s">
        <v>44</v>
      </c>
      <c r="D29" s="51">
        <v>0</v>
      </c>
      <c r="E29" s="51">
        <v>0</v>
      </c>
      <c r="F29" s="51"/>
      <c r="G29" s="64"/>
    </row>
    <row r="30" spans="1:7" x14ac:dyDescent="0.2">
      <c r="A30" s="7">
        <v>22</v>
      </c>
      <c r="B30" s="8" t="s">
        <v>45</v>
      </c>
      <c r="C30" s="31" t="s">
        <v>46</v>
      </c>
      <c r="D30" s="51">
        <v>127699131</v>
      </c>
      <c r="E30" s="51">
        <v>126400163</v>
      </c>
      <c r="F30" s="51">
        <v>1298968</v>
      </c>
      <c r="G30" s="64"/>
    </row>
    <row r="31" spans="1:7" x14ac:dyDescent="0.2">
      <c r="A31" s="7">
        <v>23</v>
      </c>
      <c r="B31" s="12" t="s">
        <v>47</v>
      </c>
      <c r="C31" s="30" t="s">
        <v>48</v>
      </c>
      <c r="D31" s="51">
        <v>25354667</v>
      </c>
      <c r="E31" s="51">
        <v>24831304</v>
      </c>
      <c r="F31" s="129">
        <v>523363.00000000006</v>
      </c>
      <c r="G31" s="64"/>
    </row>
    <row r="32" spans="1:7" ht="12" customHeight="1" x14ac:dyDescent="0.2">
      <c r="A32" s="7">
        <v>24</v>
      </c>
      <c r="B32" s="12" t="s">
        <v>49</v>
      </c>
      <c r="C32" s="30" t="s">
        <v>50</v>
      </c>
      <c r="D32" s="51">
        <v>0</v>
      </c>
      <c r="E32" s="51">
        <v>0</v>
      </c>
      <c r="F32" s="129"/>
      <c r="G32" s="64"/>
    </row>
    <row r="33" spans="1:7" ht="24" x14ac:dyDescent="0.2">
      <c r="A33" s="7">
        <v>25</v>
      </c>
      <c r="B33" s="12" t="s">
        <v>51</v>
      </c>
      <c r="C33" s="30" t="s">
        <v>52</v>
      </c>
      <c r="D33" s="51">
        <v>0</v>
      </c>
      <c r="E33" s="51">
        <v>0</v>
      </c>
      <c r="F33" s="129"/>
      <c r="G33" s="64"/>
    </row>
    <row r="34" spans="1:7" x14ac:dyDescent="0.2">
      <c r="A34" s="7">
        <v>26</v>
      </c>
      <c r="B34" s="8" t="s">
        <v>53</v>
      </c>
      <c r="C34" s="32" t="s">
        <v>54</v>
      </c>
      <c r="D34" s="51">
        <v>0</v>
      </c>
      <c r="E34" s="51">
        <v>0</v>
      </c>
      <c r="F34" s="130"/>
      <c r="G34" s="64"/>
    </row>
    <row r="35" spans="1:7" x14ac:dyDescent="0.2">
      <c r="A35" s="7">
        <v>27</v>
      </c>
      <c r="B35" s="12" t="s">
        <v>55</v>
      </c>
      <c r="C35" s="30" t="s">
        <v>56</v>
      </c>
      <c r="D35" s="51">
        <v>0</v>
      </c>
      <c r="E35" s="51">
        <v>0</v>
      </c>
      <c r="F35" s="129"/>
      <c r="G35" s="64"/>
    </row>
    <row r="36" spans="1:7" ht="24" customHeight="1" x14ac:dyDescent="0.2">
      <c r="A36" s="7">
        <v>28</v>
      </c>
      <c r="B36" s="12" t="s">
        <v>57</v>
      </c>
      <c r="C36" s="30" t="s">
        <v>58</v>
      </c>
      <c r="D36" s="51">
        <v>0</v>
      </c>
      <c r="E36" s="51">
        <v>0</v>
      </c>
      <c r="F36" s="129"/>
      <c r="G36" s="64"/>
    </row>
    <row r="37" spans="1:7" ht="12" customHeight="1" x14ac:dyDescent="0.2">
      <c r="A37" s="7">
        <v>29</v>
      </c>
      <c r="B37" s="8" t="s">
        <v>59</v>
      </c>
      <c r="C37" s="31" t="s">
        <v>60</v>
      </c>
      <c r="D37" s="51">
        <v>0</v>
      </c>
      <c r="E37" s="51">
        <v>0</v>
      </c>
      <c r="F37" s="51"/>
      <c r="G37" s="64"/>
    </row>
    <row r="38" spans="1:7" x14ac:dyDescent="0.2">
      <c r="A38" s="7">
        <v>30</v>
      </c>
      <c r="B38" s="11" t="s">
        <v>61</v>
      </c>
      <c r="C38" s="32" t="s">
        <v>62</v>
      </c>
      <c r="D38" s="51">
        <v>0</v>
      </c>
      <c r="E38" s="51">
        <v>0</v>
      </c>
      <c r="F38" s="130"/>
      <c r="G38" s="64"/>
    </row>
    <row r="39" spans="1:7" ht="24" x14ac:dyDescent="0.2">
      <c r="A39" s="7">
        <v>31</v>
      </c>
      <c r="B39" s="8" t="s">
        <v>63</v>
      </c>
      <c r="C39" s="31" t="s">
        <v>64</v>
      </c>
      <c r="D39" s="51">
        <v>262558418</v>
      </c>
      <c r="E39" s="51">
        <v>261331615</v>
      </c>
      <c r="F39" s="51">
        <v>1226803</v>
      </c>
      <c r="G39" s="64"/>
    </row>
    <row r="40" spans="1:7" x14ac:dyDescent="0.2">
      <c r="A40" s="7">
        <v>32</v>
      </c>
      <c r="B40" s="12" t="s">
        <v>65</v>
      </c>
      <c r="C40" s="30" t="s">
        <v>66</v>
      </c>
      <c r="D40" s="51">
        <v>0</v>
      </c>
      <c r="E40" s="51">
        <v>0</v>
      </c>
      <c r="F40" s="129"/>
      <c r="G40" s="64"/>
    </row>
    <row r="41" spans="1:7" x14ac:dyDescent="0.2">
      <c r="A41" s="7">
        <v>33</v>
      </c>
      <c r="B41" s="11" t="s">
        <v>67</v>
      </c>
      <c r="C41" s="31" t="s">
        <v>68</v>
      </c>
      <c r="D41" s="51">
        <v>133956170</v>
      </c>
      <c r="E41" s="51">
        <v>129409781</v>
      </c>
      <c r="F41" s="51">
        <v>4546389</v>
      </c>
      <c r="G41" s="64"/>
    </row>
    <row r="42" spans="1:7" x14ac:dyDescent="0.2">
      <c r="A42" s="7">
        <v>34</v>
      </c>
      <c r="B42" s="14" t="s">
        <v>69</v>
      </c>
      <c r="C42" s="32" t="s">
        <v>70</v>
      </c>
      <c r="D42" s="51">
        <v>112815741</v>
      </c>
      <c r="E42" s="51">
        <v>112452861</v>
      </c>
      <c r="F42" s="130">
        <v>362880</v>
      </c>
      <c r="G42" s="64"/>
    </row>
    <row r="43" spans="1:7" x14ac:dyDescent="0.2">
      <c r="A43" s="7">
        <v>35</v>
      </c>
      <c r="B43" s="8" t="s">
        <v>71</v>
      </c>
      <c r="C43" s="31" t="s">
        <v>72</v>
      </c>
      <c r="D43" s="51">
        <v>0</v>
      </c>
      <c r="E43" s="51">
        <v>0</v>
      </c>
      <c r="F43" s="51"/>
      <c r="G43" s="64"/>
    </row>
    <row r="44" spans="1:7" x14ac:dyDescent="0.2">
      <c r="A44" s="7">
        <v>36</v>
      </c>
      <c r="B44" s="11" t="s">
        <v>73</v>
      </c>
      <c r="C44" s="31" t="s">
        <v>74</v>
      </c>
      <c r="D44" s="51">
        <v>9949927</v>
      </c>
      <c r="E44" s="51">
        <v>9877762</v>
      </c>
      <c r="F44" s="51">
        <v>72165</v>
      </c>
      <c r="G44" s="64"/>
    </row>
    <row r="45" spans="1:7" x14ac:dyDescent="0.2">
      <c r="A45" s="7">
        <v>37</v>
      </c>
      <c r="B45" s="12" t="s">
        <v>75</v>
      </c>
      <c r="C45" s="30" t="s">
        <v>76</v>
      </c>
      <c r="D45" s="51">
        <v>67236034</v>
      </c>
      <c r="E45" s="51">
        <v>66439342</v>
      </c>
      <c r="F45" s="129">
        <v>796692</v>
      </c>
      <c r="G45" s="64"/>
    </row>
    <row r="46" spans="1:7" x14ac:dyDescent="0.2">
      <c r="A46" s="7">
        <v>38</v>
      </c>
      <c r="B46" s="11" t="s">
        <v>77</v>
      </c>
      <c r="C46" s="31" t="s">
        <v>78</v>
      </c>
      <c r="D46" s="51">
        <v>26026016</v>
      </c>
      <c r="E46" s="51">
        <v>25304367</v>
      </c>
      <c r="F46" s="51">
        <v>721649</v>
      </c>
      <c r="G46" s="64"/>
    </row>
    <row r="47" spans="1:7" x14ac:dyDescent="0.2">
      <c r="A47" s="7">
        <v>39</v>
      </c>
      <c r="B47" s="8" t="s">
        <v>79</v>
      </c>
      <c r="C47" s="31" t="s">
        <v>80</v>
      </c>
      <c r="D47" s="51">
        <v>32819418</v>
      </c>
      <c r="E47" s="51">
        <v>32169934</v>
      </c>
      <c r="F47" s="51">
        <v>649484</v>
      </c>
      <c r="G47" s="64"/>
    </row>
    <row r="48" spans="1:7" x14ac:dyDescent="0.2">
      <c r="A48" s="7">
        <v>40</v>
      </c>
      <c r="B48" s="16" t="s">
        <v>81</v>
      </c>
      <c r="C48" s="33" t="s">
        <v>82</v>
      </c>
      <c r="D48" s="51">
        <v>11623734</v>
      </c>
      <c r="E48" s="51">
        <v>11551569</v>
      </c>
      <c r="F48" s="131">
        <v>72165</v>
      </c>
      <c r="G48" s="64"/>
    </row>
    <row r="49" spans="1:7" x14ac:dyDescent="0.2">
      <c r="A49" s="7">
        <v>41</v>
      </c>
      <c r="B49" s="8" t="s">
        <v>83</v>
      </c>
      <c r="C49" s="31" t="s">
        <v>84</v>
      </c>
      <c r="D49" s="51">
        <v>15080684</v>
      </c>
      <c r="E49" s="51">
        <v>14792024</v>
      </c>
      <c r="F49" s="51">
        <v>288660</v>
      </c>
      <c r="G49" s="64"/>
    </row>
    <row r="50" spans="1:7" x14ac:dyDescent="0.2">
      <c r="A50" s="7">
        <v>42</v>
      </c>
      <c r="B50" s="14" t="s">
        <v>85</v>
      </c>
      <c r="C50" s="32" t="s">
        <v>86</v>
      </c>
      <c r="D50" s="51">
        <v>25995061</v>
      </c>
      <c r="E50" s="51">
        <v>25634236</v>
      </c>
      <c r="F50" s="130">
        <v>360825</v>
      </c>
      <c r="G50" s="64"/>
    </row>
    <row r="51" spans="1:7" x14ac:dyDescent="0.2">
      <c r="A51" s="7">
        <v>43</v>
      </c>
      <c r="B51" s="12" t="s">
        <v>87</v>
      </c>
      <c r="C51" s="30" t="s">
        <v>88</v>
      </c>
      <c r="D51" s="51">
        <v>6082483</v>
      </c>
      <c r="E51" s="51">
        <v>5938153</v>
      </c>
      <c r="F51" s="129">
        <v>144330</v>
      </c>
      <c r="G51" s="64"/>
    </row>
    <row r="52" spans="1:7" x14ac:dyDescent="0.2">
      <c r="A52" s="7">
        <v>44</v>
      </c>
      <c r="B52" s="11" t="s">
        <v>89</v>
      </c>
      <c r="C52" s="31" t="s">
        <v>90</v>
      </c>
      <c r="D52" s="51">
        <v>0</v>
      </c>
      <c r="E52" s="51">
        <v>0</v>
      </c>
      <c r="F52" s="51"/>
      <c r="G52" s="64"/>
    </row>
    <row r="53" spans="1:7" x14ac:dyDescent="0.2">
      <c r="A53" s="7">
        <v>45</v>
      </c>
      <c r="B53" s="12" t="s">
        <v>91</v>
      </c>
      <c r="C53" s="30" t="s">
        <v>92</v>
      </c>
      <c r="D53" s="51">
        <v>213764344</v>
      </c>
      <c r="E53" s="51">
        <v>206042699</v>
      </c>
      <c r="F53" s="129">
        <v>7721645</v>
      </c>
      <c r="G53" s="64"/>
    </row>
    <row r="54" spans="1:7" x14ac:dyDescent="0.2">
      <c r="A54" s="7">
        <v>46</v>
      </c>
      <c r="B54" s="8" t="s">
        <v>93</v>
      </c>
      <c r="C54" s="31" t="s">
        <v>94</v>
      </c>
      <c r="D54" s="51">
        <v>10953718</v>
      </c>
      <c r="E54" s="51">
        <v>10665058</v>
      </c>
      <c r="F54" s="51">
        <v>288660</v>
      </c>
      <c r="G54" s="64"/>
    </row>
    <row r="55" spans="1:7" ht="10.5" customHeight="1" x14ac:dyDescent="0.2">
      <c r="A55" s="7">
        <v>47</v>
      </c>
      <c r="B55" s="8" t="s">
        <v>95</v>
      </c>
      <c r="C55" s="31" t="s">
        <v>96</v>
      </c>
      <c r="D55" s="51">
        <v>36299378</v>
      </c>
      <c r="E55" s="51">
        <v>36155048</v>
      </c>
      <c r="F55" s="51">
        <v>144330</v>
      </c>
      <c r="G55" s="64"/>
    </row>
    <row r="56" spans="1:7" x14ac:dyDescent="0.2">
      <c r="A56" s="7">
        <v>48</v>
      </c>
      <c r="B56" s="18" t="s">
        <v>97</v>
      </c>
      <c r="C56" s="34" t="s">
        <v>98</v>
      </c>
      <c r="D56" s="51">
        <v>8249029</v>
      </c>
      <c r="E56" s="51">
        <v>8104699</v>
      </c>
      <c r="F56" s="132">
        <v>144330</v>
      </c>
      <c r="G56" s="64"/>
    </row>
    <row r="57" spans="1:7" x14ac:dyDescent="0.2">
      <c r="A57" s="7">
        <v>49</v>
      </c>
      <c r="B57" s="12" t="s">
        <v>99</v>
      </c>
      <c r="C57" s="30" t="s">
        <v>100</v>
      </c>
      <c r="D57" s="51">
        <v>25590987</v>
      </c>
      <c r="E57" s="51">
        <v>25085833</v>
      </c>
      <c r="F57" s="129">
        <v>505154</v>
      </c>
      <c r="G57" s="64"/>
    </row>
    <row r="58" spans="1:7" x14ac:dyDescent="0.2">
      <c r="A58" s="7">
        <v>50</v>
      </c>
      <c r="B58" s="11" t="s">
        <v>101</v>
      </c>
      <c r="C58" s="31" t="s">
        <v>102</v>
      </c>
      <c r="D58" s="51">
        <v>29705603</v>
      </c>
      <c r="E58" s="51">
        <v>29561273</v>
      </c>
      <c r="F58" s="51">
        <v>144330</v>
      </c>
      <c r="G58" s="64"/>
    </row>
    <row r="59" spans="1:7" ht="10.5" customHeight="1" x14ac:dyDescent="0.2">
      <c r="A59" s="7">
        <v>51</v>
      </c>
      <c r="B59" s="12" t="s">
        <v>103</v>
      </c>
      <c r="C59" s="30" t="s">
        <v>104</v>
      </c>
      <c r="D59" s="51">
        <v>5171127</v>
      </c>
      <c r="E59" s="51">
        <v>5098962</v>
      </c>
      <c r="F59" s="129">
        <v>72165</v>
      </c>
      <c r="G59" s="64"/>
    </row>
    <row r="60" spans="1:7" x14ac:dyDescent="0.2">
      <c r="A60" s="7">
        <v>52</v>
      </c>
      <c r="B60" s="11" t="s">
        <v>105</v>
      </c>
      <c r="C60" s="31" t="s">
        <v>106</v>
      </c>
      <c r="D60" s="51">
        <v>21101455</v>
      </c>
      <c r="E60" s="51">
        <v>20235476</v>
      </c>
      <c r="F60" s="51">
        <v>865979</v>
      </c>
      <c r="G60" s="64"/>
    </row>
    <row r="61" spans="1:7" x14ac:dyDescent="0.2">
      <c r="A61" s="7">
        <v>53</v>
      </c>
      <c r="B61" s="12" t="s">
        <v>107</v>
      </c>
      <c r="C61" s="30" t="s">
        <v>108</v>
      </c>
      <c r="D61" s="51">
        <v>30575989</v>
      </c>
      <c r="E61" s="51">
        <v>30215164</v>
      </c>
      <c r="F61" s="129">
        <v>360825</v>
      </c>
      <c r="G61" s="64"/>
    </row>
    <row r="62" spans="1:7" x14ac:dyDescent="0.2">
      <c r="A62" s="7">
        <v>54</v>
      </c>
      <c r="B62" s="12" t="s">
        <v>109</v>
      </c>
      <c r="C62" s="30" t="s">
        <v>110</v>
      </c>
      <c r="D62" s="51">
        <v>51606886</v>
      </c>
      <c r="E62" s="51">
        <v>51462145</v>
      </c>
      <c r="F62" s="129">
        <v>144741</v>
      </c>
      <c r="G62" s="64"/>
    </row>
    <row r="63" spans="1:7" x14ac:dyDescent="0.2">
      <c r="A63" s="7">
        <v>55</v>
      </c>
      <c r="B63" s="12" t="s">
        <v>111</v>
      </c>
      <c r="C63" s="30" t="s">
        <v>112</v>
      </c>
      <c r="D63" s="51">
        <v>8295647</v>
      </c>
      <c r="E63" s="51">
        <v>8223482</v>
      </c>
      <c r="F63" s="129">
        <v>72165</v>
      </c>
      <c r="G63" s="64"/>
    </row>
    <row r="64" spans="1:7" x14ac:dyDescent="0.2">
      <c r="A64" s="7">
        <v>56</v>
      </c>
      <c r="B64" s="12" t="s">
        <v>113</v>
      </c>
      <c r="C64" s="30" t="s">
        <v>114</v>
      </c>
      <c r="D64" s="51">
        <v>0</v>
      </c>
      <c r="E64" s="51">
        <v>0</v>
      </c>
      <c r="F64" s="129"/>
      <c r="G64" s="64"/>
    </row>
    <row r="65" spans="1:7" x14ac:dyDescent="0.2">
      <c r="A65" s="7">
        <v>57</v>
      </c>
      <c r="B65" s="12" t="s">
        <v>115</v>
      </c>
      <c r="C65" s="30" t="s">
        <v>116</v>
      </c>
      <c r="D65" s="51">
        <v>0</v>
      </c>
      <c r="E65" s="51">
        <v>0</v>
      </c>
      <c r="F65" s="129"/>
      <c r="G65" s="64"/>
    </row>
    <row r="66" spans="1:7" ht="17.25" customHeight="1" x14ac:dyDescent="0.2">
      <c r="A66" s="7">
        <v>58</v>
      </c>
      <c r="B66" s="12" t="s">
        <v>117</v>
      </c>
      <c r="C66" s="30" t="s">
        <v>118</v>
      </c>
      <c r="D66" s="51">
        <v>0</v>
      </c>
      <c r="E66" s="51">
        <v>0</v>
      </c>
      <c r="F66" s="129"/>
      <c r="G66" s="64"/>
    </row>
    <row r="67" spans="1:7" ht="15" customHeight="1" x14ac:dyDescent="0.2">
      <c r="A67" s="7">
        <v>59</v>
      </c>
      <c r="B67" s="11" t="s">
        <v>119</v>
      </c>
      <c r="C67" s="30" t="s">
        <v>120</v>
      </c>
      <c r="D67" s="51">
        <v>0</v>
      </c>
      <c r="E67" s="51">
        <v>0</v>
      </c>
      <c r="F67" s="129"/>
      <c r="G67" s="64"/>
    </row>
    <row r="68" spans="1:7" ht="16.5" customHeight="1" x14ac:dyDescent="0.2">
      <c r="A68" s="7">
        <v>60</v>
      </c>
      <c r="B68" s="14" t="s">
        <v>121</v>
      </c>
      <c r="C68" s="32" t="s">
        <v>122</v>
      </c>
      <c r="D68" s="51">
        <v>0</v>
      </c>
      <c r="E68" s="51">
        <v>0</v>
      </c>
      <c r="F68" s="130"/>
      <c r="G68" s="64"/>
    </row>
    <row r="69" spans="1:7" ht="17.25" customHeight="1" x14ac:dyDescent="0.2">
      <c r="A69" s="7">
        <v>61</v>
      </c>
      <c r="B69" s="11" t="s">
        <v>123</v>
      </c>
      <c r="C69" s="30" t="s">
        <v>124</v>
      </c>
      <c r="D69" s="51">
        <v>0</v>
      </c>
      <c r="E69" s="51">
        <v>0</v>
      </c>
      <c r="F69" s="129"/>
      <c r="G69" s="64"/>
    </row>
    <row r="70" spans="1:7" ht="12.75" customHeight="1" x14ac:dyDescent="0.2">
      <c r="A70" s="7">
        <v>62</v>
      </c>
      <c r="B70" s="12" t="s">
        <v>125</v>
      </c>
      <c r="C70" s="30" t="s">
        <v>126</v>
      </c>
      <c r="D70" s="51">
        <v>0</v>
      </c>
      <c r="E70" s="51">
        <v>0</v>
      </c>
      <c r="F70" s="129"/>
      <c r="G70" s="64"/>
    </row>
    <row r="71" spans="1:7" ht="27.75" customHeight="1" x14ac:dyDescent="0.2">
      <c r="A71" s="7">
        <v>63</v>
      </c>
      <c r="B71" s="8" t="s">
        <v>127</v>
      </c>
      <c r="C71" s="30" t="s">
        <v>128</v>
      </c>
      <c r="D71" s="51">
        <v>0</v>
      </c>
      <c r="E71" s="51">
        <v>0</v>
      </c>
      <c r="F71" s="129"/>
      <c r="G71" s="64"/>
    </row>
    <row r="72" spans="1:7" ht="24" x14ac:dyDescent="0.2">
      <c r="A72" s="7">
        <v>64</v>
      </c>
      <c r="B72" s="8" t="s">
        <v>129</v>
      </c>
      <c r="C72" s="30" t="s">
        <v>130</v>
      </c>
      <c r="D72" s="51">
        <v>0</v>
      </c>
      <c r="E72" s="51">
        <v>0</v>
      </c>
      <c r="F72" s="129"/>
      <c r="G72" s="64"/>
    </row>
    <row r="73" spans="1:7" x14ac:dyDescent="0.2">
      <c r="A73" s="7">
        <v>65</v>
      </c>
      <c r="B73" s="11" t="s">
        <v>131</v>
      </c>
      <c r="C73" s="30" t="s">
        <v>132</v>
      </c>
      <c r="D73" s="51">
        <v>0</v>
      </c>
      <c r="E73" s="51">
        <v>0</v>
      </c>
      <c r="F73" s="129"/>
      <c r="G73" s="64"/>
    </row>
    <row r="74" spans="1:7" x14ac:dyDescent="0.2">
      <c r="A74" s="7">
        <v>66</v>
      </c>
      <c r="B74" s="8" t="s">
        <v>133</v>
      </c>
      <c r="C74" s="30" t="s">
        <v>134</v>
      </c>
      <c r="D74" s="51">
        <v>0</v>
      </c>
      <c r="E74" s="51">
        <v>0</v>
      </c>
      <c r="F74" s="129"/>
      <c r="G74" s="64"/>
    </row>
    <row r="75" spans="1:7" x14ac:dyDescent="0.2">
      <c r="A75" s="7">
        <v>67</v>
      </c>
      <c r="B75" s="11" t="s">
        <v>135</v>
      </c>
      <c r="C75" s="30" t="s">
        <v>136</v>
      </c>
      <c r="D75" s="51">
        <v>0</v>
      </c>
      <c r="E75" s="51">
        <v>0</v>
      </c>
      <c r="F75" s="129"/>
      <c r="G75" s="64"/>
    </row>
    <row r="76" spans="1:7" x14ac:dyDescent="0.2">
      <c r="A76" s="7">
        <v>68</v>
      </c>
      <c r="B76" s="11" t="s">
        <v>137</v>
      </c>
      <c r="C76" s="30" t="s">
        <v>138</v>
      </c>
      <c r="D76" s="51">
        <v>0</v>
      </c>
      <c r="E76" s="51">
        <v>0</v>
      </c>
      <c r="F76" s="129"/>
      <c r="G76" s="64"/>
    </row>
    <row r="77" spans="1:7" x14ac:dyDescent="0.2">
      <c r="A77" s="7">
        <v>69</v>
      </c>
      <c r="B77" s="11" t="s">
        <v>139</v>
      </c>
      <c r="C77" s="30" t="s">
        <v>140</v>
      </c>
      <c r="D77" s="51">
        <v>0</v>
      </c>
      <c r="E77" s="51">
        <v>0</v>
      </c>
      <c r="F77" s="129"/>
      <c r="G77" s="64"/>
    </row>
    <row r="78" spans="1:7" x14ac:dyDescent="0.2">
      <c r="A78" s="7">
        <v>70</v>
      </c>
      <c r="B78" s="12" t="s">
        <v>141</v>
      </c>
      <c r="C78" s="30" t="s">
        <v>142</v>
      </c>
      <c r="D78" s="51">
        <v>0</v>
      </c>
      <c r="E78" s="51">
        <v>0</v>
      </c>
      <c r="F78" s="129"/>
      <c r="G78" s="64"/>
    </row>
    <row r="79" spans="1:7" x14ac:dyDescent="0.2">
      <c r="A79" s="7">
        <v>71</v>
      </c>
      <c r="B79" s="11" t="s">
        <v>143</v>
      </c>
      <c r="C79" s="31" t="s">
        <v>144</v>
      </c>
      <c r="D79" s="51">
        <v>0</v>
      </c>
      <c r="E79" s="51">
        <v>0</v>
      </c>
      <c r="F79" s="51"/>
      <c r="G79" s="64"/>
    </row>
    <row r="80" spans="1:7" x14ac:dyDescent="0.2">
      <c r="A80" s="7">
        <v>72</v>
      </c>
      <c r="B80" s="12" t="s">
        <v>145</v>
      </c>
      <c r="C80" s="30" t="s">
        <v>146</v>
      </c>
      <c r="D80" s="51">
        <v>0</v>
      </c>
      <c r="E80" s="51">
        <v>0</v>
      </c>
      <c r="F80" s="129"/>
      <c r="G80" s="64"/>
    </row>
    <row r="81" spans="1:7" x14ac:dyDescent="0.2">
      <c r="A81" s="7">
        <v>73</v>
      </c>
      <c r="B81" s="11" t="s">
        <v>147</v>
      </c>
      <c r="C81" s="30" t="s">
        <v>148</v>
      </c>
      <c r="D81" s="51">
        <v>0</v>
      </c>
      <c r="E81" s="51">
        <v>0</v>
      </c>
      <c r="F81" s="129"/>
      <c r="G81" s="64"/>
    </row>
    <row r="82" spans="1:7" x14ac:dyDescent="0.2">
      <c r="A82" s="7">
        <v>74</v>
      </c>
      <c r="B82" s="12" t="s">
        <v>149</v>
      </c>
      <c r="C82" s="30" t="s">
        <v>150</v>
      </c>
      <c r="D82" s="51">
        <v>0</v>
      </c>
      <c r="E82" s="51">
        <v>0</v>
      </c>
      <c r="F82" s="129"/>
      <c r="G82" s="64"/>
    </row>
    <row r="83" spans="1:7" x14ac:dyDescent="0.2">
      <c r="A83" s="7">
        <v>75</v>
      </c>
      <c r="B83" s="12" t="s">
        <v>151</v>
      </c>
      <c r="C83" s="30" t="s">
        <v>152</v>
      </c>
      <c r="D83" s="51">
        <v>0</v>
      </c>
      <c r="E83" s="51">
        <v>0</v>
      </c>
      <c r="F83" s="129"/>
      <c r="G83" s="64"/>
    </row>
    <row r="84" spans="1:7" ht="24" x14ac:dyDescent="0.2">
      <c r="A84" s="7">
        <v>76</v>
      </c>
      <c r="B84" s="20" t="s">
        <v>153</v>
      </c>
      <c r="C84" s="34" t="s">
        <v>154</v>
      </c>
      <c r="D84" s="51">
        <v>0</v>
      </c>
      <c r="E84" s="51">
        <v>0</v>
      </c>
      <c r="F84" s="132"/>
      <c r="G84" s="64"/>
    </row>
    <row r="85" spans="1:7" ht="24" x14ac:dyDescent="0.2">
      <c r="A85" s="7">
        <v>77</v>
      </c>
      <c r="B85" s="8" t="s">
        <v>155</v>
      </c>
      <c r="C85" s="30" t="s">
        <v>156</v>
      </c>
      <c r="D85" s="51">
        <v>0</v>
      </c>
      <c r="E85" s="51">
        <v>0</v>
      </c>
      <c r="F85" s="129"/>
      <c r="G85" s="64"/>
    </row>
    <row r="86" spans="1:7" ht="24" x14ac:dyDescent="0.2">
      <c r="A86" s="7">
        <v>78</v>
      </c>
      <c r="B86" s="11" t="s">
        <v>157</v>
      </c>
      <c r="C86" s="30" t="s">
        <v>158</v>
      </c>
      <c r="D86" s="51">
        <v>0</v>
      </c>
      <c r="E86" s="51">
        <v>0</v>
      </c>
      <c r="F86" s="129"/>
      <c r="G86" s="64"/>
    </row>
    <row r="87" spans="1:7" ht="24" x14ac:dyDescent="0.2">
      <c r="A87" s="7">
        <v>79</v>
      </c>
      <c r="B87" s="11" t="s">
        <v>159</v>
      </c>
      <c r="C87" s="30" t="s">
        <v>160</v>
      </c>
      <c r="D87" s="51">
        <v>0</v>
      </c>
      <c r="E87" s="51">
        <v>0</v>
      </c>
      <c r="F87" s="129"/>
      <c r="G87" s="64"/>
    </row>
    <row r="88" spans="1:7" ht="24" x14ac:dyDescent="0.2">
      <c r="A88" s="7">
        <v>80</v>
      </c>
      <c r="B88" s="8" t="s">
        <v>161</v>
      </c>
      <c r="C88" s="30" t="s">
        <v>162</v>
      </c>
      <c r="D88" s="51">
        <v>0</v>
      </c>
      <c r="E88" s="51">
        <v>0</v>
      </c>
      <c r="F88" s="129"/>
      <c r="G88" s="64"/>
    </row>
    <row r="89" spans="1:7" ht="24" x14ac:dyDescent="0.2">
      <c r="A89" s="7">
        <v>81</v>
      </c>
      <c r="B89" s="8" t="s">
        <v>163</v>
      </c>
      <c r="C89" s="30" t="s">
        <v>164</v>
      </c>
      <c r="D89" s="51">
        <v>0</v>
      </c>
      <c r="E89" s="51">
        <v>0</v>
      </c>
      <c r="F89" s="129"/>
      <c r="G89" s="64"/>
    </row>
    <row r="90" spans="1:7" ht="24" x14ac:dyDescent="0.2">
      <c r="A90" s="7">
        <v>82</v>
      </c>
      <c r="B90" s="8" t="s">
        <v>165</v>
      </c>
      <c r="C90" s="30" t="s">
        <v>166</v>
      </c>
      <c r="D90" s="51">
        <v>0</v>
      </c>
      <c r="E90" s="51">
        <v>0</v>
      </c>
      <c r="F90" s="129"/>
      <c r="G90" s="64"/>
    </row>
    <row r="91" spans="1:7" x14ac:dyDescent="0.2">
      <c r="A91" s="7">
        <v>83</v>
      </c>
      <c r="B91" s="12" t="s">
        <v>167</v>
      </c>
      <c r="C91" s="30" t="s">
        <v>168</v>
      </c>
      <c r="D91" s="51">
        <v>0</v>
      </c>
      <c r="E91" s="51">
        <v>0</v>
      </c>
      <c r="F91" s="129"/>
      <c r="G91" s="64"/>
    </row>
    <row r="92" spans="1:7" x14ac:dyDescent="0.2">
      <c r="A92" s="7">
        <v>84</v>
      </c>
      <c r="B92" s="8" t="s">
        <v>169</v>
      </c>
      <c r="C92" s="30" t="s">
        <v>170</v>
      </c>
      <c r="D92" s="51">
        <v>0</v>
      </c>
      <c r="E92" s="51">
        <v>0</v>
      </c>
      <c r="F92" s="129"/>
      <c r="G92" s="64"/>
    </row>
    <row r="93" spans="1:7" x14ac:dyDescent="0.2">
      <c r="A93" s="7">
        <v>85</v>
      </c>
      <c r="B93" s="12" t="s">
        <v>171</v>
      </c>
      <c r="C93" s="30" t="s">
        <v>172</v>
      </c>
      <c r="D93" s="51">
        <v>0</v>
      </c>
      <c r="E93" s="51">
        <v>0</v>
      </c>
      <c r="F93" s="129"/>
      <c r="G93" s="64"/>
    </row>
    <row r="94" spans="1:7" x14ac:dyDescent="0.2">
      <c r="A94" s="7">
        <v>86</v>
      </c>
      <c r="B94" s="14" t="s">
        <v>173</v>
      </c>
      <c r="C94" s="32" t="s">
        <v>174</v>
      </c>
      <c r="D94" s="51">
        <v>0</v>
      </c>
      <c r="E94" s="51">
        <v>0</v>
      </c>
      <c r="F94" s="130"/>
      <c r="G94" s="64"/>
    </row>
    <row r="95" spans="1:7" x14ac:dyDescent="0.2">
      <c r="A95" s="7">
        <v>87</v>
      </c>
      <c r="B95" s="8" t="s">
        <v>175</v>
      </c>
      <c r="C95" s="30" t="s">
        <v>176</v>
      </c>
      <c r="D95" s="51">
        <v>0</v>
      </c>
      <c r="E95" s="51">
        <v>0</v>
      </c>
      <c r="F95" s="129"/>
      <c r="G95" s="64"/>
    </row>
    <row r="96" spans="1:7" x14ac:dyDescent="0.2">
      <c r="A96" s="7">
        <v>88</v>
      </c>
      <c r="B96" s="8" t="s">
        <v>177</v>
      </c>
      <c r="C96" s="30" t="s">
        <v>178</v>
      </c>
      <c r="D96" s="51">
        <v>0</v>
      </c>
      <c r="E96" s="51">
        <v>0</v>
      </c>
      <c r="F96" s="129"/>
      <c r="G96" s="64"/>
    </row>
    <row r="97" spans="1:7" ht="13.5" customHeight="1" x14ac:dyDescent="0.2">
      <c r="A97" s="7">
        <v>89</v>
      </c>
      <c r="B97" s="14" t="s">
        <v>179</v>
      </c>
      <c r="C97" s="32" t="s">
        <v>180</v>
      </c>
      <c r="D97" s="51">
        <v>0</v>
      </c>
      <c r="E97" s="51">
        <v>0</v>
      </c>
      <c r="F97" s="130"/>
      <c r="G97" s="64"/>
    </row>
    <row r="98" spans="1:7" ht="14.25" customHeight="1" x14ac:dyDescent="0.2">
      <c r="A98" s="7">
        <v>90</v>
      </c>
      <c r="B98" s="8" t="s">
        <v>181</v>
      </c>
      <c r="C98" s="30" t="s">
        <v>182</v>
      </c>
      <c r="D98" s="51">
        <v>0</v>
      </c>
      <c r="E98" s="51">
        <v>0</v>
      </c>
      <c r="F98" s="129"/>
      <c r="G98" s="64"/>
    </row>
    <row r="99" spans="1:7" x14ac:dyDescent="0.2">
      <c r="A99" s="7">
        <v>91</v>
      </c>
      <c r="B99" s="14" t="s">
        <v>183</v>
      </c>
      <c r="C99" s="32" t="s">
        <v>184</v>
      </c>
      <c r="D99" s="51">
        <v>0</v>
      </c>
      <c r="E99" s="51">
        <v>0</v>
      </c>
      <c r="F99" s="130"/>
      <c r="G99" s="64"/>
    </row>
    <row r="100" spans="1:7" x14ac:dyDescent="0.2">
      <c r="A100" s="7">
        <v>92</v>
      </c>
      <c r="B100" s="11" t="s">
        <v>185</v>
      </c>
      <c r="C100" s="30" t="s">
        <v>186</v>
      </c>
      <c r="D100" s="51">
        <v>1195683981</v>
      </c>
      <c r="E100" s="51">
        <v>1083261021</v>
      </c>
      <c r="F100" s="129">
        <v>1086585</v>
      </c>
      <c r="G100" s="64">
        <v>111336375</v>
      </c>
    </row>
    <row r="101" spans="1:7" x14ac:dyDescent="0.2">
      <c r="A101" s="7">
        <v>93</v>
      </c>
      <c r="B101" s="12" t="s">
        <v>187</v>
      </c>
      <c r="C101" s="30" t="s">
        <v>188</v>
      </c>
      <c r="D101" s="51">
        <v>0</v>
      </c>
      <c r="E101" s="51">
        <v>0</v>
      </c>
      <c r="F101" s="129"/>
      <c r="G101" s="64"/>
    </row>
    <row r="102" spans="1:7" ht="24" x14ac:dyDescent="0.2">
      <c r="A102" s="7">
        <v>94</v>
      </c>
      <c r="B102" s="11" t="s">
        <v>189</v>
      </c>
      <c r="C102" s="31" t="s">
        <v>190</v>
      </c>
      <c r="D102" s="51">
        <v>0</v>
      </c>
      <c r="E102" s="51">
        <v>0</v>
      </c>
      <c r="F102" s="51"/>
      <c r="G102" s="64"/>
    </row>
    <row r="103" spans="1:7" x14ac:dyDescent="0.2">
      <c r="A103" s="7">
        <v>95</v>
      </c>
      <c r="B103" s="11" t="s">
        <v>191</v>
      </c>
      <c r="C103" s="32" t="s">
        <v>192</v>
      </c>
      <c r="D103" s="51">
        <v>0</v>
      </c>
      <c r="E103" s="51">
        <v>0</v>
      </c>
      <c r="F103" s="130"/>
      <c r="G103" s="64"/>
    </row>
    <row r="104" spans="1:7" x14ac:dyDescent="0.2">
      <c r="A104" s="7">
        <v>96</v>
      </c>
      <c r="B104" s="12" t="s">
        <v>193</v>
      </c>
      <c r="C104" s="30" t="s">
        <v>194</v>
      </c>
      <c r="D104" s="51">
        <v>0</v>
      </c>
      <c r="E104" s="51">
        <v>0</v>
      </c>
      <c r="F104" s="129"/>
      <c r="G104" s="64"/>
    </row>
    <row r="105" spans="1:7" x14ac:dyDescent="0.2">
      <c r="A105" s="7">
        <v>97</v>
      </c>
      <c r="B105" s="11" t="s">
        <v>195</v>
      </c>
      <c r="C105" s="35" t="s">
        <v>196</v>
      </c>
      <c r="D105" s="51">
        <v>14000400</v>
      </c>
      <c r="E105" s="51">
        <v>13783905</v>
      </c>
      <c r="F105" s="133">
        <v>216495</v>
      </c>
      <c r="G105" s="64"/>
    </row>
    <row r="106" spans="1:7" x14ac:dyDescent="0.2">
      <c r="A106" s="7">
        <v>98</v>
      </c>
      <c r="B106" s="12" t="s">
        <v>197</v>
      </c>
      <c r="C106" s="30" t="s">
        <v>198</v>
      </c>
      <c r="D106" s="51">
        <v>0</v>
      </c>
      <c r="E106" s="51">
        <v>0</v>
      </c>
      <c r="F106" s="129"/>
      <c r="G106" s="64"/>
    </row>
    <row r="107" spans="1:7" x14ac:dyDescent="0.2">
      <c r="A107" s="7">
        <v>99</v>
      </c>
      <c r="B107" s="12" t="s">
        <v>199</v>
      </c>
      <c r="C107" s="30" t="s">
        <v>200</v>
      </c>
      <c r="D107" s="51">
        <v>38589090</v>
      </c>
      <c r="E107" s="51">
        <v>38516925</v>
      </c>
      <c r="F107" s="129">
        <v>72165</v>
      </c>
      <c r="G107" s="64"/>
    </row>
    <row r="108" spans="1:7" x14ac:dyDescent="0.2">
      <c r="A108" s="7">
        <v>100</v>
      </c>
      <c r="B108" s="11" t="s">
        <v>201</v>
      </c>
      <c r="C108" s="32" t="s">
        <v>202</v>
      </c>
      <c r="D108" s="51">
        <v>0</v>
      </c>
      <c r="E108" s="51">
        <v>0</v>
      </c>
      <c r="F108" s="130"/>
      <c r="G108" s="64"/>
    </row>
    <row r="109" spans="1:7" x14ac:dyDescent="0.2">
      <c r="A109" s="7">
        <v>101</v>
      </c>
      <c r="B109" s="11" t="s">
        <v>203</v>
      </c>
      <c r="C109" s="31" t="s">
        <v>204</v>
      </c>
      <c r="D109" s="51">
        <v>21882408</v>
      </c>
      <c r="E109" s="51">
        <v>21231691</v>
      </c>
      <c r="F109" s="51">
        <v>650717</v>
      </c>
      <c r="G109" s="64"/>
    </row>
    <row r="110" spans="1:7" x14ac:dyDescent="0.2">
      <c r="A110" s="7">
        <v>102</v>
      </c>
      <c r="B110" s="8" t="s">
        <v>205</v>
      </c>
      <c r="C110" s="31" t="s">
        <v>206</v>
      </c>
      <c r="D110" s="51">
        <v>43040665</v>
      </c>
      <c r="E110" s="51">
        <v>42752005</v>
      </c>
      <c r="F110" s="51">
        <v>288660</v>
      </c>
      <c r="G110" s="64"/>
    </row>
    <row r="111" spans="1:7" x14ac:dyDescent="0.2">
      <c r="A111" s="7">
        <v>103</v>
      </c>
      <c r="B111" s="8" t="s">
        <v>207</v>
      </c>
      <c r="C111" s="31" t="s">
        <v>208</v>
      </c>
      <c r="D111" s="51">
        <v>36517851</v>
      </c>
      <c r="E111" s="51">
        <v>36301356</v>
      </c>
      <c r="F111" s="51">
        <v>216495</v>
      </c>
      <c r="G111" s="64"/>
    </row>
    <row r="112" spans="1:7" x14ac:dyDescent="0.2">
      <c r="A112" s="7">
        <v>104</v>
      </c>
      <c r="B112" s="12" t="s">
        <v>209</v>
      </c>
      <c r="C112" s="30" t="s">
        <v>210</v>
      </c>
      <c r="D112" s="51">
        <v>0</v>
      </c>
      <c r="E112" s="51">
        <v>0</v>
      </c>
      <c r="F112" s="129"/>
      <c r="G112" s="64"/>
    </row>
    <row r="113" spans="1:7" x14ac:dyDescent="0.2">
      <c r="A113" s="7">
        <v>105</v>
      </c>
      <c r="B113" s="14" t="s">
        <v>211</v>
      </c>
      <c r="C113" s="32" t="s">
        <v>212</v>
      </c>
      <c r="D113" s="51">
        <v>20907162</v>
      </c>
      <c r="E113" s="51">
        <v>20041183</v>
      </c>
      <c r="F113" s="130">
        <v>865979</v>
      </c>
      <c r="G113" s="64"/>
    </row>
    <row r="114" spans="1:7" x14ac:dyDescent="0.2">
      <c r="A114" s="7">
        <v>106</v>
      </c>
      <c r="B114" s="8" t="s">
        <v>213</v>
      </c>
      <c r="C114" s="31" t="s">
        <v>214</v>
      </c>
      <c r="D114" s="51">
        <v>0</v>
      </c>
      <c r="E114" s="51">
        <v>0</v>
      </c>
      <c r="F114" s="51"/>
      <c r="G114" s="64"/>
    </row>
    <row r="115" spans="1:7" x14ac:dyDescent="0.2">
      <c r="A115" s="7">
        <v>107</v>
      </c>
      <c r="B115" s="11" t="s">
        <v>215</v>
      </c>
      <c r="C115" s="31" t="s">
        <v>216</v>
      </c>
      <c r="D115" s="51">
        <v>87336877.739999995</v>
      </c>
      <c r="E115" s="51">
        <v>86326568</v>
      </c>
      <c r="F115" s="51">
        <v>1010309.74</v>
      </c>
      <c r="G115" s="64"/>
    </row>
    <row r="116" spans="1:7" x14ac:dyDescent="0.2">
      <c r="A116" s="7">
        <v>108</v>
      </c>
      <c r="B116" s="12" t="s">
        <v>217</v>
      </c>
      <c r="C116" s="30" t="s">
        <v>218</v>
      </c>
      <c r="D116" s="51">
        <v>15081918</v>
      </c>
      <c r="E116" s="51">
        <v>14865423</v>
      </c>
      <c r="F116" s="129">
        <v>216495</v>
      </c>
      <c r="G116" s="64"/>
    </row>
    <row r="117" spans="1:7" ht="12" customHeight="1" x14ac:dyDescent="0.2">
      <c r="A117" s="7">
        <v>109</v>
      </c>
      <c r="B117" s="12" t="s">
        <v>219</v>
      </c>
      <c r="C117" s="30" t="s">
        <v>220</v>
      </c>
      <c r="D117" s="51">
        <v>22469524</v>
      </c>
      <c r="E117" s="51">
        <v>22253029</v>
      </c>
      <c r="F117" s="129">
        <v>216495</v>
      </c>
      <c r="G117" s="64"/>
    </row>
    <row r="118" spans="1:7" x14ac:dyDescent="0.2">
      <c r="A118" s="7">
        <v>110</v>
      </c>
      <c r="B118" s="8" t="s">
        <v>221</v>
      </c>
      <c r="C118" s="31" t="s">
        <v>222</v>
      </c>
      <c r="D118" s="51">
        <v>38992375</v>
      </c>
      <c r="E118" s="51">
        <v>37549077</v>
      </c>
      <c r="F118" s="51">
        <v>1443298</v>
      </c>
      <c r="G118" s="64"/>
    </row>
    <row r="119" spans="1:7" x14ac:dyDescent="0.2">
      <c r="A119" s="7">
        <v>111</v>
      </c>
      <c r="B119" s="11" t="s">
        <v>223</v>
      </c>
      <c r="C119" s="31" t="s">
        <v>224</v>
      </c>
      <c r="D119" s="51">
        <v>17438561</v>
      </c>
      <c r="E119" s="51">
        <v>17294231</v>
      </c>
      <c r="F119" s="51">
        <v>144330</v>
      </c>
      <c r="G119" s="64"/>
    </row>
    <row r="120" spans="1:7" x14ac:dyDescent="0.2">
      <c r="A120" s="7">
        <v>112</v>
      </c>
      <c r="B120" s="8" t="s">
        <v>225</v>
      </c>
      <c r="C120" s="30" t="s">
        <v>226</v>
      </c>
      <c r="D120" s="51">
        <v>0</v>
      </c>
      <c r="E120" s="51">
        <v>0</v>
      </c>
      <c r="F120" s="129"/>
      <c r="G120" s="64"/>
    </row>
    <row r="121" spans="1:7" x14ac:dyDescent="0.2">
      <c r="A121" s="7">
        <v>113</v>
      </c>
      <c r="B121" s="8" t="s">
        <v>227</v>
      </c>
      <c r="C121" s="31" t="s">
        <v>228</v>
      </c>
      <c r="D121" s="51">
        <v>0</v>
      </c>
      <c r="E121" s="51">
        <v>0</v>
      </c>
      <c r="F121" s="51"/>
      <c r="G121" s="64"/>
    </row>
    <row r="122" spans="1:7" x14ac:dyDescent="0.2">
      <c r="A122" s="7">
        <v>114</v>
      </c>
      <c r="B122" s="12" t="s">
        <v>229</v>
      </c>
      <c r="C122" s="30" t="s">
        <v>230</v>
      </c>
      <c r="D122" s="51">
        <v>0</v>
      </c>
      <c r="E122" s="51">
        <v>0</v>
      </c>
      <c r="F122" s="129"/>
      <c r="G122" s="64"/>
    </row>
    <row r="123" spans="1:7" ht="13.5" customHeight="1" x14ac:dyDescent="0.2">
      <c r="A123" s="7">
        <v>115</v>
      </c>
      <c r="B123" s="12" t="s">
        <v>231</v>
      </c>
      <c r="C123" s="30" t="s">
        <v>232</v>
      </c>
      <c r="D123" s="51">
        <v>0</v>
      </c>
      <c r="E123" s="51">
        <v>0</v>
      </c>
      <c r="F123" s="129"/>
      <c r="G123" s="64"/>
    </row>
    <row r="124" spans="1:7" x14ac:dyDescent="0.2">
      <c r="A124" s="7">
        <v>116</v>
      </c>
      <c r="B124" s="12" t="s">
        <v>233</v>
      </c>
      <c r="C124" s="30" t="s">
        <v>234</v>
      </c>
      <c r="D124" s="51">
        <v>0</v>
      </c>
      <c r="E124" s="51">
        <v>0</v>
      </c>
      <c r="F124" s="129"/>
      <c r="G124" s="64"/>
    </row>
    <row r="125" spans="1:7" ht="24" x14ac:dyDescent="0.2">
      <c r="A125" s="7">
        <v>117</v>
      </c>
      <c r="B125" s="12" t="s">
        <v>235</v>
      </c>
      <c r="C125" s="30" t="s">
        <v>236</v>
      </c>
      <c r="D125" s="51">
        <v>0</v>
      </c>
      <c r="E125" s="51">
        <v>0</v>
      </c>
      <c r="F125" s="129"/>
      <c r="G125" s="64"/>
    </row>
    <row r="126" spans="1:7" x14ac:dyDescent="0.2">
      <c r="A126" s="7">
        <v>118</v>
      </c>
      <c r="B126" s="12" t="s">
        <v>237</v>
      </c>
      <c r="C126" s="30" t="s">
        <v>238</v>
      </c>
      <c r="D126" s="51">
        <v>0</v>
      </c>
      <c r="E126" s="51">
        <v>0</v>
      </c>
      <c r="F126" s="129"/>
      <c r="G126" s="64"/>
    </row>
    <row r="127" spans="1:7" ht="12.75" customHeight="1" x14ac:dyDescent="0.2">
      <c r="A127" s="7">
        <v>119</v>
      </c>
      <c r="B127" s="12" t="s">
        <v>239</v>
      </c>
      <c r="C127" s="30" t="s">
        <v>240</v>
      </c>
      <c r="D127" s="51">
        <v>0</v>
      </c>
      <c r="E127" s="51">
        <v>0</v>
      </c>
      <c r="F127" s="129"/>
      <c r="G127" s="64"/>
    </row>
    <row r="128" spans="1:7" x14ac:dyDescent="0.2">
      <c r="A128" s="7">
        <v>120</v>
      </c>
      <c r="B128" s="22" t="s">
        <v>241</v>
      </c>
      <c r="C128" s="36" t="s">
        <v>242</v>
      </c>
      <c r="D128" s="51">
        <v>0</v>
      </c>
      <c r="E128" s="51">
        <v>0</v>
      </c>
      <c r="F128" s="134"/>
      <c r="G128" s="64"/>
    </row>
    <row r="129" spans="1:7" x14ac:dyDescent="0.2">
      <c r="A129" s="7">
        <v>121</v>
      </c>
      <c r="B129" s="11" t="s">
        <v>243</v>
      </c>
      <c r="C129" s="31" t="s">
        <v>244</v>
      </c>
      <c r="D129" s="51">
        <v>0</v>
      </c>
      <c r="E129" s="51">
        <v>0</v>
      </c>
      <c r="F129" s="51"/>
      <c r="G129" s="64"/>
    </row>
    <row r="130" spans="1:7" x14ac:dyDescent="0.2">
      <c r="A130" s="7">
        <v>122</v>
      </c>
      <c r="B130" s="12" t="s">
        <v>245</v>
      </c>
      <c r="C130" s="30" t="s">
        <v>246</v>
      </c>
      <c r="D130" s="51">
        <v>0</v>
      </c>
      <c r="E130" s="51">
        <v>0</v>
      </c>
      <c r="F130" s="129"/>
      <c r="G130" s="64"/>
    </row>
    <row r="131" spans="1:7" x14ac:dyDescent="0.2">
      <c r="A131" s="7">
        <v>123</v>
      </c>
      <c r="B131" s="8" t="s">
        <v>247</v>
      </c>
      <c r="C131" s="37" t="s">
        <v>248</v>
      </c>
      <c r="D131" s="51">
        <v>0</v>
      </c>
      <c r="E131" s="51">
        <v>0</v>
      </c>
      <c r="F131" s="129"/>
      <c r="G131" s="64"/>
    </row>
    <row r="132" spans="1:7" ht="24" x14ac:dyDescent="0.2">
      <c r="A132" s="7">
        <v>124</v>
      </c>
      <c r="B132" s="12" t="s">
        <v>249</v>
      </c>
      <c r="C132" s="30" t="s">
        <v>250</v>
      </c>
      <c r="D132" s="51">
        <v>0</v>
      </c>
      <c r="E132" s="51">
        <v>0</v>
      </c>
      <c r="F132" s="129"/>
      <c r="G132" s="64"/>
    </row>
    <row r="133" spans="1:7" ht="21.75" customHeight="1" x14ac:dyDescent="0.2">
      <c r="A133" s="7">
        <v>125</v>
      </c>
      <c r="B133" s="12" t="s">
        <v>251</v>
      </c>
      <c r="C133" s="30" t="s">
        <v>252</v>
      </c>
      <c r="D133" s="51">
        <v>0</v>
      </c>
      <c r="E133" s="51">
        <v>0</v>
      </c>
      <c r="F133" s="129"/>
      <c r="G133" s="64"/>
    </row>
    <row r="134" spans="1:7" x14ac:dyDescent="0.2">
      <c r="A134" s="7">
        <v>126</v>
      </c>
      <c r="B134" s="11" t="s">
        <v>253</v>
      </c>
      <c r="C134" s="30" t="s">
        <v>254</v>
      </c>
      <c r="D134" s="51">
        <v>0</v>
      </c>
      <c r="E134" s="51">
        <v>0</v>
      </c>
      <c r="F134" s="129"/>
      <c r="G134" s="64"/>
    </row>
    <row r="135" spans="1:7" x14ac:dyDescent="0.2">
      <c r="A135" s="7">
        <v>127</v>
      </c>
      <c r="B135" s="14" t="s">
        <v>255</v>
      </c>
      <c r="C135" s="32" t="s">
        <v>256</v>
      </c>
      <c r="D135" s="51">
        <v>0</v>
      </c>
      <c r="E135" s="51">
        <v>0</v>
      </c>
      <c r="F135" s="130"/>
      <c r="G135" s="64"/>
    </row>
    <row r="136" spans="1:7" x14ac:dyDescent="0.2">
      <c r="A136" s="7">
        <v>128</v>
      </c>
      <c r="B136" s="12" t="s">
        <v>257</v>
      </c>
      <c r="C136" s="30" t="s">
        <v>258</v>
      </c>
      <c r="D136" s="51">
        <v>0</v>
      </c>
      <c r="E136" s="51">
        <v>0</v>
      </c>
      <c r="F136" s="129"/>
      <c r="G136" s="64"/>
    </row>
    <row r="137" spans="1:7" ht="24" customHeight="1" x14ac:dyDescent="0.2">
      <c r="A137" s="7">
        <v>129</v>
      </c>
      <c r="B137" s="8" t="s">
        <v>259</v>
      </c>
      <c r="C137" s="31" t="s">
        <v>260</v>
      </c>
      <c r="D137" s="51">
        <v>0</v>
      </c>
      <c r="E137" s="51">
        <v>0</v>
      </c>
      <c r="F137" s="51"/>
      <c r="G137" s="64"/>
    </row>
    <row r="138" spans="1:7" x14ac:dyDescent="0.2">
      <c r="A138" s="7">
        <v>130</v>
      </c>
      <c r="B138" s="11" t="s">
        <v>261</v>
      </c>
      <c r="C138" s="31" t="s">
        <v>262</v>
      </c>
      <c r="D138" s="51">
        <v>0</v>
      </c>
      <c r="E138" s="51">
        <v>0</v>
      </c>
      <c r="F138" s="51"/>
      <c r="G138" s="64"/>
    </row>
    <row r="139" spans="1:7" x14ac:dyDescent="0.2">
      <c r="A139" s="7">
        <v>131</v>
      </c>
      <c r="B139" s="12" t="s">
        <v>263</v>
      </c>
      <c r="C139" s="30" t="s">
        <v>264</v>
      </c>
      <c r="D139" s="51">
        <v>0</v>
      </c>
      <c r="E139" s="51">
        <v>0</v>
      </c>
      <c r="F139" s="129"/>
      <c r="G139" s="64"/>
    </row>
    <row r="140" spans="1:7" x14ac:dyDescent="0.2">
      <c r="A140" s="7">
        <v>132</v>
      </c>
      <c r="B140" s="12" t="s">
        <v>265</v>
      </c>
      <c r="C140" s="30" t="s">
        <v>266</v>
      </c>
      <c r="D140" s="51">
        <v>0</v>
      </c>
      <c r="E140" s="51">
        <v>0</v>
      </c>
      <c r="F140" s="129"/>
      <c r="G140" s="64"/>
    </row>
    <row r="141" spans="1:7" ht="13.5" customHeight="1" x14ac:dyDescent="0.2">
      <c r="A141" s="7">
        <v>133</v>
      </c>
      <c r="B141" s="12" t="s">
        <v>267</v>
      </c>
      <c r="C141" s="30" t="s">
        <v>268</v>
      </c>
      <c r="D141" s="51">
        <v>0</v>
      </c>
      <c r="E141" s="51">
        <v>0</v>
      </c>
      <c r="F141" s="129"/>
      <c r="G141" s="64"/>
    </row>
    <row r="142" spans="1:7" x14ac:dyDescent="0.2">
      <c r="A142" s="7">
        <v>134</v>
      </c>
      <c r="B142" s="12" t="s">
        <v>269</v>
      </c>
      <c r="C142" s="30" t="s">
        <v>270</v>
      </c>
      <c r="D142" s="51">
        <v>0</v>
      </c>
      <c r="E142" s="51">
        <v>0</v>
      </c>
      <c r="F142" s="129"/>
      <c r="G142" s="64"/>
    </row>
    <row r="143" spans="1:7" x14ac:dyDescent="0.2">
      <c r="A143" s="7">
        <v>135</v>
      </c>
      <c r="B143" s="12" t="s">
        <v>271</v>
      </c>
      <c r="C143" s="30" t="s">
        <v>272</v>
      </c>
      <c r="D143" s="51">
        <v>0</v>
      </c>
      <c r="E143" s="51">
        <v>0</v>
      </c>
      <c r="F143" s="129"/>
      <c r="G143" s="64"/>
    </row>
    <row r="144" spans="1:7" x14ac:dyDescent="0.2">
      <c r="A144" s="7">
        <v>136</v>
      </c>
      <c r="B144" s="8" t="s">
        <v>273</v>
      </c>
      <c r="C144" s="31" t="s">
        <v>274</v>
      </c>
      <c r="D144" s="51">
        <v>0</v>
      </c>
      <c r="E144" s="51">
        <v>0</v>
      </c>
      <c r="F144" s="51"/>
      <c r="G144" s="64"/>
    </row>
    <row r="145" spans="1:7" ht="10.5" customHeight="1" x14ac:dyDescent="0.2">
      <c r="A145" s="7">
        <v>137</v>
      </c>
      <c r="B145" s="12" t="s">
        <v>275</v>
      </c>
      <c r="C145" s="30" t="s">
        <v>276</v>
      </c>
      <c r="D145" s="51">
        <v>0</v>
      </c>
      <c r="E145" s="51">
        <v>0</v>
      </c>
      <c r="F145" s="129"/>
      <c r="G145" s="64"/>
    </row>
    <row r="146" spans="1:7" x14ac:dyDescent="0.2">
      <c r="A146" s="7">
        <v>138</v>
      </c>
      <c r="B146" s="8" t="s">
        <v>277</v>
      </c>
      <c r="C146" s="30" t="s">
        <v>278</v>
      </c>
      <c r="D146" s="51">
        <v>0</v>
      </c>
      <c r="E146" s="51">
        <v>0</v>
      </c>
      <c r="F146" s="129"/>
      <c r="G146" s="64"/>
    </row>
    <row r="147" spans="1:7" x14ac:dyDescent="0.2">
      <c r="A147" s="7">
        <v>139</v>
      </c>
      <c r="B147" s="14" t="s">
        <v>279</v>
      </c>
      <c r="C147" s="32" t="s">
        <v>280</v>
      </c>
      <c r="D147" s="51">
        <v>0</v>
      </c>
      <c r="E147" s="51">
        <v>0</v>
      </c>
      <c r="F147" s="130"/>
      <c r="G147" s="64"/>
    </row>
    <row r="148" spans="1:7" x14ac:dyDescent="0.2">
      <c r="A148" s="7">
        <v>140</v>
      </c>
      <c r="B148" s="12" t="s">
        <v>281</v>
      </c>
      <c r="C148" s="30" t="s">
        <v>282</v>
      </c>
      <c r="D148" s="51">
        <v>0</v>
      </c>
      <c r="E148" s="51">
        <v>0</v>
      </c>
      <c r="F148" s="129"/>
      <c r="G148" s="64"/>
    </row>
    <row r="149" spans="1:7" x14ac:dyDescent="0.2">
      <c r="A149" s="7">
        <v>141</v>
      </c>
      <c r="B149" s="12" t="s">
        <v>283</v>
      </c>
      <c r="C149" s="30" t="s">
        <v>284</v>
      </c>
      <c r="D149" s="51">
        <v>0</v>
      </c>
      <c r="E149" s="51">
        <v>0</v>
      </c>
      <c r="F149" s="129"/>
      <c r="G149" s="64"/>
    </row>
    <row r="150" spans="1:7" x14ac:dyDescent="0.2">
      <c r="A150" s="7">
        <v>142</v>
      </c>
      <c r="B150" s="12" t="s">
        <v>285</v>
      </c>
      <c r="C150" s="30" t="s">
        <v>286</v>
      </c>
      <c r="D150" s="51">
        <v>0</v>
      </c>
      <c r="E150" s="51">
        <v>0</v>
      </c>
      <c r="F150" s="129"/>
      <c r="G150" s="64"/>
    </row>
    <row r="151" spans="1:7" x14ac:dyDescent="0.2">
      <c r="A151" s="7">
        <v>143</v>
      </c>
      <c r="B151" s="14" t="s">
        <v>287</v>
      </c>
      <c r="C151" s="32" t="s">
        <v>288</v>
      </c>
      <c r="D151" s="51">
        <v>0</v>
      </c>
      <c r="E151" s="51">
        <v>0</v>
      </c>
      <c r="F151" s="130"/>
      <c r="G151" s="64"/>
    </row>
    <row r="152" spans="1:7" x14ac:dyDescent="0.2">
      <c r="A152" s="7">
        <v>144</v>
      </c>
      <c r="B152" s="11" t="s">
        <v>289</v>
      </c>
      <c r="C152" s="32" t="s">
        <v>290</v>
      </c>
      <c r="D152" s="51">
        <v>0</v>
      </c>
      <c r="E152" s="51">
        <v>0</v>
      </c>
      <c r="F152" s="130"/>
      <c r="G152" s="64"/>
    </row>
    <row r="153" spans="1:7" x14ac:dyDescent="0.2">
      <c r="A153" s="7">
        <v>145</v>
      </c>
      <c r="B153" s="12" t="s">
        <v>291</v>
      </c>
      <c r="C153" s="30" t="s">
        <v>292</v>
      </c>
      <c r="D153" s="51">
        <v>0</v>
      </c>
      <c r="E153" s="51">
        <v>0</v>
      </c>
      <c r="F153" s="129"/>
      <c r="G153" s="64"/>
    </row>
    <row r="154" spans="1:7" x14ac:dyDescent="0.2">
      <c r="A154" s="7">
        <v>146</v>
      </c>
      <c r="B154" s="8" t="s">
        <v>293</v>
      </c>
      <c r="C154" s="31" t="s">
        <v>294</v>
      </c>
      <c r="D154" s="51">
        <v>0</v>
      </c>
      <c r="E154" s="51">
        <v>0</v>
      </c>
      <c r="F154" s="51"/>
      <c r="G154" s="64"/>
    </row>
    <row r="155" spans="1:7" x14ac:dyDescent="0.2">
      <c r="A155" s="7">
        <v>147</v>
      </c>
      <c r="B155" s="8" t="s">
        <v>295</v>
      </c>
      <c r="C155" s="31" t="s">
        <v>296</v>
      </c>
      <c r="D155" s="51">
        <v>0</v>
      </c>
      <c r="E155" s="51">
        <v>0</v>
      </c>
      <c r="F155" s="51"/>
      <c r="G155" s="64"/>
    </row>
    <row r="156" spans="1:7" ht="12.75" x14ac:dyDescent="0.2">
      <c r="A156" s="7">
        <v>148</v>
      </c>
      <c r="B156" s="25" t="s">
        <v>297</v>
      </c>
      <c r="C156" s="26" t="s">
        <v>298</v>
      </c>
      <c r="D156" s="51">
        <v>0</v>
      </c>
      <c r="E156" s="51">
        <v>0</v>
      </c>
      <c r="F156" s="135"/>
      <c r="G156" s="64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" sqref="J1:M1048576"/>
    </sheetView>
  </sheetViews>
  <sheetFormatPr defaultRowHeight="12" x14ac:dyDescent="0.2"/>
  <cols>
    <col min="1" max="1" width="4" style="65" customWidth="1"/>
    <col min="2" max="2" width="9.28515625" style="65" customWidth="1"/>
    <col min="3" max="3" width="30.42578125" style="46" customWidth="1"/>
    <col min="4" max="7" width="13.28515625" style="65" customWidth="1"/>
    <col min="8" max="8" width="11.28515625" style="65" customWidth="1"/>
    <col min="9" max="9" width="12.5703125" style="65" customWidth="1"/>
    <col min="10" max="16384" width="9.140625" style="71"/>
  </cols>
  <sheetData>
    <row r="2" spans="1:9" ht="15.75" customHeight="1" x14ac:dyDescent="0.2">
      <c r="A2" s="278" t="s">
        <v>361</v>
      </c>
      <c r="B2" s="278"/>
      <c r="C2" s="278"/>
      <c r="D2" s="278"/>
      <c r="E2" s="278"/>
      <c r="F2" s="278"/>
      <c r="G2" s="278"/>
      <c r="H2" s="278"/>
      <c r="I2" s="278"/>
    </row>
    <row r="3" spans="1:9" x14ac:dyDescent="0.2">
      <c r="C3" s="146"/>
      <c r="I3" s="65" t="s">
        <v>330</v>
      </c>
    </row>
    <row r="4" spans="1:9" ht="87" customHeight="1" x14ac:dyDescent="0.2">
      <c r="A4" s="144" t="s">
        <v>0</v>
      </c>
      <c r="B4" s="144" t="s">
        <v>1</v>
      </c>
      <c r="C4" s="144" t="s">
        <v>2</v>
      </c>
      <c r="D4" s="142" t="s">
        <v>300</v>
      </c>
      <c r="E4" s="142" t="s">
        <v>362</v>
      </c>
      <c r="F4" s="142" t="s">
        <v>318</v>
      </c>
      <c r="G4" s="142" t="s">
        <v>319</v>
      </c>
      <c r="H4" s="142" t="s">
        <v>363</v>
      </c>
      <c r="I4" s="142" t="s">
        <v>364</v>
      </c>
    </row>
    <row r="5" spans="1:9" s="89" customFormat="1" ht="12.75" customHeight="1" x14ac:dyDescent="0.2">
      <c r="A5" s="277" t="s">
        <v>300</v>
      </c>
      <c r="B5" s="277"/>
      <c r="C5" s="277"/>
      <c r="D5" s="44">
        <f>D7+D6</f>
        <v>6017603249</v>
      </c>
      <c r="E5" s="44">
        <f t="shared" ref="E5:I5" si="0">E7+E6</f>
        <v>2523718074</v>
      </c>
      <c r="F5" s="44">
        <f t="shared" si="0"/>
        <v>130978976</v>
      </c>
      <c r="G5" s="44">
        <f t="shared" si="0"/>
        <v>221928396</v>
      </c>
      <c r="H5" s="44">
        <f t="shared" si="0"/>
        <v>2525033508</v>
      </c>
      <c r="I5" s="44">
        <f t="shared" si="0"/>
        <v>9735360</v>
      </c>
    </row>
    <row r="6" spans="1:9" s="89" customFormat="1" ht="12.75" customHeight="1" x14ac:dyDescent="0.2">
      <c r="A6" s="273" t="s">
        <v>299</v>
      </c>
      <c r="B6" s="274"/>
      <c r="C6" s="275"/>
      <c r="D6" s="64">
        <v>620777112</v>
      </c>
      <c r="E6" s="64">
        <v>0</v>
      </c>
      <c r="F6" s="64">
        <v>0</v>
      </c>
      <c r="G6" s="64">
        <v>5052229</v>
      </c>
      <c r="H6" s="64">
        <f>9497628+18320</f>
        <v>9515948</v>
      </c>
      <c r="I6" s="64">
        <v>0</v>
      </c>
    </row>
    <row r="7" spans="1:9" ht="12.75" customHeight="1" x14ac:dyDescent="0.2">
      <c r="A7" s="273" t="s">
        <v>395</v>
      </c>
      <c r="B7" s="274"/>
      <c r="C7" s="275"/>
      <c r="D7" s="44">
        <f>SUM(D8:D155)</f>
        <v>5396826137</v>
      </c>
      <c r="E7" s="44">
        <f t="shared" ref="E7:I7" si="1">SUM(E8:E155)</f>
        <v>2523718074</v>
      </c>
      <c r="F7" s="44">
        <f t="shared" si="1"/>
        <v>130978976</v>
      </c>
      <c r="G7" s="44">
        <f t="shared" si="1"/>
        <v>216876167</v>
      </c>
      <c r="H7" s="44">
        <f t="shared" si="1"/>
        <v>2515517560</v>
      </c>
      <c r="I7" s="44">
        <f t="shared" si="1"/>
        <v>9735360</v>
      </c>
    </row>
    <row r="8" spans="1:9" ht="12" customHeight="1" x14ac:dyDescent="0.2">
      <c r="A8" s="64">
        <v>1</v>
      </c>
      <c r="B8" s="67" t="s">
        <v>3</v>
      </c>
      <c r="C8" s="50" t="s">
        <v>4</v>
      </c>
      <c r="D8" s="64">
        <f>E8+F8+G8+H8+I8</f>
        <v>9868531</v>
      </c>
      <c r="E8" s="64">
        <v>9868531</v>
      </c>
      <c r="F8" s="64"/>
      <c r="G8" s="64"/>
      <c r="H8" s="64">
        <v>0</v>
      </c>
      <c r="I8" s="64"/>
    </row>
    <row r="9" spans="1:9" x14ac:dyDescent="0.2">
      <c r="A9" s="64">
        <v>2</v>
      </c>
      <c r="B9" s="67" t="s">
        <v>5</v>
      </c>
      <c r="C9" s="50" t="s">
        <v>6</v>
      </c>
      <c r="D9" s="64">
        <f t="shared" ref="D9:D72" si="2">E9+F9+G9+H9+I9</f>
        <v>10972955</v>
      </c>
      <c r="E9" s="64">
        <v>10972955</v>
      </c>
      <c r="F9" s="64"/>
      <c r="G9" s="64"/>
      <c r="H9" s="64">
        <v>0</v>
      </c>
      <c r="I9" s="64"/>
    </row>
    <row r="10" spans="1:9" x14ac:dyDescent="0.2">
      <c r="A10" s="64">
        <v>3</v>
      </c>
      <c r="B10" s="61" t="s">
        <v>7</v>
      </c>
      <c r="C10" s="52" t="s">
        <v>8</v>
      </c>
      <c r="D10" s="64">
        <f t="shared" si="2"/>
        <v>30929418</v>
      </c>
      <c r="E10" s="64">
        <v>30929418</v>
      </c>
      <c r="F10" s="64"/>
      <c r="G10" s="64"/>
      <c r="H10" s="64">
        <v>0</v>
      </c>
      <c r="I10" s="64"/>
    </row>
    <row r="11" spans="1:9" ht="11.25" customHeight="1" x14ac:dyDescent="0.2">
      <c r="A11" s="64">
        <v>4</v>
      </c>
      <c r="B11" s="67" t="s">
        <v>9</v>
      </c>
      <c r="C11" s="50" t="s">
        <v>10</v>
      </c>
      <c r="D11" s="64">
        <f t="shared" si="2"/>
        <v>11621023</v>
      </c>
      <c r="E11" s="64">
        <v>11621023</v>
      </c>
      <c r="F11" s="64"/>
      <c r="G11" s="64"/>
      <c r="H11" s="64">
        <v>0</v>
      </c>
      <c r="I11" s="64"/>
    </row>
    <row r="12" spans="1:9" ht="12.75" customHeight="1" x14ac:dyDescent="0.2">
      <c r="A12" s="64">
        <v>5</v>
      </c>
      <c r="B12" s="67" t="s">
        <v>11</v>
      </c>
      <c r="C12" s="50" t="s">
        <v>12</v>
      </c>
      <c r="D12" s="64">
        <f t="shared" si="2"/>
        <v>12330951</v>
      </c>
      <c r="E12" s="64">
        <v>12330951</v>
      </c>
      <c r="F12" s="64"/>
      <c r="G12" s="64"/>
      <c r="H12" s="64">
        <v>0</v>
      </c>
      <c r="I12" s="64"/>
    </row>
    <row r="13" spans="1:9" x14ac:dyDescent="0.2">
      <c r="A13" s="64">
        <v>6</v>
      </c>
      <c r="B13" s="61" t="s">
        <v>13</v>
      </c>
      <c r="C13" s="52" t="s">
        <v>14</v>
      </c>
      <c r="D13" s="64">
        <f t="shared" si="2"/>
        <v>81987524</v>
      </c>
      <c r="E13" s="64">
        <v>81200459</v>
      </c>
      <c r="F13" s="64"/>
      <c r="G13" s="64"/>
      <c r="H13" s="64">
        <f>893057-105992</f>
        <v>787065</v>
      </c>
      <c r="I13" s="64"/>
    </row>
    <row r="14" spans="1:9" x14ac:dyDescent="0.2">
      <c r="A14" s="64">
        <v>7</v>
      </c>
      <c r="B14" s="68" t="s">
        <v>15</v>
      </c>
      <c r="C14" s="53" t="s">
        <v>16</v>
      </c>
      <c r="D14" s="64">
        <f t="shared" si="2"/>
        <v>29746107</v>
      </c>
      <c r="E14" s="64">
        <v>29746107</v>
      </c>
      <c r="F14" s="64"/>
      <c r="G14" s="64"/>
      <c r="H14" s="64">
        <v>0</v>
      </c>
      <c r="I14" s="64"/>
    </row>
    <row r="15" spans="1:9" x14ac:dyDescent="0.2">
      <c r="A15" s="64">
        <v>8</v>
      </c>
      <c r="B15" s="61" t="s">
        <v>17</v>
      </c>
      <c r="C15" s="52" t="s">
        <v>18</v>
      </c>
      <c r="D15" s="64">
        <f t="shared" si="2"/>
        <v>13365737</v>
      </c>
      <c r="E15" s="64">
        <v>13365737</v>
      </c>
      <c r="F15" s="64"/>
      <c r="G15" s="64"/>
      <c r="H15" s="64">
        <v>0</v>
      </c>
      <c r="I15" s="64"/>
    </row>
    <row r="16" spans="1:9" x14ac:dyDescent="0.2">
      <c r="A16" s="64">
        <v>9</v>
      </c>
      <c r="B16" s="61" t="s">
        <v>19</v>
      </c>
      <c r="C16" s="52" t="s">
        <v>20</v>
      </c>
      <c r="D16" s="64">
        <f t="shared" si="2"/>
        <v>11461716</v>
      </c>
      <c r="E16" s="64">
        <v>11461716</v>
      </c>
      <c r="F16" s="64"/>
      <c r="G16" s="64"/>
      <c r="H16" s="64">
        <v>0</v>
      </c>
      <c r="I16" s="64"/>
    </row>
    <row r="17" spans="1:9" x14ac:dyDescent="0.2">
      <c r="A17" s="64">
        <v>10</v>
      </c>
      <c r="B17" s="61" t="s">
        <v>21</v>
      </c>
      <c r="C17" s="52" t="s">
        <v>22</v>
      </c>
      <c r="D17" s="64">
        <f t="shared" si="2"/>
        <v>13919658</v>
      </c>
      <c r="E17" s="64">
        <v>13919658</v>
      </c>
      <c r="F17" s="64"/>
      <c r="G17" s="64"/>
      <c r="H17" s="64">
        <v>0</v>
      </c>
      <c r="I17" s="64"/>
    </row>
    <row r="18" spans="1:9" x14ac:dyDescent="0.2">
      <c r="A18" s="64">
        <v>11</v>
      </c>
      <c r="B18" s="61" t="s">
        <v>23</v>
      </c>
      <c r="C18" s="52" t="s">
        <v>24</v>
      </c>
      <c r="D18" s="64">
        <f t="shared" si="2"/>
        <v>11349306</v>
      </c>
      <c r="E18" s="64">
        <v>11349306</v>
      </c>
      <c r="F18" s="64"/>
      <c r="G18" s="64"/>
      <c r="H18" s="64">
        <v>0</v>
      </c>
      <c r="I18" s="64"/>
    </row>
    <row r="19" spans="1:9" x14ac:dyDescent="0.2">
      <c r="A19" s="64">
        <v>12</v>
      </c>
      <c r="B19" s="61" t="s">
        <v>25</v>
      </c>
      <c r="C19" s="52" t="s">
        <v>26</v>
      </c>
      <c r="D19" s="64">
        <f t="shared" si="2"/>
        <v>22632273</v>
      </c>
      <c r="E19" s="64">
        <v>22632273</v>
      </c>
      <c r="F19" s="64"/>
      <c r="G19" s="64"/>
      <c r="H19" s="64">
        <v>0</v>
      </c>
      <c r="I19" s="64"/>
    </row>
    <row r="20" spans="1:9" ht="13.5" customHeight="1" x14ac:dyDescent="0.2">
      <c r="A20" s="64">
        <v>13</v>
      </c>
      <c r="B20" s="67" t="s">
        <v>27</v>
      </c>
      <c r="C20" s="52" t="s">
        <v>28</v>
      </c>
      <c r="D20" s="64">
        <f t="shared" si="2"/>
        <v>62450</v>
      </c>
      <c r="E20" s="64">
        <v>62450</v>
      </c>
      <c r="F20" s="64"/>
      <c r="G20" s="64"/>
      <c r="H20" s="64">
        <v>0</v>
      </c>
      <c r="I20" s="64"/>
    </row>
    <row r="21" spans="1:9" x14ac:dyDescent="0.2">
      <c r="A21" s="64">
        <v>14</v>
      </c>
      <c r="B21" s="67" t="s">
        <v>29</v>
      </c>
      <c r="C21" s="50" t="s">
        <v>30</v>
      </c>
      <c r="D21" s="64">
        <f t="shared" si="2"/>
        <v>0</v>
      </c>
      <c r="E21" s="64">
        <v>0</v>
      </c>
      <c r="F21" s="64"/>
      <c r="G21" s="64"/>
      <c r="H21" s="64">
        <v>0</v>
      </c>
      <c r="I21" s="64"/>
    </row>
    <row r="22" spans="1:9" x14ac:dyDescent="0.2">
      <c r="A22" s="64">
        <v>15</v>
      </c>
      <c r="B22" s="61" t="s">
        <v>31</v>
      </c>
      <c r="C22" s="52" t="s">
        <v>32</v>
      </c>
      <c r="D22" s="64">
        <f t="shared" si="2"/>
        <v>14886692</v>
      </c>
      <c r="E22" s="64">
        <v>14886692</v>
      </c>
      <c r="F22" s="64"/>
      <c r="G22" s="64"/>
      <c r="H22" s="64">
        <v>0</v>
      </c>
      <c r="I22" s="64"/>
    </row>
    <row r="23" spans="1:9" x14ac:dyDescent="0.2">
      <c r="A23" s="64">
        <v>16</v>
      </c>
      <c r="B23" s="61" t="s">
        <v>33</v>
      </c>
      <c r="C23" s="52" t="s">
        <v>34</v>
      </c>
      <c r="D23" s="64">
        <f t="shared" si="2"/>
        <v>20318084</v>
      </c>
      <c r="E23" s="64">
        <v>20318084</v>
      </c>
      <c r="F23" s="64"/>
      <c r="G23" s="64"/>
      <c r="H23" s="64">
        <v>0</v>
      </c>
      <c r="I23" s="64"/>
    </row>
    <row r="24" spans="1:9" x14ac:dyDescent="0.2">
      <c r="A24" s="64">
        <v>17</v>
      </c>
      <c r="B24" s="61" t="s">
        <v>35</v>
      </c>
      <c r="C24" s="52" t="s">
        <v>36</v>
      </c>
      <c r="D24" s="64">
        <f t="shared" si="2"/>
        <v>28340988</v>
      </c>
      <c r="E24" s="64">
        <v>28340988</v>
      </c>
      <c r="F24" s="64"/>
      <c r="G24" s="64"/>
      <c r="H24" s="64">
        <v>0</v>
      </c>
      <c r="I24" s="64"/>
    </row>
    <row r="25" spans="1:9" x14ac:dyDescent="0.2">
      <c r="A25" s="64">
        <v>18</v>
      </c>
      <c r="B25" s="61" t="s">
        <v>37</v>
      </c>
      <c r="C25" s="150" t="s">
        <v>38</v>
      </c>
      <c r="D25" s="64">
        <f t="shared" si="2"/>
        <v>56635888</v>
      </c>
      <c r="E25" s="148">
        <v>55299925</v>
      </c>
      <c r="F25" s="148">
        <v>1335963</v>
      </c>
      <c r="G25" s="64"/>
      <c r="H25" s="64">
        <v>0</v>
      </c>
      <c r="I25" s="64"/>
    </row>
    <row r="26" spans="1:9" x14ac:dyDescent="0.2">
      <c r="A26" s="64">
        <v>19</v>
      </c>
      <c r="B26" s="67" t="s">
        <v>39</v>
      </c>
      <c r="C26" s="50" t="s">
        <v>40</v>
      </c>
      <c r="D26" s="64">
        <f t="shared" si="2"/>
        <v>9425755</v>
      </c>
      <c r="E26" s="64">
        <v>9425755</v>
      </c>
      <c r="F26" s="64"/>
      <c r="G26" s="64"/>
      <c r="H26" s="64">
        <v>0</v>
      </c>
      <c r="I26" s="64"/>
    </row>
    <row r="27" spans="1:9" x14ac:dyDescent="0.2">
      <c r="A27" s="64">
        <v>20</v>
      </c>
      <c r="B27" s="67" t="s">
        <v>41</v>
      </c>
      <c r="C27" s="50" t="s">
        <v>42</v>
      </c>
      <c r="D27" s="64">
        <f t="shared" si="2"/>
        <v>6831806</v>
      </c>
      <c r="E27" s="64">
        <v>6831806</v>
      </c>
      <c r="F27" s="64"/>
      <c r="G27" s="64"/>
      <c r="H27" s="64">
        <v>0</v>
      </c>
      <c r="I27" s="64"/>
    </row>
    <row r="28" spans="1:9" x14ac:dyDescent="0.2">
      <c r="A28" s="64">
        <v>21</v>
      </c>
      <c r="B28" s="67" t="s">
        <v>43</v>
      </c>
      <c r="C28" s="50" t="s">
        <v>44</v>
      </c>
      <c r="D28" s="64">
        <f t="shared" si="2"/>
        <v>35003875</v>
      </c>
      <c r="E28" s="64">
        <v>35003875</v>
      </c>
      <c r="F28" s="64"/>
      <c r="G28" s="64"/>
      <c r="H28" s="64">
        <v>0</v>
      </c>
      <c r="I28" s="64"/>
    </row>
    <row r="29" spans="1:9" x14ac:dyDescent="0.2">
      <c r="A29" s="64">
        <v>22</v>
      </c>
      <c r="B29" s="67" t="s">
        <v>45</v>
      </c>
      <c r="C29" s="50" t="s">
        <v>46</v>
      </c>
      <c r="D29" s="64">
        <f t="shared" si="2"/>
        <v>33394960</v>
      </c>
      <c r="E29" s="64">
        <v>31745334</v>
      </c>
      <c r="F29" s="64">
        <v>1649626</v>
      </c>
      <c r="G29" s="64"/>
      <c r="H29" s="64">
        <v>0</v>
      </c>
      <c r="I29" s="64"/>
    </row>
    <row r="30" spans="1:9" x14ac:dyDescent="0.2">
      <c r="A30" s="64">
        <v>23</v>
      </c>
      <c r="B30" s="61" t="s">
        <v>47</v>
      </c>
      <c r="C30" s="52" t="s">
        <v>48</v>
      </c>
      <c r="D30" s="64">
        <f t="shared" si="2"/>
        <v>8372730</v>
      </c>
      <c r="E30" s="64">
        <v>8372730</v>
      </c>
      <c r="F30" s="64"/>
      <c r="G30" s="64"/>
      <c r="H30" s="64">
        <v>0</v>
      </c>
      <c r="I30" s="64"/>
    </row>
    <row r="31" spans="1:9" ht="12" customHeight="1" x14ac:dyDescent="0.2">
      <c r="A31" s="64">
        <v>24</v>
      </c>
      <c r="B31" s="61" t="s">
        <v>49</v>
      </c>
      <c r="C31" s="52" t="s">
        <v>50</v>
      </c>
      <c r="D31" s="64">
        <f t="shared" si="2"/>
        <v>0</v>
      </c>
      <c r="E31" s="64">
        <v>0</v>
      </c>
      <c r="F31" s="64"/>
      <c r="G31" s="64"/>
      <c r="H31" s="64">
        <v>0</v>
      </c>
      <c r="I31" s="64"/>
    </row>
    <row r="32" spans="1:9" ht="24" x14ac:dyDescent="0.2">
      <c r="A32" s="64">
        <v>25</v>
      </c>
      <c r="B32" s="61" t="s">
        <v>51</v>
      </c>
      <c r="C32" s="52" t="s">
        <v>52</v>
      </c>
      <c r="D32" s="64">
        <f t="shared" si="2"/>
        <v>13998251</v>
      </c>
      <c r="E32" s="64">
        <v>0</v>
      </c>
      <c r="F32" s="64">
        <v>13998251</v>
      </c>
      <c r="G32" s="64"/>
      <c r="H32" s="64">
        <v>0</v>
      </c>
      <c r="I32" s="64"/>
    </row>
    <row r="33" spans="1:9" x14ac:dyDescent="0.2">
      <c r="A33" s="64">
        <v>26</v>
      </c>
      <c r="B33" s="67" t="s">
        <v>53</v>
      </c>
      <c r="C33" s="151" t="s">
        <v>54</v>
      </c>
      <c r="D33" s="64">
        <f t="shared" si="2"/>
        <v>70985074</v>
      </c>
      <c r="E33" s="64">
        <f>55773873-1948440</f>
        <v>53825433</v>
      </c>
      <c r="F33" s="64"/>
      <c r="G33" s="64"/>
      <c r="H33" s="64">
        <v>17159641</v>
      </c>
      <c r="I33" s="64"/>
    </row>
    <row r="34" spans="1:9" x14ac:dyDescent="0.2">
      <c r="A34" s="64">
        <v>27</v>
      </c>
      <c r="B34" s="61" t="s">
        <v>55</v>
      </c>
      <c r="C34" s="52" t="s">
        <v>56</v>
      </c>
      <c r="D34" s="64">
        <f t="shared" si="2"/>
        <v>70295169</v>
      </c>
      <c r="E34" s="64">
        <v>70295169</v>
      </c>
      <c r="F34" s="64"/>
      <c r="G34" s="64"/>
      <c r="H34" s="64">
        <v>0</v>
      </c>
      <c r="I34" s="64"/>
    </row>
    <row r="35" spans="1:9" ht="13.5" customHeight="1" x14ac:dyDescent="0.2">
      <c r="A35" s="64">
        <v>28</v>
      </c>
      <c r="B35" s="61" t="s">
        <v>57</v>
      </c>
      <c r="C35" s="52" t="s">
        <v>58</v>
      </c>
      <c r="D35" s="64">
        <f t="shared" si="2"/>
        <v>29331284</v>
      </c>
      <c r="E35" s="64">
        <v>29331284</v>
      </c>
      <c r="F35" s="64"/>
      <c r="G35" s="64"/>
      <c r="H35" s="64">
        <v>0</v>
      </c>
      <c r="I35" s="64"/>
    </row>
    <row r="36" spans="1:9" ht="12" customHeight="1" x14ac:dyDescent="0.2">
      <c r="A36" s="64">
        <v>29</v>
      </c>
      <c r="B36" s="67" t="s">
        <v>59</v>
      </c>
      <c r="C36" s="50" t="s">
        <v>60</v>
      </c>
      <c r="D36" s="64">
        <f t="shared" si="2"/>
        <v>5171576</v>
      </c>
      <c r="E36" s="64">
        <v>5171576</v>
      </c>
      <c r="F36" s="64"/>
      <c r="G36" s="64"/>
      <c r="H36" s="64">
        <v>0</v>
      </c>
      <c r="I36" s="64"/>
    </row>
    <row r="37" spans="1:9" x14ac:dyDescent="0.2">
      <c r="A37" s="64">
        <v>30</v>
      </c>
      <c r="B37" s="67" t="s">
        <v>61</v>
      </c>
      <c r="C37" s="53" t="s">
        <v>62</v>
      </c>
      <c r="D37" s="64">
        <f t="shared" si="2"/>
        <v>0</v>
      </c>
      <c r="E37" s="64">
        <v>0</v>
      </c>
      <c r="F37" s="64"/>
      <c r="G37" s="64"/>
      <c r="H37" s="64">
        <v>0</v>
      </c>
      <c r="I37" s="64"/>
    </row>
    <row r="38" spans="1:9" ht="24" x14ac:dyDescent="0.2">
      <c r="A38" s="64">
        <v>31</v>
      </c>
      <c r="B38" s="67" t="s">
        <v>63</v>
      </c>
      <c r="C38" s="50" t="s">
        <v>64</v>
      </c>
      <c r="D38" s="64">
        <f t="shared" si="2"/>
        <v>0</v>
      </c>
      <c r="E38" s="64">
        <v>0</v>
      </c>
      <c r="F38" s="64"/>
      <c r="G38" s="64"/>
      <c r="H38" s="64">
        <v>0</v>
      </c>
      <c r="I38" s="64"/>
    </row>
    <row r="39" spans="1:9" x14ac:dyDescent="0.2">
      <c r="A39" s="64">
        <v>32</v>
      </c>
      <c r="B39" s="61" t="s">
        <v>65</v>
      </c>
      <c r="C39" s="52" t="s">
        <v>66</v>
      </c>
      <c r="D39" s="64">
        <f t="shared" si="2"/>
        <v>3723558</v>
      </c>
      <c r="E39" s="64">
        <v>3723558</v>
      </c>
      <c r="F39" s="64"/>
      <c r="G39" s="64"/>
      <c r="H39" s="64">
        <v>0</v>
      </c>
      <c r="I39" s="64"/>
    </row>
    <row r="40" spans="1:9" x14ac:dyDescent="0.2">
      <c r="A40" s="64">
        <v>33</v>
      </c>
      <c r="B40" s="67" t="s">
        <v>67</v>
      </c>
      <c r="C40" s="50" t="s">
        <v>68</v>
      </c>
      <c r="D40" s="64">
        <f t="shared" si="2"/>
        <v>44818866</v>
      </c>
      <c r="E40" s="64">
        <v>44818866</v>
      </c>
      <c r="F40" s="64"/>
      <c r="G40" s="64"/>
      <c r="H40" s="64">
        <v>0</v>
      </c>
      <c r="I40" s="64"/>
    </row>
    <row r="41" spans="1:9" x14ac:dyDescent="0.2">
      <c r="A41" s="64">
        <v>34</v>
      </c>
      <c r="B41" s="68" t="s">
        <v>69</v>
      </c>
      <c r="C41" s="53" t="s">
        <v>70</v>
      </c>
      <c r="D41" s="64">
        <f t="shared" si="2"/>
        <v>66362412</v>
      </c>
      <c r="E41" s="64">
        <v>65687734</v>
      </c>
      <c r="F41" s="64"/>
      <c r="G41" s="64"/>
      <c r="H41" s="64">
        <f>1436292-761614</f>
        <v>674678</v>
      </c>
      <c r="I41" s="64"/>
    </row>
    <row r="42" spans="1:9" x14ac:dyDescent="0.2">
      <c r="A42" s="64">
        <v>35</v>
      </c>
      <c r="B42" s="67" t="s">
        <v>71</v>
      </c>
      <c r="C42" s="50" t="s">
        <v>72</v>
      </c>
      <c r="D42" s="64">
        <f t="shared" si="2"/>
        <v>3647322</v>
      </c>
      <c r="E42" s="64">
        <v>3647322</v>
      </c>
      <c r="F42" s="64"/>
      <c r="G42" s="64"/>
      <c r="H42" s="64">
        <v>0</v>
      </c>
      <c r="I42" s="64"/>
    </row>
    <row r="43" spans="1:9" x14ac:dyDescent="0.2">
      <c r="A43" s="64">
        <v>36</v>
      </c>
      <c r="B43" s="67" t="s">
        <v>73</v>
      </c>
      <c r="C43" s="50" t="s">
        <v>74</v>
      </c>
      <c r="D43" s="64">
        <f t="shared" si="2"/>
        <v>12606909</v>
      </c>
      <c r="E43" s="64">
        <v>12606909</v>
      </c>
      <c r="F43" s="64"/>
      <c r="G43" s="64"/>
      <c r="H43" s="64">
        <v>0</v>
      </c>
      <c r="I43" s="64"/>
    </row>
    <row r="44" spans="1:9" x14ac:dyDescent="0.2">
      <c r="A44" s="64">
        <v>37</v>
      </c>
      <c r="B44" s="61" t="s">
        <v>75</v>
      </c>
      <c r="C44" s="52" t="s">
        <v>76</v>
      </c>
      <c r="D44" s="64">
        <f t="shared" si="2"/>
        <v>48250368</v>
      </c>
      <c r="E44" s="64">
        <v>48250368</v>
      </c>
      <c r="F44" s="64"/>
      <c r="G44" s="64"/>
      <c r="H44" s="64">
        <v>0</v>
      </c>
      <c r="I44" s="64"/>
    </row>
    <row r="45" spans="1:9" x14ac:dyDescent="0.2">
      <c r="A45" s="64">
        <v>38</v>
      </c>
      <c r="B45" s="67" t="s">
        <v>77</v>
      </c>
      <c r="C45" s="50" t="s">
        <v>78</v>
      </c>
      <c r="D45" s="64">
        <f t="shared" si="2"/>
        <v>17461581</v>
      </c>
      <c r="E45" s="64">
        <v>17461581</v>
      </c>
      <c r="F45" s="64"/>
      <c r="G45" s="64"/>
      <c r="H45" s="64">
        <v>0</v>
      </c>
      <c r="I45" s="64"/>
    </row>
    <row r="46" spans="1:9" x14ac:dyDescent="0.2">
      <c r="A46" s="64">
        <v>39</v>
      </c>
      <c r="B46" s="67" t="s">
        <v>79</v>
      </c>
      <c r="C46" s="50" t="s">
        <v>80</v>
      </c>
      <c r="D46" s="64">
        <f t="shared" si="2"/>
        <v>43999639</v>
      </c>
      <c r="E46" s="64">
        <v>43796143</v>
      </c>
      <c r="F46" s="64"/>
      <c r="G46" s="64"/>
      <c r="H46" s="64">
        <v>203496</v>
      </c>
      <c r="I46" s="64"/>
    </row>
    <row r="47" spans="1:9" x14ac:dyDescent="0.2">
      <c r="A47" s="64">
        <v>40</v>
      </c>
      <c r="B47" s="70" t="s">
        <v>81</v>
      </c>
      <c r="C47" s="54" t="s">
        <v>82</v>
      </c>
      <c r="D47" s="64">
        <f t="shared" si="2"/>
        <v>15164418</v>
      </c>
      <c r="E47" s="64">
        <v>15164418</v>
      </c>
      <c r="F47" s="64"/>
      <c r="G47" s="64"/>
      <c r="H47" s="64">
        <v>0</v>
      </c>
      <c r="I47" s="64"/>
    </row>
    <row r="48" spans="1:9" x14ac:dyDescent="0.2">
      <c r="A48" s="64">
        <v>41</v>
      </c>
      <c r="B48" s="67" t="s">
        <v>83</v>
      </c>
      <c r="C48" s="50" t="s">
        <v>84</v>
      </c>
      <c r="D48" s="64">
        <f t="shared" si="2"/>
        <v>9141164</v>
      </c>
      <c r="E48" s="64">
        <v>9141164</v>
      </c>
      <c r="F48" s="64"/>
      <c r="G48" s="64"/>
      <c r="H48" s="64">
        <v>0</v>
      </c>
      <c r="I48" s="64"/>
    </row>
    <row r="49" spans="1:9" x14ac:dyDescent="0.2">
      <c r="A49" s="64">
        <v>42</v>
      </c>
      <c r="B49" s="68" t="s">
        <v>85</v>
      </c>
      <c r="C49" s="53" t="s">
        <v>86</v>
      </c>
      <c r="D49" s="64">
        <f t="shared" si="2"/>
        <v>16449123</v>
      </c>
      <c r="E49" s="64">
        <v>16449123</v>
      </c>
      <c r="F49" s="64"/>
      <c r="G49" s="64"/>
      <c r="H49" s="64">
        <v>0</v>
      </c>
      <c r="I49" s="64"/>
    </row>
    <row r="50" spans="1:9" x14ac:dyDescent="0.2">
      <c r="A50" s="64">
        <v>43</v>
      </c>
      <c r="B50" s="61" t="s">
        <v>87</v>
      </c>
      <c r="C50" s="52" t="s">
        <v>88</v>
      </c>
      <c r="D50" s="64">
        <f t="shared" si="2"/>
        <v>7246569</v>
      </c>
      <c r="E50" s="64">
        <v>7246569</v>
      </c>
      <c r="F50" s="64"/>
      <c r="G50" s="64"/>
      <c r="H50" s="64">
        <v>0</v>
      </c>
      <c r="I50" s="64"/>
    </row>
    <row r="51" spans="1:9" x14ac:dyDescent="0.2">
      <c r="A51" s="64">
        <v>44</v>
      </c>
      <c r="B51" s="67" t="s">
        <v>89</v>
      </c>
      <c r="C51" s="50" t="s">
        <v>90</v>
      </c>
      <c r="D51" s="64">
        <f t="shared" si="2"/>
        <v>8669136</v>
      </c>
      <c r="E51" s="64">
        <v>8669136</v>
      </c>
      <c r="F51" s="64"/>
      <c r="G51" s="64"/>
      <c r="H51" s="64">
        <v>0</v>
      </c>
      <c r="I51" s="64"/>
    </row>
    <row r="52" spans="1:9" x14ac:dyDescent="0.2">
      <c r="A52" s="64">
        <v>45</v>
      </c>
      <c r="B52" s="61" t="s">
        <v>91</v>
      </c>
      <c r="C52" s="52" t="s">
        <v>92</v>
      </c>
      <c r="D52" s="64">
        <f t="shared" si="2"/>
        <v>62437628</v>
      </c>
      <c r="E52" s="64">
        <v>60439451</v>
      </c>
      <c r="F52" s="64">
        <v>1870557</v>
      </c>
      <c r="G52" s="64"/>
      <c r="H52" s="64">
        <f>790219-662599</f>
        <v>127620</v>
      </c>
      <c r="I52" s="64"/>
    </row>
    <row r="53" spans="1:9" x14ac:dyDescent="0.2">
      <c r="A53" s="64">
        <v>46</v>
      </c>
      <c r="B53" s="67" t="s">
        <v>93</v>
      </c>
      <c r="C53" s="50" t="s">
        <v>94</v>
      </c>
      <c r="D53" s="64">
        <f t="shared" si="2"/>
        <v>14534968</v>
      </c>
      <c r="E53" s="64">
        <v>14534968</v>
      </c>
      <c r="F53" s="64"/>
      <c r="G53" s="64"/>
      <c r="H53" s="64">
        <v>0</v>
      </c>
      <c r="I53" s="64"/>
    </row>
    <row r="54" spans="1:9" ht="10.5" customHeight="1" x14ac:dyDescent="0.2">
      <c r="A54" s="64">
        <v>47</v>
      </c>
      <c r="B54" s="67" t="s">
        <v>95</v>
      </c>
      <c r="C54" s="50" t="s">
        <v>96</v>
      </c>
      <c r="D54" s="64">
        <f t="shared" si="2"/>
        <v>46212785</v>
      </c>
      <c r="E54" s="64">
        <v>46212785</v>
      </c>
      <c r="F54" s="64"/>
      <c r="G54" s="64"/>
      <c r="H54" s="64">
        <v>0</v>
      </c>
      <c r="I54" s="64"/>
    </row>
    <row r="55" spans="1:9" x14ac:dyDescent="0.2">
      <c r="A55" s="64">
        <v>48</v>
      </c>
      <c r="B55" s="62" t="s">
        <v>97</v>
      </c>
      <c r="C55" s="55" t="s">
        <v>98</v>
      </c>
      <c r="D55" s="64">
        <f t="shared" si="2"/>
        <v>10055646</v>
      </c>
      <c r="E55" s="64">
        <v>10055646</v>
      </c>
      <c r="F55" s="64"/>
      <c r="G55" s="64"/>
      <c r="H55" s="64">
        <v>0</v>
      </c>
      <c r="I55" s="64"/>
    </row>
    <row r="56" spans="1:9" x14ac:dyDescent="0.2">
      <c r="A56" s="64">
        <v>49</v>
      </c>
      <c r="B56" s="61" t="s">
        <v>99</v>
      </c>
      <c r="C56" s="52" t="s">
        <v>100</v>
      </c>
      <c r="D56" s="64">
        <f t="shared" si="2"/>
        <v>16072773</v>
      </c>
      <c r="E56" s="64">
        <v>16072773</v>
      </c>
      <c r="F56" s="64"/>
      <c r="G56" s="64"/>
      <c r="H56" s="64">
        <v>0</v>
      </c>
      <c r="I56" s="64"/>
    </row>
    <row r="57" spans="1:9" x14ac:dyDescent="0.2">
      <c r="A57" s="64">
        <v>50</v>
      </c>
      <c r="B57" s="67" t="s">
        <v>101</v>
      </c>
      <c r="C57" s="50" t="s">
        <v>102</v>
      </c>
      <c r="D57" s="64">
        <f t="shared" si="2"/>
        <v>19069671</v>
      </c>
      <c r="E57" s="64">
        <v>19069671</v>
      </c>
      <c r="F57" s="64"/>
      <c r="G57" s="64"/>
      <c r="H57" s="64">
        <v>0</v>
      </c>
      <c r="I57" s="64"/>
    </row>
    <row r="58" spans="1:9" ht="10.5" customHeight="1" x14ac:dyDescent="0.2">
      <c r="A58" s="64">
        <v>51</v>
      </c>
      <c r="B58" s="61" t="s">
        <v>103</v>
      </c>
      <c r="C58" s="52" t="s">
        <v>104</v>
      </c>
      <c r="D58" s="64">
        <f t="shared" si="2"/>
        <v>6473955</v>
      </c>
      <c r="E58" s="64">
        <v>6473955</v>
      </c>
      <c r="F58" s="64"/>
      <c r="G58" s="64"/>
      <c r="H58" s="64">
        <v>0</v>
      </c>
      <c r="I58" s="64"/>
    </row>
    <row r="59" spans="1:9" x14ac:dyDescent="0.2">
      <c r="A59" s="64">
        <v>52</v>
      </c>
      <c r="B59" s="67" t="s">
        <v>105</v>
      </c>
      <c r="C59" s="149" t="s">
        <v>106</v>
      </c>
      <c r="D59" s="64">
        <f t="shared" si="2"/>
        <v>12947440</v>
      </c>
      <c r="E59" s="148">
        <v>12947440</v>
      </c>
      <c r="F59" s="64"/>
      <c r="G59" s="64"/>
      <c r="H59" s="64">
        <v>0</v>
      </c>
      <c r="I59" s="64"/>
    </row>
    <row r="60" spans="1:9" x14ac:dyDescent="0.2">
      <c r="A60" s="64">
        <v>53</v>
      </c>
      <c r="B60" s="61" t="s">
        <v>107</v>
      </c>
      <c r="C60" s="52" t="s">
        <v>108</v>
      </c>
      <c r="D60" s="64">
        <f t="shared" si="2"/>
        <v>19466524</v>
      </c>
      <c r="E60" s="64">
        <v>19466524</v>
      </c>
      <c r="F60" s="64"/>
      <c r="G60" s="64"/>
      <c r="H60" s="64">
        <v>0</v>
      </c>
      <c r="I60" s="64"/>
    </row>
    <row r="61" spans="1:9" x14ac:dyDescent="0.2">
      <c r="A61" s="64">
        <v>54</v>
      </c>
      <c r="B61" s="61" t="s">
        <v>109</v>
      </c>
      <c r="C61" s="52" t="s">
        <v>110</v>
      </c>
      <c r="D61" s="64">
        <f t="shared" si="2"/>
        <v>71896276</v>
      </c>
      <c r="E61" s="64">
        <v>71442629</v>
      </c>
      <c r="F61" s="64">
        <v>453647</v>
      </c>
      <c r="G61" s="64"/>
      <c r="H61" s="64">
        <v>0</v>
      </c>
      <c r="I61" s="64"/>
    </row>
    <row r="62" spans="1:9" x14ac:dyDescent="0.2">
      <c r="A62" s="64">
        <v>55</v>
      </c>
      <c r="B62" s="61" t="s">
        <v>111</v>
      </c>
      <c r="C62" s="52" t="s">
        <v>112</v>
      </c>
      <c r="D62" s="64">
        <f t="shared" si="2"/>
        <v>11123189</v>
      </c>
      <c r="E62" s="64">
        <v>11123189</v>
      </c>
      <c r="F62" s="64"/>
      <c r="G62" s="64"/>
      <c r="H62" s="64">
        <v>0</v>
      </c>
      <c r="I62" s="64"/>
    </row>
    <row r="63" spans="1:9" ht="12" customHeight="1" x14ac:dyDescent="0.2">
      <c r="A63" s="64">
        <v>56</v>
      </c>
      <c r="B63" s="61" t="s">
        <v>113</v>
      </c>
      <c r="C63" s="52" t="s">
        <v>114</v>
      </c>
      <c r="D63" s="64">
        <f t="shared" si="2"/>
        <v>38884</v>
      </c>
      <c r="E63" s="64">
        <v>38884</v>
      </c>
      <c r="F63" s="64"/>
      <c r="G63" s="64"/>
      <c r="H63" s="64">
        <v>0</v>
      </c>
      <c r="I63" s="64"/>
    </row>
    <row r="64" spans="1:9" x14ac:dyDescent="0.2">
      <c r="A64" s="64">
        <v>57</v>
      </c>
      <c r="B64" s="61" t="s">
        <v>115</v>
      </c>
      <c r="C64" s="52" t="s">
        <v>116</v>
      </c>
      <c r="D64" s="64">
        <f t="shared" si="2"/>
        <v>0</v>
      </c>
      <c r="E64" s="64">
        <v>0</v>
      </c>
      <c r="F64" s="64"/>
      <c r="G64" s="64"/>
      <c r="H64" s="64">
        <v>0</v>
      </c>
      <c r="I64" s="64"/>
    </row>
    <row r="65" spans="1:9" ht="11.25" customHeight="1" x14ac:dyDescent="0.2">
      <c r="A65" s="64">
        <v>58</v>
      </c>
      <c r="B65" s="61" t="s">
        <v>117</v>
      </c>
      <c r="C65" s="52" t="s">
        <v>118</v>
      </c>
      <c r="D65" s="64">
        <f t="shared" si="2"/>
        <v>23789367</v>
      </c>
      <c r="E65" s="64">
        <v>21845166</v>
      </c>
      <c r="F65" s="64">
        <v>1944201</v>
      </c>
      <c r="G65" s="64"/>
      <c r="H65" s="64">
        <v>0</v>
      </c>
      <c r="I65" s="64"/>
    </row>
    <row r="66" spans="1:9" ht="11.25" customHeight="1" x14ac:dyDescent="0.2">
      <c r="A66" s="64">
        <v>59</v>
      </c>
      <c r="B66" s="67" t="s">
        <v>119</v>
      </c>
      <c r="C66" s="52" t="s">
        <v>120</v>
      </c>
      <c r="D66" s="64">
        <f t="shared" si="2"/>
        <v>20353787</v>
      </c>
      <c r="E66" s="64">
        <v>19381686</v>
      </c>
      <c r="F66" s="64">
        <v>972101</v>
      </c>
      <c r="G66" s="64"/>
      <c r="H66" s="64">
        <v>0</v>
      </c>
      <c r="I66" s="64"/>
    </row>
    <row r="67" spans="1:9" ht="11.25" customHeight="1" x14ac:dyDescent="0.2">
      <c r="A67" s="64">
        <v>60</v>
      </c>
      <c r="B67" s="68" t="s">
        <v>121</v>
      </c>
      <c r="C67" s="53" t="s">
        <v>122</v>
      </c>
      <c r="D67" s="64">
        <f t="shared" si="2"/>
        <v>27054448</v>
      </c>
      <c r="E67" s="64">
        <v>26082347</v>
      </c>
      <c r="F67" s="64">
        <v>972101</v>
      </c>
      <c r="G67" s="64"/>
      <c r="H67" s="64">
        <v>0</v>
      </c>
      <c r="I67" s="64"/>
    </row>
    <row r="68" spans="1:9" ht="11.25" customHeight="1" x14ac:dyDescent="0.2">
      <c r="A68" s="64">
        <v>61</v>
      </c>
      <c r="B68" s="67" t="s">
        <v>123</v>
      </c>
      <c r="C68" s="52" t="s">
        <v>124</v>
      </c>
      <c r="D68" s="64">
        <f t="shared" si="2"/>
        <v>35063497</v>
      </c>
      <c r="E68" s="64">
        <v>31823161</v>
      </c>
      <c r="F68" s="64">
        <v>3240336</v>
      </c>
      <c r="G68" s="64"/>
      <c r="H68" s="64">
        <v>0</v>
      </c>
      <c r="I68" s="64"/>
    </row>
    <row r="69" spans="1:9" ht="11.25" customHeight="1" x14ac:dyDescent="0.2">
      <c r="A69" s="64">
        <v>62</v>
      </c>
      <c r="B69" s="61" t="s">
        <v>125</v>
      </c>
      <c r="C69" s="52" t="s">
        <v>126</v>
      </c>
      <c r="D69" s="64">
        <f t="shared" si="2"/>
        <v>16057103</v>
      </c>
      <c r="E69" s="64">
        <v>13464834</v>
      </c>
      <c r="F69" s="64">
        <v>2592269</v>
      </c>
      <c r="G69" s="64"/>
      <c r="H69" s="64">
        <v>0</v>
      </c>
      <c r="I69" s="64"/>
    </row>
    <row r="70" spans="1:9" ht="27.75" customHeight="1" x14ac:dyDescent="0.2">
      <c r="A70" s="64">
        <v>63</v>
      </c>
      <c r="B70" s="67" t="s">
        <v>127</v>
      </c>
      <c r="C70" s="52" t="s">
        <v>128</v>
      </c>
      <c r="D70" s="64">
        <f t="shared" si="2"/>
        <v>0</v>
      </c>
      <c r="E70" s="64">
        <v>0</v>
      </c>
      <c r="F70" s="64"/>
      <c r="G70" s="64"/>
      <c r="H70" s="64">
        <v>0</v>
      </c>
      <c r="I70" s="64"/>
    </row>
    <row r="71" spans="1:9" ht="24" customHeight="1" x14ac:dyDescent="0.2">
      <c r="A71" s="64">
        <v>64</v>
      </c>
      <c r="B71" s="67" t="s">
        <v>129</v>
      </c>
      <c r="C71" s="52" t="s">
        <v>130</v>
      </c>
      <c r="D71" s="64">
        <f t="shared" si="2"/>
        <v>0</v>
      </c>
      <c r="E71" s="64">
        <v>0</v>
      </c>
      <c r="F71" s="64"/>
      <c r="G71" s="64"/>
      <c r="H71" s="64">
        <v>0</v>
      </c>
      <c r="I71" s="64"/>
    </row>
    <row r="72" spans="1:9" x14ac:dyDescent="0.2">
      <c r="A72" s="64">
        <v>65</v>
      </c>
      <c r="B72" s="67" t="s">
        <v>131</v>
      </c>
      <c r="C72" s="52" t="s">
        <v>132</v>
      </c>
      <c r="D72" s="64">
        <f t="shared" si="2"/>
        <v>32279518</v>
      </c>
      <c r="E72" s="64">
        <v>32279518</v>
      </c>
      <c r="F72" s="64"/>
      <c r="G72" s="64"/>
      <c r="H72" s="64">
        <v>0</v>
      </c>
      <c r="I72" s="64"/>
    </row>
    <row r="73" spans="1:9" x14ac:dyDescent="0.2">
      <c r="A73" s="64">
        <v>66</v>
      </c>
      <c r="B73" s="67" t="s">
        <v>133</v>
      </c>
      <c r="C73" s="52" t="s">
        <v>134</v>
      </c>
      <c r="D73" s="64">
        <f t="shared" ref="D73:D136" si="3">E73+F73+G73+H73+I73</f>
        <v>18647367</v>
      </c>
      <c r="E73" s="64">
        <v>18647367</v>
      </c>
      <c r="F73" s="64"/>
      <c r="G73" s="64"/>
      <c r="H73" s="64">
        <v>0</v>
      </c>
      <c r="I73" s="64"/>
    </row>
    <row r="74" spans="1:9" x14ac:dyDescent="0.2">
      <c r="A74" s="64">
        <v>67</v>
      </c>
      <c r="B74" s="67" t="s">
        <v>135</v>
      </c>
      <c r="C74" s="52" t="s">
        <v>136</v>
      </c>
      <c r="D74" s="64">
        <f t="shared" si="3"/>
        <v>37192208</v>
      </c>
      <c r="E74" s="64">
        <v>18788174</v>
      </c>
      <c r="F74" s="64"/>
      <c r="G74" s="64"/>
      <c r="H74" s="64">
        <f>22985874-4581840</f>
        <v>18404034</v>
      </c>
      <c r="I74" s="64"/>
    </row>
    <row r="75" spans="1:9" x14ac:dyDescent="0.2">
      <c r="A75" s="64">
        <v>68</v>
      </c>
      <c r="B75" s="67" t="s">
        <v>137</v>
      </c>
      <c r="C75" s="52" t="s">
        <v>138</v>
      </c>
      <c r="D75" s="64">
        <f t="shared" si="3"/>
        <v>12824542</v>
      </c>
      <c r="E75" s="64">
        <v>12824542</v>
      </c>
      <c r="F75" s="64"/>
      <c r="G75" s="64"/>
      <c r="H75" s="64">
        <v>0</v>
      </c>
      <c r="I75" s="64"/>
    </row>
    <row r="76" spans="1:9" x14ac:dyDescent="0.2">
      <c r="A76" s="64">
        <v>69</v>
      </c>
      <c r="B76" s="67" t="s">
        <v>139</v>
      </c>
      <c r="C76" s="52" t="s">
        <v>140</v>
      </c>
      <c r="D76" s="64">
        <f t="shared" si="3"/>
        <v>35923458</v>
      </c>
      <c r="E76" s="64">
        <v>35299629</v>
      </c>
      <c r="F76" s="64"/>
      <c r="G76" s="64"/>
      <c r="H76" s="64">
        <f>1207793-583964</f>
        <v>623829</v>
      </c>
      <c r="I76" s="64"/>
    </row>
    <row r="77" spans="1:9" x14ac:dyDescent="0.2">
      <c r="A77" s="64">
        <v>70</v>
      </c>
      <c r="B77" s="61" t="s">
        <v>141</v>
      </c>
      <c r="C77" s="150" t="s">
        <v>142</v>
      </c>
      <c r="D77" s="64">
        <f t="shared" si="3"/>
        <v>19603796</v>
      </c>
      <c r="E77" s="148">
        <v>19603796</v>
      </c>
      <c r="F77" s="64"/>
      <c r="G77" s="64"/>
      <c r="H77" s="64">
        <v>0</v>
      </c>
      <c r="I77" s="64"/>
    </row>
    <row r="78" spans="1:9" x14ac:dyDescent="0.2">
      <c r="A78" s="64">
        <v>71</v>
      </c>
      <c r="B78" s="67" t="s">
        <v>143</v>
      </c>
      <c r="C78" s="50" t="s">
        <v>144</v>
      </c>
      <c r="D78" s="64">
        <f t="shared" si="3"/>
        <v>20276254</v>
      </c>
      <c r="E78" s="64">
        <v>20276254</v>
      </c>
      <c r="F78" s="64"/>
      <c r="G78" s="64"/>
      <c r="H78" s="64">
        <v>0</v>
      </c>
      <c r="I78" s="64"/>
    </row>
    <row r="79" spans="1:9" x14ac:dyDescent="0.2">
      <c r="A79" s="64">
        <v>72</v>
      </c>
      <c r="B79" s="61" t="s">
        <v>145</v>
      </c>
      <c r="C79" s="52" t="s">
        <v>146</v>
      </c>
      <c r="D79" s="64">
        <f t="shared" si="3"/>
        <v>11081124</v>
      </c>
      <c r="E79" s="64">
        <v>11081124</v>
      </c>
      <c r="F79" s="64"/>
      <c r="G79" s="64"/>
      <c r="H79" s="64">
        <v>0</v>
      </c>
      <c r="I79" s="64"/>
    </row>
    <row r="80" spans="1:9" x14ac:dyDescent="0.2">
      <c r="A80" s="64">
        <v>73</v>
      </c>
      <c r="B80" s="67" t="s">
        <v>147</v>
      </c>
      <c r="C80" s="52" t="s">
        <v>148</v>
      </c>
      <c r="D80" s="64">
        <f t="shared" si="3"/>
        <v>36545801</v>
      </c>
      <c r="E80" s="64">
        <v>36518820</v>
      </c>
      <c r="F80" s="64"/>
      <c r="G80" s="64"/>
      <c r="H80" s="64">
        <f>341708-314727</f>
        <v>26981</v>
      </c>
      <c r="I80" s="64"/>
    </row>
    <row r="81" spans="1:9" x14ac:dyDescent="0.2">
      <c r="A81" s="64">
        <v>74</v>
      </c>
      <c r="B81" s="61" t="s">
        <v>149</v>
      </c>
      <c r="C81" s="52" t="s">
        <v>150</v>
      </c>
      <c r="D81" s="64">
        <f t="shared" si="3"/>
        <v>20914070</v>
      </c>
      <c r="E81" s="64">
        <v>20914070</v>
      </c>
      <c r="F81" s="64"/>
      <c r="G81" s="64"/>
      <c r="H81" s="64">
        <v>0</v>
      </c>
      <c r="I81" s="64"/>
    </row>
    <row r="82" spans="1:9" x14ac:dyDescent="0.2">
      <c r="A82" s="64">
        <v>75</v>
      </c>
      <c r="B82" s="61" t="s">
        <v>151</v>
      </c>
      <c r="C82" s="150" t="s">
        <v>152</v>
      </c>
      <c r="D82" s="64">
        <f t="shared" si="3"/>
        <v>16093275</v>
      </c>
      <c r="E82" s="148">
        <v>16093275</v>
      </c>
      <c r="F82" s="64"/>
      <c r="G82" s="64"/>
      <c r="H82" s="64">
        <v>0</v>
      </c>
      <c r="I82" s="64"/>
    </row>
    <row r="83" spans="1:9" ht="24" x14ac:dyDescent="0.2">
      <c r="A83" s="64">
        <v>76</v>
      </c>
      <c r="B83" s="69" t="s">
        <v>153</v>
      </c>
      <c r="C83" s="55" t="s">
        <v>154</v>
      </c>
      <c r="D83" s="64">
        <f t="shared" si="3"/>
        <v>0</v>
      </c>
      <c r="E83" s="64">
        <v>0</v>
      </c>
      <c r="F83" s="64"/>
      <c r="G83" s="64"/>
      <c r="H83" s="64">
        <v>0</v>
      </c>
      <c r="I83" s="64"/>
    </row>
    <row r="84" spans="1:9" ht="24" x14ac:dyDescent="0.2">
      <c r="A84" s="64">
        <v>77</v>
      </c>
      <c r="B84" s="67" t="s">
        <v>155</v>
      </c>
      <c r="C84" s="52" t="s">
        <v>156</v>
      </c>
      <c r="D84" s="64">
        <f t="shared" si="3"/>
        <v>0</v>
      </c>
      <c r="E84" s="64">
        <v>0</v>
      </c>
      <c r="F84" s="64"/>
      <c r="G84" s="64"/>
      <c r="H84" s="64">
        <v>0</v>
      </c>
      <c r="I84" s="64"/>
    </row>
    <row r="85" spans="1:9" ht="24" x14ac:dyDescent="0.2">
      <c r="A85" s="64">
        <v>78</v>
      </c>
      <c r="B85" s="67" t="s">
        <v>157</v>
      </c>
      <c r="C85" s="52" t="s">
        <v>158</v>
      </c>
      <c r="D85" s="64">
        <f t="shared" si="3"/>
        <v>0</v>
      </c>
      <c r="E85" s="64">
        <v>0</v>
      </c>
      <c r="F85" s="64"/>
      <c r="G85" s="64"/>
      <c r="H85" s="64">
        <v>0</v>
      </c>
      <c r="I85" s="64"/>
    </row>
    <row r="86" spans="1:9" ht="24" x14ac:dyDescent="0.2">
      <c r="A86" s="64">
        <v>79</v>
      </c>
      <c r="B86" s="67" t="s">
        <v>159</v>
      </c>
      <c r="C86" s="52" t="s">
        <v>160</v>
      </c>
      <c r="D86" s="64">
        <f t="shared" si="3"/>
        <v>0</v>
      </c>
      <c r="E86" s="64">
        <v>0</v>
      </c>
      <c r="F86" s="64"/>
      <c r="G86" s="64"/>
      <c r="H86" s="64">
        <v>0</v>
      </c>
      <c r="I86" s="64"/>
    </row>
    <row r="87" spans="1:9" ht="24" x14ac:dyDescent="0.2">
      <c r="A87" s="64">
        <v>80</v>
      </c>
      <c r="B87" s="67" t="s">
        <v>161</v>
      </c>
      <c r="C87" s="52" t="s">
        <v>162</v>
      </c>
      <c r="D87" s="64">
        <f t="shared" si="3"/>
        <v>0</v>
      </c>
      <c r="E87" s="64">
        <v>0</v>
      </c>
      <c r="F87" s="64"/>
      <c r="G87" s="64"/>
      <c r="H87" s="64">
        <v>0</v>
      </c>
      <c r="I87" s="64"/>
    </row>
    <row r="88" spans="1:9" ht="24" x14ac:dyDescent="0.2">
      <c r="A88" s="64">
        <v>81</v>
      </c>
      <c r="B88" s="67" t="s">
        <v>163</v>
      </c>
      <c r="C88" s="52" t="s">
        <v>164</v>
      </c>
      <c r="D88" s="64">
        <f t="shared" si="3"/>
        <v>0</v>
      </c>
      <c r="E88" s="64">
        <v>0</v>
      </c>
      <c r="F88" s="64"/>
      <c r="G88" s="64"/>
      <c r="H88" s="64">
        <v>0</v>
      </c>
      <c r="I88" s="64"/>
    </row>
    <row r="89" spans="1:9" ht="24" x14ac:dyDescent="0.2">
      <c r="A89" s="64">
        <v>82</v>
      </c>
      <c r="B89" s="67" t="s">
        <v>165</v>
      </c>
      <c r="C89" s="52" t="s">
        <v>166</v>
      </c>
      <c r="D89" s="64">
        <f t="shared" si="3"/>
        <v>0</v>
      </c>
      <c r="E89" s="64">
        <v>0</v>
      </c>
      <c r="F89" s="64"/>
      <c r="G89" s="64"/>
      <c r="H89" s="64">
        <v>0</v>
      </c>
      <c r="I89" s="64"/>
    </row>
    <row r="90" spans="1:9" ht="14.25" customHeight="1" x14ac:dyDescent="0.2">
      <c r="A90" s="64">
        <v>83</v>
      </c>
      <c r="B90" s="61" t="s">
        <v>167</v>
      </c>
      <c r="C90" s="52" t="s">
        <v>168</v>
      </c>
      <c r="D90" s="64">
        <f t="shared" si="3"/>
        <v>35044409</v>
      </c>
      <c r="E90" s="64">
        <v>35044409</v>
      </c>
      <c r="F90" s="64"/>
      <c r="G90" s="64"/>
      <c r="H90" s="64">
        <v>0</v>
      </c>
      <c r="I90" s="64"/>
    </row>
    <row r="91" spans="1:9" x14ac:dyDescent="0.2">
      <c r="A91" s="64">
        <v>84</v>
      </c>
      <c r="B91" s="67" t="s">
        <v>169</v>
      </c>
      <c r="C91" s="52" t="s">
        <v>170</v>
      </c>
      <c r="D91" s="64">
        <f t="shared" si="3"/>
        <v>30896779</v>
      </c>
      <c r="E91" s="64">
        <v>24798585</v>
      </c>
      <c r="F91" s="64">
        <v>6098194</v>
      </c>
      <c r="G91" s="64"/>
      <c r="H91" s="64">
        <v>0</v>
      </c>
      <c r="I91" s="64"/>
    </row>
    <row r="92" spans="1:9" x14ac:dyDescent="0.2">
      <c r="A92" s="64">
        <v>85</v>
      </c>
      <c r="B92" s="61" t="s">
        <v>171</v>
      </c>
      <c r="C92" s="52" t="s">
        <v>172</v>
      </c>
      <c r="D92" s="64">
        <f t="shared" si="3"/>
        <v>16980014</v>
      </c>
      <c r="E92" s="64">
        <v>16980014</v>
      </c>
      <c r="F92" s="64"/>
      <c r="G92" s="64"/>
      <c r="H92" s="64">
        <v>0</v>
      </c>
      <c r="I92" s="64"/>
    </row>
    <row r="93" spans="1:9" x14ac:dyDescent="0.2">
      <c r="A93" s="64">
        <v>86</v>
      </c>
      <c r="B93" s="68" t="s">
        <v>173</v>
      </c>
      <c r="C93" s="53" t="s">
        <v>174</v>
      </c>
      <c r="D93" s="64">
        <f t="shared" si="3"/>
        <v>10890003</v>
      </c>
      <c r="E93" s="64">
        <v>10890003</v>
      </c>
      <c r="F93" s="64"/>
      <c r="G93" s="64"/>
      <c r="H93" s="64">
        <v>0</v>
      </c>
      <c r="I93" s="64"/>
    </row>
    <row r="94" spans="1:9" x14ac:dyDescent="0.2">
      <c r="A94" s="64">
        <v>87</v>
      </c>
      <c r="B94" s="67" t="s">
        <v>175</v>
      </c>
      <c r="C94" s="52" t="s">
        <v>176</v>
      </c>
      <c r="D94" s="64">
        <f t="shared" si="3"/>
        <v>21955065</v>
      </c>
      <c r="E94" s="64">
        <v>13110716</v>
      </c>
      <c r="F94" s="64">
        <v>8844349</v>
      </c>
      <c r="G94" s="64"/>
      <c r="H94" s="64">
        <v>0</v>
      </c>
      <c r="I94" s="64"/>
    </row>
    <row r="95" spans="1:9" x14ac:dyDescent="0.2">
      <c r="A95" s="64">
        <v>88</v>
      </c>
      <c r="B95" s="67" t="s">
        <v>177</v>
      </c>
      <c r="C95" s="52" t="s">
        <v>178</v>
      </c>
      <c r="D95" s="64">
        <f t="shared" si="3"/>
        <v>89992729</v>
      </c>
      <c r="E95" s="64">
        <f>70529032-4002580+4016852</f>
        <v>70543304</v>
      </c>
      <c r="F95" s="64">
        <v>6984514</v>
      </c>
      <c r="G95" s="64"/>
      <c r="H95" s="64">
        <f>32235663-19770752</f>
        <v>12464911</v>
      </c>
      <c r="I95" s="64"/>
    </row>
    <row r="96" spans="1:9" ht="13.5" customHeight="1" x14ac:dyDescent="0.2">
      <c r="A96" s="64">
        <v>89</v>
      </c>
      <c r="B96" s="68" t="s">
        <v>179</v>
      </c>
      <c r="C96" s="53" t="s">
        <v>180</v>
      </c>
      <c r="D96" s="64">
        <f t="shared" si="3"/>
        <v>23570203</v>
      </c>
      <c r="E96" s="64">
        <v>18126439</v>
      </c>
      <c r="F96" s="64">
        <v>5443764</v>
      </c>
      <c r="G96" s="64"/>
      <c r="H96" s="64">
        <v>0</v>
      </c>
      <c r="I96" s="64"/>
    </row>
    <row r="97" spans="1:9" ht="14.25" customHeight="1" x14ac:dyDescent="0.2">
      <c r="A97" s="64">
        <v>90</v>
      </c>
      <c r="B97" s="67" t="s">
        <v>181</v>
      </c>
      <c r="C97" s="52" t="s">
        <v>182</v>
      </c>
      <c r="D97" s="64">
        <f t="shared" si="3"/>
        <v>27417041</v>
      </c>
      <c r="E97" s="64">
        <v>21870028</v>
      </c>
      <c r="F97" s="64">
        <v>3629765</v>
      </c>
      <c r="G97" s="64"/>
      <c r="H97" s="64">
        <f>8684418-6767170</f>
        <v>1917248</v>
      </c>
      <c r="I97" s="64"/>
    </row>
    <row r="98" spans="1:9" x14ac:dyDescent="0.2">
      <c r="A98" s="64">
        <v>91</v>
      </c>
      <c r="B98" s="68" t="s">
        <v>183</v>
      </c>
      <c r="C98" s="53" t="s">
        <v>184</v>
      </c>
      <c r="D98" s="64">
        <f t="shared" si="3"/>
        <v>6559029</v>
      </c>
      <c r="E98" s="64">
        <v>6559029</v>
      </c>
      <c r="F98" s="64"/>
      <c r="G98" s="64"/>
      <c r="H98" s="64">
        <v>0</v>
      </c>
      <c r="I98" s="64"/>
    </row>
    <row r="99" spans="1:9" x14ac:dyDescent="0.2">
      <c r="A99" s="64">
        <v>92</v>
      </c>
      <c r="B99" s="67" t="s">
        <v>185</v>
      </c>
      <c r="C99" s="52" t="s">
        <v>186</v>
      </c>
      <c r="D99" s="64">
        <f t="shared" si="3"/>
        <v>0</v>
      </c>
      <c r="E99" s="64">
        <v>0</v>
      </c>
      <c r="F99" s="64"/>
      <c r="G99" s="64"/>
      <c r="H99" s="64">
        <v>0</v>
      </c>
      <c r="I99" s="64"/>
    </row>
    <row r="100" spans="1:9" ht="15.75" customHeight="1" x14ac:dyDescent="0.2">
      <c r="A100" s="64">
        <v>93</v>
      </c>
      <c r="B100" s="61" t="s">
        <v>187</v>
      </c>
      <c r="C100" s="52" t="s">
        <v>188</v>
      </c>
      <c r="D100" s="64">
        <f t="shared" si="3"/>
        <v>165541</v>
      </c>
      <c r="E100" s="64">
        <v>0</v>
      </c>
      <c r="F100" s="64">
        <v>117365</v>
      </c>
      <c r="G100" s="64"/>
      <c r="H100" s="64">
        <v>48176</v>
      </c>
      <c r="I100" s="64"/>
    </row>
    <row r="101" spans="1:9" ht="24" x14ac:dyDescent="0.2">
      <c r="A101" s="64">
        <v>94</v>
      </c>
      <c r="B101" s="67" t="s">
        <v>189</v>
      </c>
      <c r="C101" s="50" t="s">
        <v>190</v>
      </c>
      <c r="D101" s="64">
        <f t="shared" si="3"/>
        <v>0</v>
      </c>
      <c r="E101" s="64">
        <v>0</v>
      </c>
      <c r="F101" s="64"/>
      <c r="G101" s="64"/>
      <c r="H101" s="64">
        <v>0</v>
      </c>
      <c r="I101" s="64"/>
    </row>
    <row r="102" spans="1:9" x14ac:dyDescent="0.2">
      <c r="A102" s="64">
        <v>95</v>
      </c>
      <c r="B102" s="67" t="s">
        <v>191</v>
      </c>
      <c r="C102" s="53" t="s">
        <v>192</v>
      </c>
      <c r="D102" s="64">
        <f t="shared" si="3"/>
        <v>1669068</v>
      </c>
      <c r="E102" s="64">
        <v>1669068</v>
      </c>
      <c r="F102" s="64"/>
      <c r="G102" s="64"/>
      <c r="H102" s="64">
        <v>0</v>
      </c>
      <c r="I102" s="64"/>
    </row>
    <row r="103" spans="1:9" x14ac:dyDescent="0.2">
      <c r="A103" s="64">
        <v>96</v>
      </c>
      <c r="B103" s="61" t="s">
        <v>193</v>
      </c>
      <c r="C103" s="52" t="s">
        <v>194</v>
      </c>
      <c r="D103" s="64">
        <f t="shared" si="3"/>
        <v>14838263</v>
      </c>
      <c r="E103" s="64">
        <v>11408574</v>
      </c>
      <c r="F103" s="64">
        <v>3429689</v>
      </c>
      <c r="G103" s="64"/>
      <c r="H103" s="64">
        <v>0</v>
      </c>
      <c r="I103" s="64"/>
    </row>
    <row r="104" spans="1:9" x14ac:dyDescent="0.2">
      <c r="A104" s="64">
        <v>97</v>
      </c>
      <c r="B104" s="67" t="s">
        <v>195</v>
      </c>
      <c r="C104" s="56" t="s">
        <v>196</v>
      </c>
      <c r="D104" s="64">
        <f t="shared" si="3"/>
        <v>8481196</v>
      </c>
      <c r="E104" s="64">
        <v>8481196</v>
      </c>
      <c r="F104" s="64"/>
      <c r="G104" s="64"/>
      <c r="H104" s="64">
        <v>0</v>
      </c>
      <c r="I104" s="64"/>
    </row>
    <row r="105" spans="1:9" x14ac:dyDescent="0.2">
      <c r="A105" s="64">
        <v>98</v>
      </c>
      <c r="B105" s="61" t="s">
        <v>197</v>
      </c>
      <c r="C105" s="52" t="s">
        <v>198</v>
      </c>
      <c r="D105" s="64">
        <f t="shared" si="3"/>
        <v>9343342</v>
      </c>
      <c r="E105" s="64">
        <v>9343342</v>
      </c>
      <c r="F105" s="64"/>
      <c r="G105" s="64"/>
      <c r="H105" s="64">
        <v>0</v>
      </c>
      <c r="I105" s="64"/>
    </row>
    <row r="106" spans="1:9" x14ac:dyDescent="0.2">
      <c r="A106" s="64">
        <v>99</v>
      </c>
      <c r="B106" s="61" t="s">
        <v>199</v>
      </c>
      <c r="C106" s="52" t="s">
        <v>200</v>
      </c>
      <c r="D106" s="64">
        <f t="shared" si="3"/>
        <v>22485574</v>
      </c>
      <c r="E106" s="64">
        <v>22485574</v>
      </c>
      <c r="F106" s="64"/>
      <c r="G106" s="64"/>
      <c r="H106" s="64">
        <v>0</v>
      </c>
      <c r="I106" s="64"/>
    </row>
    <row r="107" spans="1:9" x14ac:dyDescent="0.2">
      <c r="A107" s="64">
        <v>100</v>
      </c>
      <c r="B107" s="67" t="s">
        <v>201</v>
      </c>
      <c r="C107" s="53" t="s">
        <v>202</v>
      </c>
      <c r="D107" s="64">
        <f t="shared" si="3"/>
        <v>11759238</v>
      </c>
      <c r="E107" s="64">
        <v>11759238</v>
      </c>
      <c r="F107" s="64"/>
      <c r="G107" s="64"/>
      <c r="H107" s="64">
        <v>0</v>
      </c>
      <c r="I107" s="64"/>
    </row>
    <row r="108" spans="1:9" x14ac:dyDescent="0.2">
      <c r="A108" s="64">
        <v>101</v>
      </c>
      <c r="B108" s="67" t="s">
        <v>203</v>
      </c>
      <c r="C108" s="50" t="s">
        <v>204</v>
      </c>
      <c r="D108" s="64">
        <f t="shared" si="3"/>
        <v>13434786</v>
      </c>
      <c r="E108" s="64">
        <v>13434786</v>
      </c>
      <c r="F108" s="64"/>
      <c r="G108" s="64"/>
      <c r="H108" s="64">
        <v>0</v>
      </c>
      <c r="I108" s="64"/>
    </row>
    <row r="109" spans="1:9" x14ac:dyDescent="0.2">
      <c r="A109" s="64">
        <v>102</v>
      </c>
      <c r="B109" s="67" t="s">
        <v>205</v>
      </c>
      <c r="C109" s="50" t="s">
        <v>206</v>
      </c>
      <c r="D109" s="64">
        <f t="shared" si="3"/>
        <v>25550932</v>
      </c>
      <c r="E109" s="64">
        <v>25550932</v>
      </c>
      <c r="F109" s="64"/>
      <c r="G109" s="64"/>
      <c r="H109" s="64">
        <v>0</v>
      </c>
      <c r="I109" s="64"/>
    </row>
    <row r="110" spans="1:9" x14ac:dyDescent="0.2">
      <c r="A110" s="64">
        <v>103</v>
      </c>
      <c r="B110" s="67" t="s">
        <v>207</v>
      </c>
      <c r="C110" s="50" t="s">
        <v>208</v>
      </c>
      <c r="D110" s="64">
        <f t="shared" si="3"/>
        <v>24236651</v>
      </c>
      <c r="E110" s="64">
        <v>24236651</v>
      </c>
      <c r="F110" s="64"/>
      <c r="G110" s="64"/>
      <c r="H110" s="64">
        <v>0</v>
      </c>
      <c r="I110" s="64"/>
    </row>
    <row r="111" spans="1:9" x14ac:dyDescent="0.2">
      <c r="A111" s="64">
        <v>104</v>
      </c>
      <c r="B111" s="61" t="s">
        <v>209</v>
      </c>
      <c r="C111" s="52" t="s">
        <v>210</v>
      </c>
      <c r="D111" s="64">
        <f t="shared" si="3"/>
        <v>8125348</v>
      </c>
      <c r="E111" s="64">
        <v>8125348</v>
      </c>
      <c r="F111" s="64"/>
      <c r="G111" s="64"/>
      <c r="H111" s="64">
        <v>0</v>
      </c>
      <c r="I111" s="64"/>
    </row>
    <row r="112" spans="1:9" x14ac:dyDescent="0.2">
      <c r="A112" s="64">
        <v>105</v>
      </c>
      <c r="B112" s="68" t="s">
        <v>211</v>
      </c>
      <c r="C112" s="53" t="s">
        <v>212</v>
      </c>
      <c r="D112" s="64">
        <f t="shared" si="3"/>
        <v>13001641</v>
      </c>
      <c r="E112" s="64">
        <v>13001641</v>
      </c>
      <c r="F112" s="64"/>
      <c r="G112" s="64"/>
      <c r="H112" s="64">
        <v>0</v>
      </c>
      <c r="I112" s="64"/>
    </row>
    <row r="113" spans="1:9" x14ac:dyDescent="0.2">
      <c r="A113" s="64">
        <v>106</v>
      </c>
      <c r="B113" s="67" t="s">
        <v>213</v>
      </c>
      <c r="C113" s="50" t="s">
        <v>214</v>
      </c>
      <c r="D113" s="64">
        <f t="shared" si="3"/>
        <v>12681967</v>
      </c>
      <c r="E113" s="64">
        <v>12681967</v>
      </c>
      <c r="F113" s="64"/>
      <c r="G113" s="64"/>
      <c r="H113" s="64">
        <v>0</v>
      </c>
      <c r="I113" s="64"/>
    </row>
    <row r="114" spans="1:9" x14ac:dyDescent="0.2">
      <c r="A114" s="64">
        <v>107</v>
      </c>
      <c r="B114" s="67" t="s">
        <v>215</v>
      </c>
      <c r="C114" s="50" t="s">
        <v>216</v>
      </c>
      <c r="D114" s="64">
        <f t="shared" si="3"/>
        <v>18566927</v>
      </c>
      <c r="E114" s="64">
        <v>16392800</v>
      </c>
      <c r="F114" s="64">
        <v>583260</v>
      </c>
      <c r="G114" s="64"/>
      <c r="H114" s="64">
        <v>1590867</v>
      </c>
      <c r="I114" s="64"/>
    </row>
    <row r="115" spans="1:9" x14ac:dyDescent="0.2">
      <c r="A115" s="64">
        <v>108</v>
      </c>
      <c r="B115" s="61" t="s">
        <v>217</v>
      </c>
      <c r="C115" s="52" t="s">
        <v>218</v>
      </c>
      <c r="D115" s="64">
        <f t="shared" si="3"/>
        <v>10020297</v>
      </c>
      <c r="E115" s="64">
        <v>10020297</v>
      </c>
      <c r="F115" s="64"/>
      <c r="G115" s="64"/>
      <c r="H115" s="64">
        <v>0</v>
      </c>
      <c r="I115" s="64"/>
    </row>
    <row r="116" spans="1:9" ht="12" customHeight="1" x14ac:dyDescent="0.2">
      <c r="A116" s="64">
        <v>109</v>
      </c>
      <c r="B116" s="61" t="s">
        <v>219</v>
      </c>
      <c r="C116" s="52" t="s">
        <v>220</v>
      </c>
      <c r="D116" s="64">
        <f t="shared" si="3"/>
        <v>15718986</v>
      </c>
      <c r="E116" s="64">
        <v>15718986</v>
      </c>
      <c r="F116" s="64"/>
      <c r="G116" s="64"/>
      <c r="H116" s="64">
        <v>0</v>
      </c>
      <c r="I116" s="64"/>
    </row>
    <row r="117" spans="1:9" x14ac:dyDescent="0.2">
      <c r="A117" s="64">
        <v>110</v>
      </c>
      <c r="B117" s="67" t="s">
        <v>221</v>
      </c>
      <c r="C117" s="50" t="s">
        <v>222</v>
      </c>
      <c r="D117" s="64">
        <f t="shared" si="3"/>
        <v>24258155</v>
      </c>
      <c r="E117" s="64">
        <v>24258155</v>
      </c>
      <c r="F117" s="64"/>
      <c r="G117" s="64"/>
      <c r="H117" s="64">
        <v>0</v>
      </c>
      <c r="I117" s="64"/>
    </row>
    <row r="118" spans="1:9" x14ac:dyDescent="0.2">
      <c r="A118" s="64">
        <v>111</v>
      </c>
      <c r="B118" s="67" t="s">
        <v>223</v>
      </c>
      <c r="C118" s="50" t="s">
        <v>224</v>
      </c>
      <c r="D118" s="64">
        <f t="shared" si="3"/>
        <v>11308890</v>
      </c>
      <c r="E118" s="64">
        <v>11308890</v>
      </c>
      <c r="F118" s="64"/>
      <c r="G118" s="64"/>
      <c r="H118" s="64">
        <v>0</v>
      </c>
      <c r="I118" s="64"/>
    </row>
    <row r="119" spans="1:9" x14ac:dyDescent="0.2">
      <c r="A119" s="64">
        <v>112</v>
      </c>
      <c r="B119" s="67" t="s">
        <v>225</v>
      </c>
      <c r="C119" s="52" t="s">
        <v>226</v>
      </c>
      <c r="D119" s="64">
        <f t="shared" si="3"/>
        <v>0</v>
      </c>
      <c r="E119" s="64"/>
      <c r="F119" s="64"/>
      <c r="G119" s="64"/>
      <c r="H119" s="64">
        <v>0</v>
      </c>
      <c r="I119" s="64"/>
    </row>
    <row r="120" spans="1:9" x14ac:dyDescent="0.2">
      <c r="A120" s="64">
        <v>113</v>
      </c>
      <c r="B120" s="67" t="s">
        <v>227</v>
      </c>
      <c r="C120" s="50" t="s">
        <v>228</v>
      </c>
      <c r="D120" s="64">
        <f t="shared" si="3"/>
        <v>77766111</v>
      </c>
      <c r="E120" s="64">
        <v>0</v>
      </c>
      <c r="F120" s="64"/>
      <c r="G120" s="64">
        <v>77766111</v>
      </c>
      <c r="H120" s="64">
        <v>0</v>
      </c>
      <c r="I120" s="64"/>
    </row>
    <row r="121" spans="1:9" x14ac:dyDescent="0.2">
      <c r="A121" s="64">
        <v>114</v>
      </c>
      <c r="B121" s="61" t="s">
        <v>229</v>
      </c>
      <c r="C121" s="52" t="s">
        <v>230</v>
      </c>
      <c r="D121" s="64">
        <f t="shared" si="3"/>
        <v>0</v>
      </c>
      <c r="E121" s="64">
        <v>0</v>
      </c>
      <c r="F121" s="64"/>
      <c r="G121" s="64"/>
      <c r="H121" s="64">
        <v>0</v>
      </c>
      <c r="I121" s="64"/>
    </row>
    <row r="122" spans="1:9" ht="13.5" customHeight="1" x14ac:dyDescent="0.2">
      <c r="A122" s="64">
        <v>115</v>
      </c>
      <c r="B122" s="61" t="s">
        <v>231</v>
      </c>
      <c r="C122" s="52" t="s">
        <v>232</v>
      </c>
      <c r="D122" s="64">
        <f t="shared" si="3"/>
        <v>186761</v>
      </c>
      <c r="E122" s="64">
        <v>186761</v>
      </c>
      <c r="F122" s="64"/>
      <c r="G122" s="64"/>
      <c r="H122" s="64">
        <v>0</v>
      </c>
      <c r="I122" s="64"/>
    </row>
    <row r="123" spans="1:9" x14ac:dyDescent="0.2">
      <c r="A123" s="64">
        <v>116</v>
      </c>
      <c r="B123" s="61" t="s">
        <v>233</v>
      </c>
      <c r="C123" s="52" t="s">
        <v>234</v>
      </c>
      <c r="D123" s="64">
        <f t="shared" si="3"/>
        <v>226234</v>
      </c>
      <c r="E123" s="64">
        <v>226234</v>
      </c>
      <c r="F123" s="64"/>
      <c r="G123" s="64"/>
      <c r="H123" s="64">
        <v>0</v>
      </c>
      <c r="I123" s="64"/>
    </row>
    <row r="124" spans="1:9" ht="24" x14ac:dyDescent="0.2">
      <c r="A124" s="64">
        <v>117</v>
      </c>
      <c r="B124" s="61" t="s">
        <v>235</v>
      </c>
      <c r="C124" s="52" t="s">
        <v>236</v>
      </c>
      <c r="D124" s="64">
        <f t="shared" si="3"/>
        <v>253924</v>
      </c>
      <c r="E124" s="64">
        <v>253924</v>
      </c>
      <c r="F124" s="64"/>
      <c r="G124" s="64"/>
      <c r="H124" s="64">
        <v>0</v>
      </c>
      <c r="I124" s="64"/>
    </row>
    <row r="125" spans="1:9" x14ac:dyDescent="0.2">
      <c r="A125" s="64">
        <v>118</v>
      </c>
      <c r="B125" s="61" t="s">
        <v>237</v>
      </c>
      <c r="C125" s="52" t="s">
        <v>238</v>
      </c>
      <c r="D125" s="64">
        <f t="shared" si="3"/>
        <v>0</v>
      </c>
      <c r="E125" s="64">
        <v>0</v>
      </c>
      <c r="F125" s="64"/>
      <c r="G125" s="64"/>
      <c r="H125" s="64">
        <v>0</v>
      </c>
      <c r="I125" s="64"/>
    </row>
    <row r="126" spans="1:9" ht="12.75" customHeight="1" x14ac:dyDescent="0.2">
      <c r="A126" s="64">
        <v>119</v>
      </c>
      <c r="B126" s="61" t="s">
        <v>239</v>
      </c>
      <c r="C126" s="52" t="s">
        <v>240</v>
      </c>
      <c r="D126" s="64">
        <f t="shared" si="3"/>
        <v>11840537</v>
      </c>
      <c r="E126" s="64">
        <f>9892097+1948440</f>
        <v>11840537</v>
      </c>
      <c r="F126" s="64"/>
      <c r="G126" s="64"/>
      <c r="H126" s="64">
        <v>0</v>
      </c>
      <c r="I126" s="64"/>
    </row>
    <row r="127" spans="1:9" x14ac:dyDescent="0.2">
      <c r="A127" s="64">
        <v>120</v>
      </c>
      <c r="B127" s="63" t="s">
        <v>241</v>
      </c>
      <c r="C127" s="57" t="s">
        <v>242</v>
      </c>
      <c r="D127" s="64">
        <f t="shared" si="3"/>
        <v>0</v>
      </c>
      <c r="E127" s="64">
        <v>0</v>
      </c>
      <c r="F127" s="64"/>
      <c r="G127" s="64"/>
      <c r="H127" s="64">
        <v>0</v>
      </c>
      <c r="I127" s="64"/>
    </row>
    <row r="128" spans="1:9" x14ac:dyDescent="0.2">
      <c r="A128" s="64">
        <v>121</v>
      </c>
      <c r="B128" s="67" t="s">
        <v>243</v>
      </c>
      <c r="C128" s="50" t="s">
        <v>244</v>
      </c>
      <c r="D128" s="64">
        <f t="shared" si="3"/>
        <v>48589937</v>
      </c>
      <c r="E128" s="64">
        <v>0</v>
      </c>
      <c r="F128" s="64"/>
      <c r="G128" s="64">
        <v>35869579</v>
      </c>
      <c r="H128" s="64">
        <v>12720358</v>
      </c>
      <c r="I128" s="64"/>
    </row>
    <row r="129" spans="1:9" x14ac:dyDescent="0.2">
      <c r="A129" s="64">
        <v>122</v>
      </c>
      <c r="B129" s="61" t="s">
        <v>245</v>
      </c>
      <c r="C129" s="52" t="s">
        <v>246</v>
      </c>
      <c r="D129" s="64">
        <f t="shared" si="3"/>
        <v>0</v>
      </c>
      <c r="E129" s="64">
        <v>0</v>
      </c>
      <c r="F129" s="64"/>
      <c r="G129" s="64"/>
      <c r="H129" s="64">
        <v>0</v>
      </c>
      <c r="I129" s="64"/>
    </row>
    <row r="130" spans="1:9" ht="14.25" customHeight="1" x14ac:dyDescent="0.2">
      <c r="A130" s="64">
        <v>123</v>
      </c>
      <c r="B130" s="67" t="s">
        <v>247</v>
      </c>
      <c r="C130" s="52" t="s">
        <v>248</v>
      </c>
      <c r="D130" s="64">
        <f t="shared" si="3"/>
        <v>16042803</v>
      </c>
      <c r="E130" s="64">
        <v>0</v>
      </c>
      <c r="F130" s="64"/>
      <c r="G130" s="64">
        <v>16042803</v>
      </c>
      <c r="H130" s="64">
        <v>0</v>
      </c>
      <c r="I130" s="64"/>
    </row>
    <row r="131" spans="1:9" ht="24" x14ac:dyDescent="0.2">
      <c r="A131" s="64">
        <v>124</v>
      </c>
      <c r="B131" s="61" t="s">
        <v>249</v>
      </c>
      <c r="C131" s="52" t="s">
        <v>250</v>
      </c>
      <c r="D131" s="64">
        <f t="shared" si="3"/>
        <v>144931</v>
      </c>
      <c r="E131" s="64">
        <v>144931</v>
      </c>
      <c r="F131" s="64"/>
      <c r="G131" s="64"/>
      <c r="H131" s="64">
        <v>0</v>
      </c>
      <c r="I131" s="64"/>
    </row>
    <row r="132" spans="1:9" ht="21.75" customHeight="1" x14ac:dyDescent="0.2">
      <c r="A132" s="64">
        <v>125</v>
      </c>
      <c r="B132" s="61" t="s">
        <v>251</v>
      </c>
      <c r="C132" s="52" t="s">
        <v>252</v>
      </c>
      <c r="D132" s="64">
        <f t="shared" si="3"/>
        <v>0</v>
      </c>
      <c r="E132" s="64">
        <v>0</v>
      </c>
      <c r="F132" s="64"/>
      <c r="G132" s="64"/>
      <c r="H132" s="64">
        <v>0</v>
      </c>
      <c r="I132" s="64"/>
    </row>
    <row r="133" spans="1:9" x14ac:dyDescent="0.2">
      <c r="A133" s="64">
        <v>126</v>
      </c>
      <c r="B133" s="67" t="s">
        <v>253</v>
      </c>
      <c r="C133" s="52" t="s">
        <v>254</v>
      </c>
      <c r="D133" s="64">
        <f t="shared" si="3"/>
        <v>129260</v>
      </c>
      <c r="E133" s="64">
        <v>129260</v>
      </c>
      <c r="F133" s="64"/>
      <c r="G133" s="64"/>
      <c r="H133" s="64">
        <v>0</v>
      </c>
      <c r="I133" s="64"/>
    </row>
    <row r="134" spans="1:9" x14ac:dyDescent="0.2">
      <c r="A134" s="64">
        <v>127</v>
      </c>
      <c r="B134" s="68" t="s">
        <v>255</v>
      </c>
      <c r="C134" s="53" t="s">
        <v>256</v>
      </c>
      <c r="D134" s="64">
        <f t="shared" si="3"/>
        <v>0</v>
      </c>
      <c r="E134" s="64">
        <v>0</v>
      </c>
      <c r="F134" s="64"/>
      <c r="G134" s="64"/>
      <c r="H134" s="64">
        <v>0</v>
      </c>
      <c r="I134" s="64"/>
    </row>
    <row r="135" spans="1:9" x14ac:dyDescent="0.2">
      <c r="A135" s="64">
        <v>128</v>
      </c>
      <c r="B135" s="61" t="s">
        <v>257</v>
      </c>
      <c r="C135" s="52" t="s">
        <v>258</v>
      </c>
      <c r="D135" s="64">
        <f t="shared" si="3"/>
        <v>0</v>
      </c>
      <c r="E135" s="64">
        <v>0</v>
      </c>
      <c r="F135" s="64"/>
      <c r="G135" s="64"/>
      <c r="H135" s="64">
        <v>0</v>
      </c>
      <c r="I135" s="64"/>
    </row>
    <row r="136" spans="1:9" ht="12.75" customHeight="1" x14ac:dyDescent="0.2">
      <c r="A136" s="64">
        <v>129</v>
      </c>
      <c r="B136" s="67" t="s">
        <v>259</v>
      </c>
      <c r="C136" s="50" t="s">
        <v>260</v>
      </c>
      <c r="D136" s="64">
        <f t="shared" si="3"/>
        <v>0</v>
      </c>
      <c r="E136" s="64">
        <v>0</v>
      </c>
      <c r="F136" s="64"/>
      <c r="G136" s="64"/>
      <c r="H136" s="64">
        <v>0</v>
      </c>
      <c r="I136" s="64"/>
    </row>
    <row r="137" spans="1:9" x14ac:dyDescent="0.2">
      <c r="A137" s="64">
        <v>130</v>
      </c>
      <c r="B137" s="67" t="s">
        <v>261</v>
      </c>
      <c r="C137" s="50" t="s">
        <v>262</v>
      </c>
      <c r="D137" s="64">
        <f t="shared" ref="D137:D155" si="4">E137+F137+G137+H137+I137</f>
        <v>32296051</v>
      </c>
      <c r="E137" s="64">
        <v>0</v>
      </c>
      <c r="F137" s="64"/>
      <c r="G137" s="64">
        <v>32296051</v>
      </c>
      <c r="H137" s="64">
        <v>0</v>
      </c>
      <c r="I137" s="64"/>
    </row>
    <row r="138" spans="1:9" x14ac:dyDescent="0.2">
      <c r="A138" s="64">
        <v>131</v>
      </c>
      <c r="B138" s="61" t="s">
        <v>263</v>
      </c>
      <c r="C138" s="52" t="s">
        <v>264</v>
      </c>
      <c r="D138" s="64">
        <f t="shared" si="4"/>
        <v>0</v>
      </c>
      <c r="E138" s="64">
        <v>0</v>
      </c>
      <c r="F138" s="64"/>
      <c r="G138" s="64"/>
      <c r="H138" s="64">
        <v>0</v>
      </c>
      <c r="I138" s="64"/>
    </row>
    <row r="139" spans="1:9" x14ac:dyDescent="0.2">
      <c r="A139" s="64">
        <v>132</v>
      </c>
      <c r="B139" s="61" t="s">
        <v>265</v>
      </c>
      <c r="C139" s="52" t="s">
        <v>266</v>
      </c>
      <c r="D139" s="64">
        <f t="shared" si="4"/>
        <v>190885</v>
      </c>
      <c r="E139" s="64">
        <v>190885</v>
      </c>
      <c r="F139" s="64"/>
      <c r="G139" s="64"/>
      <c r="H139" s="64">
        <v>0</v>
      </c>
      <c r="I139" s="64"/>
    </row>
    <row r="140" spans="1:9" ht="13.5" customHeight="1" x14ac:dyDescent="0.2">
      <c r="A140" s="64">
        <v>133</v>
      </c>
      <c r="B140" s="61" t="s">
        <v>267</v>
      </c>
      <c r="C140" s="150" t="s">
        <v>268</v>
      </c>
      <c r="D140" s="64">
        <f t="shared" si="4"/>
        <v>45990613</v>
      </c>
      <c r="E140" s="148">
        <v>45990613</v>
      </c>
      <c r="F140" s="64"/>
      <c r="G140" s="64"/>
      <c r="H140" s="64">
        <v>0</v>
      </c>
      <c r="I140" s="64"/>
    </row>
    <row r="141" spans="1:9" x14ac:dyDescent="0.2">
      <c r="A141" s="64">
        <v>134</v>
      </c>
      <c r="B141" s="61" t="s">
        <v>269</v>
      </c>
      <c r="C141" s="150" t="s">
        <v>270</v>
      </c>
      <c r="D141" s="64">
        <f t="shared" si="4"/>
        <v>2129867941</v>
      </c>
      <c r="E141" s="64">
        <v>0</v>
      </c>
      <c r="F141" s="64"/>
      <c r="G141" s="64"/>
      <c r="H141" s="148">
        <v>2129867941</v>
      </c>
      <c r="I141" s="64"/>
    </row>
    <row r="142" spans="1:9" x14ac:dyDescent="0.2">
      <c r="A142" s="64">
        <v>135</v>
      </c>
      <c r="B142" s="61" t="s">
        <v>271</v>
      </c>
      <c r="C142" s="150" t="s">
        <v>272</v>
      </c>
      <c r="D142" s="64">
        <f t="shared" si="4"/>
        <v>4930377</v>
      </c>
      <c r="E142" s="148">
        <v>4930377</v>
      </c>
      <c r="F142" s="64"/>
      <c r="G142" s="64"/>
      <c r="H142" s="64">
        <v>0</v>
      </c>
      <c r="I142" s="64"/>
    </row>
    <row r="143" spans="1:9" x14ac:dyDescent="0.2">
      <c r="A143" s="64">
        <v>136</v>
      </c>
      <c r="B143" s="67" t="s">
        <v>273</v>
      </c>
      <c r="C143" s="50" t="s">
        <v>274</v>
      </c>
      <c r="D143" s="64">
        <f t="shared" si="4"/>
        <v>66019337</v>
      </c>
      <c r="E143" s="64">
        <v>28674025</v>
      </c>
      <c r="F143" s="64">
        <v>27672468</v>
      </c>
      <c r="G143" s="64"/>
      <c r="H143" s="64">
        <v>9672844</v>
      </c>
      <c r="I143" s="64"/>
    </row>
    <row r="144" spans="1:9" ht="10.5" customHeight="1" x14ac:dyDescent="0.2">
      <c r="A144" s="64">
        <v>137</v>
      </c>
      <c r="B144" s="61" t="s">
        <v>275</v>
      </c>
      <c r="C144" s="52" t="s">
        <v>276</v>
      </c>
      <c r="D144" s="64">
        <f t="shared" si="4"/>
        <v>234654751</v>
      </c>
      <c r="E144" s="64">
        <v>234654751</v>
      </c>
      <c r="F144" s="64"/>
      <c r="G144" s="64"/>
      <c r="H144" s="64">
        <v>0</v>
      </c>
      <c r="I144" s="64"/>
    </row>
    <row r="145" spans="1:9" x14ac:dyDescent="0.2">
      <c r="A145" s="64">
        <v>138</v>
      </c>
      <c r="B145" s="67" t="s">
        <v>277</v>
      </c>
      <c r="C145" s="52" t="s">
        <v>278</v>
      </c>
      <c r="D145" s="64">
        <f t="shared" si="4"/>
        <v>30376204</v>
      </c>
      <c r="E145" s="64">
        <v>30376204</v>
      </c>
      <c r="F145" s="64"/>
      <c r="G145" s="64"/>
      <c r="H145" s="64">
        <v>0</v>
      </c>
      <c r="I145" s="64"/>
    </row>
    <row r="146" spans="1:9" x14ac:dyDescent="0.2">
      <c r="A146" s="64">
        <v>139</v>
      </c>
      <c r="B146" s="68" t="s">
        <v>279</v>
      </c>
      <c r="C146" s="53" t="s">
        <v>280</v>
      </c>
      <c r="D146" s="64">
        <f t="shared" si="4"/>
        <v>27837666</v>
      </c>
      <c r="E146" s="64">
        <v>27837666</v>
      </c>
      <c r="F146" s="64"/>
      <c r="G146" s="64"/>
      <c r="H146" s="64">
        <v>0</v>
      </c>
      <c r="I146" s="64"/>
    </row>
    <row r="147" spans="1:9" x14ac:dyDescent="0.2">
      <c r="A147" s="64">
        <v>140</v>
      </c>
      <c r="B147" s="61" t="s">
        <v>281</v>
      </c>
      <c r="C147" s="52" t="s">
        <v>282</v>
      </c>
      <c r="D147" s="64">
        <f t="shared" si="4"/>
        <v>54901623</v>
      </c>
      <c r="E147" s="64">
        <v>0</v>
      </c>
      <c r="F147" s="64"/>
      <c r="G147" s="64">
        <v>54901623</v>
      </c>
      <c r="H147" s="64">
        <v>0</v>
      </c>
      <c r="I147" s="64"/>
    </row>
    <row r="148" spans="1:9" x14ac:dyDescent="0.2">
      <c r="A148" s="64">
        <v>141</v>
      </c>
      <c r="B148" s="61" t="s">
        <v>283</v>
      </c>
      <c r="C148" s="52" t="s">
        <v>284</v>
      </c>
      <c r="D148" s="64">
        <f t="shared" si="4"/>
        <v>26324370</v>
      </c>
      <c r="E148" s="64">
        <v>0</v>
      </c>
      <c r="F148" s="64">
        <v>26324370</v>
      </c>
      <c r="G148" s="64"/>
      <c r="H148" s="64">
        <v>0</v>
      </c>
      <c r="I148" s="64"/>
    </row>
    <row r="149" spans="1:9" x14ac:dyDescent="0.2">
      <c r="A149" s="64">
        <v>142</v>
      </c>
      <c r="B149" s="61" t="s">
        <v>285</v>
      </c>
      <c r="C149" s="52" t="s">
        <v>286</v>
      </c>
      <c r="D149" s="64">
        <f t="shared" si="4"/>
        <v>18454714</v>
      </c>
      <c r="E149" s="64">
        <v>6863149</v>
      </c>
      <c r="F149" s="64">
        <v>11591565</v>
      </c>
      <c r="G149" s="64"/>
      <c r="H149" s="64">
        <v>0</v>
      </c>
      <c r="I149" s="64"/>
    </row>
    <row r="150" spans="1:9" x14ac:dyDescent="0.2">
      <c r="A150" s="64">
        <v>143</v>
      </c>
      <c r="B150" s="68" t="s">
        <v>287</v>
      </c>
      <c r="C150" s="53" t="s">
        <v>288</v>
      </c>
      <c r="D150" s="64">
        <f t="shared" si="4"/>
        <v>0</v>
      </c>
      <c r="E150" s="64">
        <v>0</v>
      </c>
      <c r="F150" s="64"/>
      <c r="G150" s="64"/>
      <c r="H150" s="64">
        <v>0</v>
      </c>
      <c r="I150" s="64"/>
    </row>
    <row r="151" spans="1:9" x14ac:dyDescent="0.2">
      <c r="A151" s="64">
        <v>144</v>
      </c>
      <c r="B151" s="67" t="s">
        <v>289</v>
      </c>
      <c r="C151" s="53" t="s">
        <v>290</v>
      </c>
      <c r="D151" s="64">
        <f t="shared" si="4"/>
        <v>75559491</v>
      </c>
      <c r="E151" s="64">
        <v>64647469</v>
      </c>
      <c r="F151" s="64">
        <v>1230621</v>
      </c>
      <c r="G151" s="64"/>
      <c r="H151" s="64">
        <f>16506694-6825293</f>
        <v>9681401</v>
      </c>
      <c r="I151" s="64"/>
    </row>
    <row r="152" spans="1:9" x14ac:dyDescent="0.2">
      <c r="A152" s="64">
        <v>145</v>
      </c>
      <c r="B152" s="61" t="s">
        <v>291</v>
      </c>
      <c r="C152" s="150" t="s">
        <v>292</v>
      </c>
      <c r="D152" s="64">
        <f t="shared" si="4"/>
        <v>41197512</v>
      </c>
      <c r="E152" s="148">
        <v>41197512</v>
      </c>
      <c r="F152" s="64"/>
      <c r="G152" s="64"/>
      <c r="H152" s="64">
        <v>0</v>
      </c>
      <c r="I152" s="64"/>
    </row>
    <row r="153" spans="1:9" x14ac:dyDescent="0.2">
      <c r="A153" s="64">
        <v>146</v>
      </c>
      <c r="B153" s="67" t="s">
        <v>293</v>
      </c>
      <c r="C153" s="50" t="s">
        <v>294</v>
      </c>
      <c r="D153" s="64">
        <f t="shared" si="4"/>
        <v>0</v>
      </c>
      <c r="E153" s="64">
        <v>0</v>
      </c>
      <c r="F153" s="64"/>
      <c r="G153" s="64"/>
      <c r="H153" s="64">
        <v>0</v>
      </c>
      <c r="I153" s="64"/>
    </row>
    <row r="154" spans="1:9" x14ac:dyDescent="0.2">
      <c r="A154" s="64">
        <v>147</v>
      </c>
      <c r="B154" s="67" t="s">
        <v>295</v>
      </c>
      <c r="C154" s="50" t="s">
        <v>296</v>
      </c>
      <c r="D154" s="64">
        <f t="shared" si="4"/>
        <v>0</v>
      </c>
      <c r="E154" s="64">
        <v>0</v>
      </c>
      <c r="F154" s="64"/>
      <c r="G154" s="64"/>
      <c r="H154" s="64">
        <v>0</v>
      </c>
      <c r="I154" s="64"/>
    </row>
    <row r="155" spans="1:9" ht="12.75" x14ac:dyDescent="0.2">
      <c r="A155" s="64">
        <v>148</v>
      </c>
      <c r="B155" s="88" t="s">
        <v>297</v>
      </c>
      <c r="C155" s="58" t="s">
        <v>298</v>
      </c>
      <c r="D155" s="64">
        <f t="shared" si="4"/>
        <v>309281830</v>
      </c>
      <c r="E155" s="64">
        <v>0</v>
      </c>
      <c r="F155" s="64"/>
      <c r="G155" s="64"/>
      <c r="H155" s="64">
        <v>299546470</v>
      </c>
      <c r="I155" s="64">
        <v>9735360</v>
      </c>
    </row>
  </sheetData>
  <mergeCells count="4">
    <mergeCell ref="A2:I2"/>
    <mergeCell ref="A5:C5"/>
    <mergeCell ref="A6:C6"/>
    <mergeCell ref="A7:C7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14" sqref="K14"/>
    </sheetView>
  </sheetViews>
  <sheetFormatPr defaultRowHeight="12.75" x14ac:dyDescent="0.2"/>
  <cols>
    <col min="1" max="1" width="4.28515625" style="159" customWidth="1"/>
    <col min="2" max="2" width="8.42578125" style="159" customWidth="1"/>
    <col min="3" max="3" width="34.5703125" style="177" customWidth="1"/>
    <col min="4" max="4" width="15.7109375" style="185" customWidth="1"/>
    <col min="5" max="5" width="15.42578125" style="185" customWidth="1"/>
    <col min="6" max="6" width="15.85546875" style="185" customWidth="1"/>
    <col min="7" max="7" width="13.140625" style="185" customWidth="1"/>
    <col min="8" max="8" width="13.5703125" style="185" customWidth="1"/>
    <col min="9" max="9" width="14.85546875" style="185" customWidth="1"/>
    <col min="10" max="10" width="14.42578125" style="178" customWidth="1"/>
    <col min="11" max="11" width="5.7109375" style="178" customWidth="1"/>
    <col min="12" max="12" width="14.85546875" style="179" customWidth="1"/>
    <col min="13" max="13" width="15.42578125" style="179" customWidth="1"/>
    <col min="14" max="14" width="9.42578125" style="179" customWidth="1"/>
    <col min="15" max="15" width="11" style="158" customWidth="1"/>
    <col min="16" max="16384" width="9.140625" style="158"/>
  </cols>
  <sheetData>
    <row r="2" spans="1:16" ht="25.5" customHeight="1" x14ac:dyDescent="0.2">
      <c r="A2" s="282" t="s">
        <v>326</v>
      </c>
      <c r="B2" s="282"/>
      <c r="C2" s="282"/>
      <c r="D2" s="282"/>
      <c r="E2" s="282"/>
      <c r="F2" s="282"/>
      <c r="G2" s="282"/>
      <c r="H2" s="282"/>
      <c r="I2" s="282"/>
    </row>
    <row r="3" spans="1:16" x14ac:dyDescent="0.2">
      <c r="C3" s="160"/>
      <c r="I3" s="185" t="s">
        <v>330</v>
      </c>
    </row>
    <row r="4" spans="1:16" s="162" customFormat="1" ht="18.75" customHeight="1" x14ac:dyDescent="0.2">
      <c r="A4" s="283" t="s">
        <v>0</v>
      </c>
      <c r="B4" s="283" t="s">
        <v>1</v>
      </c>
      <c r="C4" s="283" t="s">
        <v>2</v>
      </c>
      <c r="D4" s="270" t="s">
        <v>320</v>
      </c>
      <c r="E4" s="270"/>
      <c r="F4" s="270"/>
      <c r="G4" s="270"/>
      <c r="H4" s="270"/>
      <c r="I4" s="270"/>
      <c r="J4" s="180"/>
      <c r="K4" s="180"/>
      <c r="L4" s="181"/>
      <c r="M4" s="181"/>
      <c r="N4" s="181"/>
    </row>
    <row r="5" spans="1:16" ht="94.5" customHeight="1" x14ac:dyDescent="0.2">
      <c r="A5" s="283"/>
      <c r="B5" s="283"/>
      <c r="C5" s="283"/>
      <c r="D5" s="184" t="s">
        <v>300</v>
      </c>
      <c r="E5" s="184" t="s">
        <v>403</v>
      </c>
      <c r="F5" s="184" t="s">
        <v>317</v>
      </c>
      <c r="G5" s="184" t="s">
        <v>318</v>
      </c>
      <c r="H5" s="184" t="s">
        <v>401</v>
      </c>
      <c r="I5" s="184" t="s">
        <v>316</v>
      </c>
    </row>
    <row r="6" spans="1:16" s="162" customFormat="1" x14ac:dyDescent="0.2">
      <c r="A6" s="284" t="s">
        <v>300</v>
      </c>
      <c r="B6" s="284"/>
      <c r="C6" s="284"/>
      <c r="D6" s="186">
        <f>E6+F6+G6+H6+I6</f>
        <v>26571529783</v>
      </c>
      <c r="E6" s="186">
        <f>E8+E7</f>
        <v>15108367924</v>
      </c>
      <c r="F6" s="186">
        <f t="shared" ref="F6:I6" si="0">F8+F7</f>
        <v>3706549172</v>
      </c>
      <c r="G6" s="186">
        <f t="shared" si="0"/>
        <v>547403292</v>
      </c>
      <c r="H6" s="186">
        <f t="shared" si="0"/>
        <v>3999913438</v>
      </c>
      <c r="I6" s="186">
        <f t="shared" si="0"/>
        <v>3209295957</v>
      </c>
      <c r="J6" s="185"/>
      <c r="K6" s="185"/>
      <c r="L6" s="179"/>
      <c r="M6" s="179"/>
      <c r="N6" s="179"/>
      <c r="O6" s="161"/>
      <c r="P6" s="161"/>
    </row>
    <row r="7" spans="1:16" s="162" customFormat="1" ht="15.75" customHeight="1" x14ac:dyDescent="0.2">
      <c r="A7" s="279" t="s">
        <v>299</v>
      </c>
      <c r="B7" s="280"/>
      <c r="C7" s="281"/>
      <c r="D7" s="187">
        <f t="shared" ref="D7" si="1">E7+F7+G7+I7</f>
        <v>1606942084</v>
      </c>
      <c r="E7" s="188">
        <v>1461499997</v>
      </c>
      <c r="F7" s="187">
        <v>88746714</v>
      </c>
      <c r="G7" s="187"/>
      <c r="H7" s="187"/>
      <c r="I7" s="187">
        <v>56695373</v>
      </c>
      <c r="J7" s="178"/>
      <c r="K7" s="178"/>
      <c r="L7" s="179"/>
      <c r="M7" s="179"/>
      <c r="N7" s="179"/>
      <c r="O7" s="161"/>
      <c r="P7" s="161"/>
    </row>
    <row r="8" spans="1:16" x14ac:dyDescent="0.2">
      <c r="A8" s="279" t="s">
        <v>395</v>
      </c>
      <c r="B8" s="280"/>
      <c r="C8" s="281"/>
      <c r="D8" s="186">
        <f>SUM(D9:D156)</f>
        <v>24964587699</v>
      </c>
      <c r="E8" s="186">
        <f t="shared" ref="E8:I8" si="2">SUM(E9:E156)</f>
        <v>13646867927</v>
      </c>
      <c r="F8" s="186">
        <f t="shared" si="2"/>
        <v>3617802458</v>
      </c>
      <c r="G8" s="186">
        <f t="shared" si="2"/>
        <v>547403292</v>
      </c>
      <c r="H8" s="186">
        <f t="shared" si="2"/>
        <v>3999913438</v>
      </c>
      <c r="I8" s="186">
        <f t="shared" si="2"/>
        <v>3152600584</v>
      </c>
      <c r="J8" s="185"/>
      <c r="K8" s="179"/>
    </row>
    <row r="9" spans="1:16" ht="12" customHeight="1" x14ac:dyDescent="0.2">
      <c r="A9" s="163">
        <v>1</v>
      </c>
      <c r="B9" s="164" t="s">
        <v>3</v>
      </c>
      <c r="C9" s="165" t="s">
        <v>4</v>
      </c>
      <c r="D9" s="187">
        <f>E9+F9+G9+H9+I9</f>
        <v>48406743</v>
      </c>
      <c r="E9" s="187">
        <v>48406743</v>
      </c>
      <c r="F9" s="187"/>
      <c r="G9" s="187"/>
      <c r="H9" s="187"/>
      <c r="I9" s="187"/>
      <c r="J9" s="185"/>
      <c r="K9" s="179"/>
    </row>
    <row r="10" spans="1:16" x14ac:dyDescent="0.2">
      <c r="A10" s="163">
        <v>2</v>
      </c>
      <c r="B10" s="166" t="s">
        <v>5</v>
      </c>
      <c r="C10" s="165" t="s">
        <v>6</v>
      </c>
      <c r="D10" s="187">
        <f t="shared" ref="D10:D73" si="3">E10+F10+G10+H10+I10</f>
        <v>35668912</v>
      </c>
      <c r="E10" s="187">
        <v>35597527</v>
      </c>
      <c r="F10" s="187">
        <v>71385</v>
      </c>
      <c r="G10" s="187"/>
      <c r="H10" s="187"/>
      <c r="I10" s="187"/>
      <c r="J10" s="185"/>
    </row>
    <row r="11" spans="1:16" x14ac:dyDescent="0.2">
      <c r="A11" s="163">
        <v>3</v>
      </c>
      <c r="B11" s="167" t="s">
        <v>7</v>
      </c>
      <c r="C11" s="168" t="s">
        <v>8</v>
      </c>
      <c r="D11" s="187">
        <f t="shared" si="3"/>
        <v>238082471</v>
      </c>
      <c r="E11" s="187">
        <v>173316151</v>
      </c>
      <c r="F11" s="187">
        <v>218913</v>
      </c>
      <c r="G11" s="187"/>
      <c r="H11" s="187">
        <v>64547407</v>
      </c>
      <c r="I11" s="187"/>
      <c r="J11" s="185"/>
    </row>
    <row r="12" spans="1:16" ht="14.25" customHeight="1" x14ac:dyDescent="0.2">
      <c r="A12" s="163">
        <v>4</v>
      </c>
      <c r="B12" s="164" t="s">
        <v>9</v>
      </c>
      <c r="C12" s="165" t="s">
        <v>10</v>
      </c>
      <c r="D12" s="187">
        <f t="shared" si="3"/>
        <v>41289234</v>
      </c>
      <c r="E12" s="187">
        <v>41157465</v>
      </c>
      <c r="F12" s="187">
        <v>131769</v>
      </c>
      <c r="G12" s="187"/>
      <c r="H12" s="187"/>
      <c r="I12" s="187"/>
      <c r="J12" s="185"/>
    </row>
    <row r="13" spans="1:16" x14ac:dyDescent="0.2">
      <c r="A13" s="163">
        <v>5</v>
      </c>
      <c r="B13" s="164" t="s">
        <v>11</v>
      </c>
      <c r="C13" s="165" t="s">
        <v>12</v>
      </c>
      <c r="D13" s="187">
        <f t="shared" si="3"/>
        <v>44548151</v>
      </c>
      <c r="E13" s="187">
        <v>44548151</v>
      </c>
      <c r="F13" s="187"/>
      <c r="G13" s="187"/>
      <c r="H13" s="187"/>
      <c r="I13" s="187"/>
      <c r="J13" s="185"/>
    </row>
    <row r="14" spans="1:16" x14ac:dyDescent="0.2">
      <c r="A14" s="163">
        <v>6</v>
      </c>
      <c r="B14" s="167" t="s">
        <v>13</v>
      </c>
      <c r="C14" s="168" t="s">
        <v>14</v>
      </c>
      <c r="D14" s="187">
        <f t="shared" si="3"/>
        <v>589510817</v>
      </c>
      <c r="E14" s="187">
        <v>439589267</v>
      </c>
      <c r="F14" s="187">
        <v>9101380</v>
      </c>
      <c r="G14" s="187">
        <v>16866706</v>
      </c>
      <c r="H14" s="187">
        <v>98009415</v>
      </c>
      <c r="I14" s="187">
        <v>25944049</v>
      </c>
      <c r="J14" s="185"/>
    </row>
    <row r="15" spans="1:16" x14ac:dyDescent="0.2">
      <c r="A15" s="163">
        <v>7</v>
      </c>
      <c r="B15" s="169" t="s">
        <v>15</v>
      </c>
      <c r="C15" s="170" t="s">
        <v>16</v>
      </c>
      <c r="D15" s="187">
        <f t="shared" si="3"/>
        <v>173389074</v>
      </c>
      <c r="E15" s="187">
        <v>152532835</v>
      </c>
      <c r="F15" s="187">
        <v>0</v>
      </c>
      <c r="G15" s="187"/>
      <c r="H15" s="187">
        <v>20856239</v>
      </c>
      <c r="I15" s="187"/>
      <c r="J15" s="185"/>
    </row>
    <row r="16" spans="1:16" x14ac:dyDescent="0.2">
      <c r="A16" s="163">
        <v>8</v>
      </c>
      <c r="B16" s="167" t="s">
        <v>17</v>
      </c>
      <c r="C16" s="168" t="s">
        <v>18</v>
      </c>
      <c r="D16" s="187">
        <f t="shared" si="3"/>
        <v>37609053</v>
      </c>
      <c r="E16" s="187">
        <v>37609053</v>
      </c>
      <c r="F16" s="187"/>
      <c r="G16" s="187"/>
      <c r="H16" s="187"/>
      <c r="I16" s="187"/>
      <c r="J16" s="185"/>
    </row>
    <row r="17" spans="1:10" x14ac:dyDescent="0.2">
      <c r="A17" s="163">
        <v>9</v>
      </c>
      <c r="B17" s="167" t="s">
        <v>19</v>
      </c>
      <c r="C17" s="168" t="s">
        <v>20</v>
      </c>
      <c r="D17" s="187">
        <f t="shared" si="3"/>
        <v>57383148</v>
      </c>
      <c r="E17" s="187">
        <v>57383148</v>
      </c>
      <c r="F17" s="187"/>
      <c r="G17" s="187"/>
      <c r="H17" s="187"/>
      <c r="I17" s="187"/>
      <c r="J17" s="185"/>
    </row>
    <row r="18" spans="1:10" x14ac:dyDescent="0.2">
      <c r="A18" s="163">
        <v>10</v>
      </c>
      <c r="B18" s="167" t="s">
        <v>21</v>
      </c>
      <c r="C18" s="168" t="s">
        <v>22</v>
      </c>
      <c r="D18" s="187">
        <f t="shared" si="3"/>
        <v>37579028</v>
      </c>
      <c r="E18" s="187">
        <v>37579028</v>
      </c>
      <c r="F18" s="187"/>
      <c r="G18" s="187"/>
      <c r="H18" s="187"/>
      <c r="I18" s="187"/>
      <c r="J18" s="185"/>
    </row>
    <row r="19" spans="1:10" x14ac:dyDescent="0.2">
      <c r="A19" s="163">
        <v>11</v>
      </c>
      <c r="B19" s="167" t="s">
        <v>23</v>
      </c>
      <c r="C19" s="168" t="s">
        <v>24</v>
      </c>
      <c r="D19" s="187">
        <f t="shared" si="3"/>
        <v>46598723</v>
      </c>
      <c r="E19" s="187">
        <v>46598723</v>
      </c>
      <c r="F19" s="187"/>
      <c r="G19" s="187"/>
      <c r="H19" s="187"/>
      <c r="I19" s="187"/>
      <c r="J19" s="185"/>
    </row>
    <row r="20" spans="1:10" x14ac:dyDescent="0.2">
      <c r="A20" s="163">
        <v>12</v>
      </c>
      <c r="B20" s="167" t="s">
        <v>25</v>
      </c>
      <c r="C20" s="168" t="s">
        <v>26</v>
      </c>
      <c r="D20" s="187">
        <f t="shared" si="3"/>
        <v>116163272</v>
      </c>
      <c r="E20" s="187">
        <v>116163272</v>
      </c>
      <c r="F20" s="187"/>
      <c r="G20" s="187"/>
      <c r="H20" s="187"/>
      <c r="I20" s="187"/>
      <c r="J20" s="185"/>
    </row>
    <row r="21" spans="1:10" x14ac:dyDescent="0.2">
      <c r="A21" s="163">
        <v>13</v>
      </c>
      <c r="B21" s="164" t="s">
        <v>27</v>
      </c>
      <c r="C21" s="168" t="s">
        <v>28</v>
      </c>
      <c r="D21" s="187">
        <f t="shared" si="3"/>
        <v>0</v>
      </c>
      <c r="E21" s="187">
        <v>0</v>
      </c>
      <c r="F21" s="187"/>
      <c r="G21" s="187"/>
      <c r="H21" s="187"/>
      <c r="I21" s="187"/>
      <c r="J21" s="185"/>
    </row>
    <row r="22" spans="1:10" x14ac:dyDescent="0.2">
      <c r="A22" s="163">
        <v>14</v>
      </c>
      <c r="B22" s="164" t="s">
        <v>29</v>
      </c>
      <c r="C22" s="165" t="s">
        <v>30</v>
      </c>
      <c r="D22" s="187">
        <f t="shared" si="3"/>
        <v>0</v>
      </c>
      <c r="E22" s="187">
        <v>0</v>
      </c>
      <c r="F22" s="187"/>
      <c r="G22" s="187"/>
      <c r="H22" s="187"/>
      <c r="I22" s="187"/>
      <c r="J22" s="185"/>
    </row>
    <row r="23" spans="1:10" x14ac:dyDescent="0.2">
      <c r="A23" s="163">
        <v>15</v>
      </c>
      <c r="B23" s="167" t="s">
        <v>31</v>
      </c>
      <c r="C23" s="168" t="s">
        <v>32</v>
      </c>
      <c r="D23" s="187">
        <f t="shared" si="3"/>
        <v>48994142</v>
      </c>
      <c r="E23" s="187">
        <v>48994142</v>
      </c>
      <c r="F23" s="187"/>
      <c r="G23" s="187"/>
      <c r="H23" s="187"/>
      <c r="I23" s="187"/>
      <c r="J23" s="185"/>
    </row>
    <row r="24" spans="1:10" x14ac:dyDescent="0.2">
      <c r="A24" s="163">
        <v>16</v>
      </c>
      <c r="B24" s="167" t="s">
        <v>33</v>
      </c>
      <c r="C24" s="168" t="s">
        <v>34</v>
      </c>
      <c r="D24" s="187">
        <f t="shared" si="3"/>
        <v>69708539</v>
      </c>
      <c r="E24" s="187">
        <v>69708539</v>
      </c>
      <c r="F24" s="187"/>
      <c r="G24" s="187"/>
      <c r="H24" s="187"/>
      <c r="I24" s="187"/>
      <c r="J24" s="185"/>
    </row>
    <row r="25" spans="1:10" x14ac:dyDescent="0.2">
      <c r="A25" s="163">
        <v>17</v>
      </c>
      <c r="B25" s="167" t="s">
        <v>35</v>
      </c>
      <c r="C25" s="168" t="s">
        <v>36</v>
      </c>
      <c r="D25" s="187">
        <f t="shared" si="3"/>
        <v>138165223</v>
      </c>
      <c r="E25" s="187">
        <v>108442385</v>
      </c>
      <c r="F25" s="187"/>
      <c r="G25" s="187"/>
      <c r="H25" s="187">
        <v>29722838</v>
      </c>
      <c r="I25" s="187"/>
      <c r="J25" s="185"/>
    </row>
    <row r="26" spans="1:10" x14ac:dyDescent="0.2">
      <c r="A26" s="163">
        <v>18</v>
      </c>
      <c r="B26" s="167" t="s">
        <v>37</v>
      </c>
      <c r="C26" s="168" t="s">
        <v>38</v>
      </c>
      <c r="D26" s="187">
        <f t="shared" si="3"/>
        <v>581672617</v>
      </c>
      <c r="E26" s="187">
        <v>393982432</v>
      </c>
      <c r="F26" s="187">
        <v>6623428</v>
      </c>
      <c r="G26" s="187">
        <v>8784977</v>
      </c>
      <c r="H26" s="187">
        <v>137912951</v>
      </c>
      <c r="I26" s="187">
        <v>34368829</v>
      </c>
      <c r="J26" s="185"/>
    </row>
    <row r="27" spans="1:10" x14ac:dyDescent="0.2">
      <c r="A27" s="163">
        <v>19</v>
      </c>
      <c r="B27" s="164" t="s">
        <v>39</v>
      </c>
      <c r="C27" s="165" t="s">
        <v>40</v>
      </c>
      <c r="D27" s="187">
        <f t="shared" si="3"/>
        <v>29150882</v>
      </c>
      <c r="E27" s="187">
        <v>29150882</v>
      </c>
      <c r="F27" s="187">
        <v>0</v>
      </c>
      <c r="G27" s="187"/>
      <c r="H27" s="187"/>
      <c r="I27" s="187"/>
      <c r="J27" s="185"/>
    </row>
    <row r="28" spans="1:10" x14ac:dyDescent="0.2">
      <c r="A28" s="163">
        <v>20</v>
      </c>
      <c r="B28" s="164" t="s">
        <v>41</v>
      </c>
      <c r="C28" s="165" t="s">
        <v>42</v>
      </c>
      <c r="D28" s="187">
        <f t="shared" si="3"/>
        <v>26315179</v>
      </c>
      <c r="E28" s="187">
        <v>26315179</v>
      </c>
      <c r="F28" s="187">
        <v>0</v>
      </c>
      <c r="G28" s="187"/>
      <c r="H28" s="187"/>
      <c r="I28" s="187"/>
      <c r="J28" s="185"/>
    </row>
    <row r="29" spans="1:10" x14ac:dyDescent="0.2">
      <c r="A29" s="163">
        <v>21</v>
      </c>
      <c r="B29" s="164" t="s">
        <v>43</v>
      </c>
      <c r="C29" s="165" t="s">
        <v>44</v>
      </c>
      <c r="D29" s="187">
        <f t="shared" si="3"/>
        <v>211611888</v>
      </c>
      <c r="E29" s="187">
        <v>157199759</v>
      </c>
      <c r="F29" s="187">
        <v>145942</v>
      </c>
      <c r="G29" s="187">
        <v>5661409</v>
      </c>
      <c r="H29" s="187">
        <v>48604778</v>
      </c>
      <c r="I29" s="187"/>
      <c r="J29" s="185"/>
    </row>
    <row r="30" spans="1:10" x14ac:dyDescent="0.2">
      <c r="A30" s="163">
        <v>22</v>
      </c>
      <c r="B30" s="164" t="s">
        <v>45</v>
      </c>
      <c r="C30" s="165" t="s">
        <v>46</v>
      </c>
      <c r="D30" s="187">
        <f t="shared" si="3"/>
        <v>284670639</v>
      </c>
      <c r="E30" s="187">
        <v>197948200</v>
      </c>
      <c r="F30" s="187">
        <v>51918</v>
      </c>
      <c r="G30" s="187">
        <v>3820336</v>
      </c>
      <c r="H30" s="187">
        <v>82850185</v>
      </c>
      <c r="I30" s="187"/>
      <c r="J30" s="185"/>
    </row>
    <row r="31" spans="1:10" x14ac:dyDescent="0.2">
      <c r="A31" s="163">
        <v>23</v>
      </c>
      <c r="B31" s="167" t="s">
        <v>47</v>
      </c>
      <c r="C31" s="168" t="s">
        <v>48</v>
      </c>
      <c r="D31" s="187">
        <f t="shared" si="3"/>
        <v>0</v>
      </c>
      <c r="E31" s="187">
        <v>0</v>
      </c>
      <c r="F31" s="187"/>
      <c r="G31" s="187"/>
      <c r="H31" s="187"/>
      <c r="I31" s="187"/>
      <c r="J31" s="185"/>
    </row>
    <row r="32" spans="1:10" ht="12" customHeight="1" x14ac:dyDescent="0.2">
      <c r="A32" s="163">
        <v>24</v>
      </c>
      <c r="B32" s="167" t="s">
        <v>49</v>
      </c>
      <c r="C32" s="168" t="s">
        <v>50</v>
      </c>
      <c r="D32" s="187">
        <f t="shared" si="3"/>
        <v>0</v>
      </c>
      <c r="E32" s="187">
        <v>0</v>
      </c>
      <c r="F32" s="187"/>
      <c r="G32" s="187"/>
      <c r="H32" s="187"/>
      <c r="I32" s="187"/>
      <c r="J32" s="185"/>
    </row>
    <row r="33" spans="1:10" ht="25.5" x14ac:dyDescent="0.2">
      <c r="A33" s="163">
        <v>25</v>
      </c>
      <c r="B33" s="167" t="s">
        <v>51</v>
      </c>
      <c r="C33" s="168" t="s">
        <v>52</v>
      </c>
      <c r="D33" s="187">
        <f t="shared" si="3"/>
        <v>0</v>
      </c>
      <c r="E33" s="187">
        <v>0</v>
      </c>
      <c r="F33" s="187"/>
      <c r="G33" s="187"/>
      <c r="H33" s="187"/>
      <c r="I33" s="187"/>
      <c r="J33" s="185"/>
    </row>
    <row r="34" spans="1:10" x14ac:dyDescent="0.2">
      <c r="A34" s="163">
        <v>26</v>
      </c>
      <c r="B34" s="164" t="s">
        <v>53</v>
      </c>
      <c r="C34" s="170" t="s">
        <v>54</v>
      </c>
      <c r="D34" s="187">
        <f t="shared" si="3"/>
        <v>865413889</v>
      </c>
      <c r="E34" s="187">
        <v>652394786</v>
      </c>
      <c r="F34" s="187">
        <v>33200274</v>
      </c>
      <c r="G34" s="187">
        <v>16434040</v>
      </c>
      <c r="H34" s="187"/>
      <c r="I34" s="187">
        <v>163384789</v>
      </c>
      <c r="J34" s="185"/>
    </row>
    <row r="35" spans="1:10" x14ac:dyDescent="0.2">
      <c r="A35" s="163">
        <v>27</v>
      </c>
      <c r="B35" s="167" t="s">
        <v>55</v>
      </c>
      <c r="C35" s="168" t="s">
        <v>56</v>
      </c>
      <c r="D35" s="187">
        <f t="shared" si="3"/>
        <v>372035789</v>
      </c>
      <c r="E35" s="187">
        <v>310158167</v>
      </c>
      <c r="F35" s="187">
        <v>506491</v>
      </c>
      <c r="G35" s="187"/>
      <c r="H35" s="187">
        <v>61371131</v>
      </c>
      <c r="I35" s="187"/>
      <c r="J35" s="185"/>
    </row>
    <row r="36" spans="1:10" ht="12.75" customHeight="1" x14ac:dyDescent="0.2">
      <c r="A36" s="163">
        <v>28</v>
      </c>
      <c r="B36" s="167" t="s">
        <v>57</v>
      </c>
      <c r="C36" s="168" t="s">
        <v>58</v>
      </c>
      <c r="D36" s="187">
        <f t="shared" si="3"/>
        <v>90516107</v>
      </c>
      <c r="E36" s="187">
        <v>90516107</v>
      </c>
      <c r="F36" s="187"/>
      <c r="G36" s="187"/>
      <c r="H36" s="187"/>
      <c r="I36" s="187"/>
      <c r="J36" s="185"/>
    </row>
    <row r="37" spans="1:10" ht="12" customHeight="1" x14ac:dyDescent="0.2">
      <c r="A37" s="163">
        <v>29</v>
      </c>
      <c r="B37" s="164" t="s">
        <v>59</v>
      </c>
      <c r="C37" s="165" t="s">
        <v>60</v>
      </c>
      <c r="D37" s="187">
        <f t="shared" si="3"/>
        <v>18345698</v>
      </c>
      <c r="E37" s="187">
        <v>18345698</v>
      </c>
      <c r="F37" s="187"/>
      <c r="G37" s="187"/>
      <c r="H37" s="187"/>
      <c r="I37" s="187"/>
      <c r="J37" s="185"/>
    </row>
    <row r="38" spans="1:10" x14ac:dyDescent="0.2">
      <c r="A38" s="163">
        <v>30</v>
      </c>
      <c r="B38" s="166" t="s">
        <v>61</v>
      </c>
      <c r="C38" s="170" t="s">
        <v>62</v>
      </c>
      <c r="D38" s="187">
        <f t="shared" si="3"/>
        <v>0</v>
      </c>
      <c r="E38" s="187">
        <v>0</v>
      </c>
      <c r="F38" s="187"/>
      <c r="G38" s="187"/>
      <c r="H38" s="187"/>
      <c r="I38" s="187"/>
      <c r="J38" s="185"/>
    </row>
    <row r="39" spans="1:10" ht="25.5" x14ac:dyDescent="0.2">
      <c r="A39" s="163">
        <v>31</v>
      </c>
      <c r="B39" s="164" t="s">
        <v>63</v>
      </c>
      <c r="C39" s="165" t="s">
        <v>64</v>
      </c>
      <c r="D39" s="187">
        <f t="shared" si="3"/>
        <v>0</v>
      </c>
      <c r="E39" s="187">
        <v>0</v>
      </c>
      <c r="F39" s="187"/>
      <c r="G39" s="187"/>
      <c r="H39" s="187"/>
      <c r="I39" s="187"/>
      <c r="J39" s="185"/>
    </row>
    <row r="40" spans="1:10" ht="13.5" customHeight="1" x14ac:dyDescent="0.2">
      <c r="A40" s="163">
        <v>32</v>
      </c>
      <c r="B40" s="167" t="s">
        <v>65</v>
      </c>
      <c r="C40" s="168" t="s">
        <v>66</v>
      </c>
      <c r="D40" s="187">
        <f t="shared" si="3"/>
        <v>0</v>
      </c>
      <c r="E40" s="187">
        <v>0</v>
      </c>
      <c r="F40" s="187"/>
      <c r="G40" s="187"/>
      <c r="H40" s="187"/>
      <c r="I40" s="187"/>
      <c r="J40" s="185"/>
    </row>
    <row r="41" spans="1:10" x14ac:dyDescent="0.2">
      <c r="A41" s="163">
        <v>33</v>
      </c>
      <c r="B41" s="166" t="s">
        <v>67</v>
      </c>
      <c r="C41" s="165" t="s">
        <v>68</v>
      </c>
      <c r="D41" s="187">
        <f t="shared" si="3"/>
        <v>350119811</v>
      </c>
      <c r="E41" s="187">
        <v>225353475</v>
      </c>
      <c r="F41" s="187">
        <v>10405927</v>
      </c>
      <c r="G41" s="187">
        <v>7272506</v>
      </c>
      <c r="H41" s="187">
        <v>92413120</v>
      </c>
      <c r="I41" s="187">
        <v>14674783</v>
      </c>
      <c r="J41" s="185"/>
    </row>
    <row r="42" spans="1:10" x14ac:dyDescent="0.2">
      <c r="A42" s="163">
        <v>34</v>
      </c>
      <c r="B42" s="169" t="s">
        <v>69</v>
      </c>
      <c r="C42" s="170" t="s">
        <v>70</v>
      </c>
      <c r="D42" s="187">
        <f t="shared" si="3"/>
        <v>486127085</v>
      </c>
      <c r="E42" s="187">
        <v>350752316</v>
      </c>
      <c r="F42" s="187">
        <v>3435192</v>
      </c>
      <c r="G42" s="187"/>
      <c r="H42" s="187">
        <v>123079227</v>
      </c>
      <c r="I42" s="187">
        <v>8860350</v>
      </c>
      <c r="J42" s="185"/>
    </row>
    <row r="43" spans="1:10" x14ac:dyDescent="0.2">
      <c r="A43" s="163">
        <v>35</v>
      </c>
      <c r="B43" s="164" t="s">
        <v>71</v>
      </c>
      <c r="C43" s="165" t="s">
        <v>72</v>
      </c>
      <c r="D43" s="187">
        <f t="shared" si="3"/>
        <v>15962827</v>
      </c>
      <c r="E43" s="187">
        <v>15962827</v>
      </c>
      <c r="F43" s="187"/>
      <c r="G43" s="187"/>
      <c r="H43" s="187"/>
      <c r="I43" s="187"/>
      <c r="J43" s="185"/>
    </row>
    <row r="44" spans="1:10" x14ac:dyDescent="0.2">
      <c r="A44" s="163">
        <v>36</v>
      </c>
      <c r="B44" s="166" t="s">
        <v>73</v>
      </c>
      <c r="C44" s="165" t="s">
        <v>74</v>
      </c>
      <c r="D44" s="187">
        <f t="shared" si="3"/>
        <v>47658260</v>
      </c>
      <c r="E44" s="187">
        <v>47658260</v>
      </c>
      <c r="F44" s="187">
        <v>0</v>
      </c>
      <c r="G44" s="187"/>
      <c r="H44" s="187"/>
      <c r="I44" s="187"/>
      <c r="J44" s="185"/>
    </row>
    <row r="45" spans="1:10" x14ac:dyDescent="0.2">
      <c r="A45" s="163">
        <v>37</v>
      </c>
      <c r="B45" s="167" t="s">
        <v>75</v>
      </c>
      <c r="C45" s="168" t="s">
        <v>76</v>
      </c>
      <c r="D45" s="187">
        <f t="shared" si="3"/>
        <v>227743169</v>
      </c>
      <c r="E45" s="187">
        <v>220465678</v>
      </c>
      <c r="F45" s="187">
        <v>348826</v>
      </c>
      <c r="G45" s="187"/>
      <c r="H45" s="187">
        <v>6928665</v>
      </c>
      <c r="I45" s="187"/>
      <c r="J45" s="185"/>
    </row>
    <row r="46" spans="1:10" x14ac:dyDescent="0.2">
      <c r="A46" s="163">
        <v>38</v>
      </c>
      <c r="B46" s="166" t="s">
        <v>77</v>
      </c>
      <c r="C46" s="165" t="s">
        <v>78</v>
      </c>
      <c r="D46" s="187">
        <f t="shared" si="3"/>
        <v>55784367</v>
      </c>
      <c r="E46" s="187">
        <v>55784367</v>
      </c>
      <c r="F46" s="187"/>
      <c r="G46" s="187"/>
      <c r="H46" s="187"/>
      <c r="I46" s="187"/>
      <c r="J46" s="185"/>
    </row>
    <row r="47" spans="1:10" x14ac:dyDescent="0.2">
      <c r="A47" s="163">
        <v>39</v>
      </c>
      <c r="B47" s="164" t="s">
        <v>79</v>
      </c>
      <c r="C47" s="165" t="s">
        <v>80</v>
      </c>
      <c r="D47" s="187">
        <f t="shared" si="3"/>
        <v>214307167</v>
      </c>
      <c r="E47" s="187">
        <v>183838378</v>
      </c>
      <c r="F47" s="187">
        <v>15104378</v>
      </c>
      <c r="G47" s="187"/>
      <c r="H47" s="187">
        <v>15364411</v>
      </c>
      <c r="I47" s="187"/>
      <c r="J47" s="185"/>
    </row>
    <row r="48" spans="1:10" x14ac:dyDescent="0.2">
      <c r="A48" s="163">
        <v>40</v>
      </c>
      <c r="B48" s="171" t="s">
        <v>81</v>
      </c>
      <c r="C48" s="172" t="s">
        <v>82</v>
      </c>
      <c r="D48" s="187">
        <f t="shared" si="3"/>
        <v>52703584</v>
      </c>
      <c r="E48" s="187">
        <v>52703584</v>
      </c>
      <c r="F48" s="187"/>
      <c r="G48" s="187"/>
      <c r="H48" s="187"/>
      <c r="I48" s="187"/>
      <c r="J48" s="185"/>
    </row>
    <row r="49" spans="1:10" x14ac:dyDescent="0.2">
      <c r="A49" s="163">
        <v>41</v>
      </c>
      <c r="B49" s="164" t="s">
        <v>83</v>
      </c>
      <c r="C49" s="165" t="s">
        <v>84</v>
      </c>
      <c r="D49" s="187">
        <f t="shared" si="3"/>
        <v>36539213</v>
      </c>
      <c r="E49" s="187">
        <v>36539213</v>
      </c>
      <c r="F49" s="187"/>
      <c r="G49" s="187"/>
      <c r="H49" s="187"/>
      <c r="I49" s="187"/>
      <c r="J49" s="185"/>
    </row>
    <row r="50" spans="1:10" x14ac:dyDescent="0.2">
      <c r="A50" s="163">
        <v>42</v>
      </c>
      <c r="B50" s="169" t="s">
        <v>85</v>
      </c>
      <c r="C50" s="170" t="s">
        <v>86</v>
      </c>
      <c r="D50" s="187">
        <f t="shared" si="3"/>
        <v>44654325</v>
      </c>
      <c r="E50" s="187">
        <v>44654325</v>
      </c>
      <c r="F50" s="187"/>
      <c r="G50" s="187"/>
      <c r="H50" s="187"/>
      <c r="I50" s="187"/>
      <c r="J50" s="185"/>
    </row>
    <row r="51" spans="1:10" x14ac:dyDescent="0.2">
      <c r="A51" s="163">
        <v>43</v>
      </c>
      <c r="B51" s="167" t="s">
        <v>87</v>
      </c>
      <c r="C51" s="168" t="s">
        <v>88</v>
      </c>
      <c r="D51" s="187">
        <f t="shared" si="3"/>
        <v>24849451</v>
      </c>
      <c r="E51" s="187">
        <v>24849451</v>
      </c>
      <c r="F51" s="187"/>
      <c r="G51" s="187"/>
      <c r="H51" s="187"/>
      <c r="I51" s="187"/>
      <c r="J51" s="185"/>
    </row>
    <row r="52" spans="1:10" x14ac:dyDescent="0.2">
      <c r="A52" s="163">
        <v>44</v>
      </c>
      <c r="B52" s="166" t="s">
        <v>89</v>
      </c>
      <c r="C52" s="165" t="s">
        <v>90</v>
      </c>
      <c r="D52" s="187">
        <f t="shared" si="3"/>
        <v>37339774</v>
      </c>
      <c r="E52" s="187">
        <v>29907582</v>
      </c>
      <c r="F52" s="187">
        <v>884901</v>
      </c>
      <c r="G52" s="187"/>
      <c r="H52" s="187"/>
      <c r="I52" s="187">
        <v>6547291</v>
      </c>
      <c r="J52" s="185"/>
    </row>
    <row r="53" spans="1:10" x14ac:dyDescent="0.2">
      <c r="A53" s="163">
        <v>45</v>
      </c>
      <c r="B53" s="173" t="s">
        <v>91</v>
      </c>
      <c r="C53" s="170" t="s">
        <v>92</v>
      </c>
      <c r="D53" s="187">
        <f t="shared" si="3"/>
        <v>397458254</v>
      </c>
      <c r="E53" s="187">
        <v>329508676</v>
      </c>
      <c r="F53" s="187">
        <v>18497811</v>
      </c>
      <c r="G53" s="187">
        <v>15181624</v>
      </c>
      <c r="H53" s="187">
        <v>30000738</v>
      </c>
      <c r="I53" s="187">
        <v>4269405</v>
      </c>
      <c r="J53" s="185"/>
    </row>
    <row r="54" spans="1:10" x14ac:dyDescent="0.2">
      <c r="A54" s="163">
        <v>46</v>
      </c>
      <c r="B54" s="164" t="s">
        <v>93</v>
      </c>
      <c r="C54" s="165" t="s">
        <v>94</v>
      </c>
      <c r="D54" s="187">
        <f t="shared" si="3"/>
        <v>56685706</v>
      </c>
      <c r="E54" s="187">
        <v>56685706</v>
      </c>
      <c r="F54" s="189">
        <v>0</v>
      </c>
      <c r="G54" s="187"/>
      <c r="H54" s="187"/>
      <c r="I54" s="187"/>
      <c r="J54" s="185"/>
    </row>
    <row r="55" spans="1:10" ht="12.75" customHeight="1" x14ac:dyDescent="0.2">
      <c r="A55" s="163">
        <v>47</v>
      </c>
      <c r="B55" s="164" t="s">
        <v>95</v>
      </c>
      <c r="C55" s="165" t="s">
        <v>96</v>
      </c>
      <c r="D55" s="187">
        <f t="shared" si="3"/>
        <v>325529723</v>
      </c>
      <c r="E55" s="187">
        <v>233793908</v>
      </c>
      <c r="F55" s="187">
        <v>1115381</v>
      </c>
      <c r="G55" s="187"/>
      <c r="H55" s="187">
        <v>90620434</v>
      </c>
      <c r="I55" s="187"/>
      <c r="J55" s="185"/>
    </row>
    <row r="56" spans="1:10" x14ac:dyDescent="0.2">
      <c r="A56" s="163">
        <v>48</v>
      </c>
      <c r="B56" s="167" t="s">
        <v>97</v>
      </c>
      <c r="C56" s="168" t="s">
        <v>98</v>
      </c>
      <c r="D56" s="187">
        <f t="shared" si="3"/>
        <v>41192922</v>
      </c>
      <c r="E56" s="187">
        <v>41192922</v>
      </c>
      <c r="F56" s="187"/>
      <c r="G56" s="187"/>
      <c r="H56" s="187"/>
      <c r="I56" s="187"/>
      <c r="J56" s="185"/>
    </row>
    <row r="57" spans="1:10" x14ac:dyDescent="0.2">
      <c r="A57" s="163">
        <v>49</v>
      </c>
      <c r="B57" s="167" t="s">
        <v>99</v>
      </c>
      <c r="C57" s="168" t="s">
        <v>100</v>
      </c>
      <c r="D57" s="187">
        <f t="shared" si="3"/>
        <v>61631053</v>
      </c>
      <c r="E57" s="187">
        <v>61577315</v>
      </c>
      <c r="F57" s="187"/>
      <c r="G57" s="187"/>
      <c r="H57" s="187">
        <v>53738</v>
      </c>
      <c r="I57" s="187"/>
      <c r="J57" s="185"/>
    </row>
    <row r="58" spans="1:10" x14ac:dyDescent="0.2">
      <c r="A58" s="163">
        <v>50</v>
      </c>
      <c r="B58" s="166" t="s">
        <v>101</v>
      </c>
      <c r="C58" s="165" t="s">
        <v>102</v>
      </c>
      <c r="D58" s="187">
        <f t="shared" si="3"/>
        <v>76751610</v>
      </c>
      <c r="E58" s="187">
        <v>76751610</v>
      </c>
      <c r="F58" s="187"/>
      <c r="G58" s="187"/>
      <c r="H58" s="187"/>
      <c r="I58" s="187"/>
      <c r="J58" s="185"/>
    </row>
    <row r="59" spans="1:10" ht="12.75" customHeight="1" x14ac:dyDescent="0.2">
      <c r="A59" s="163">
        <v>51</v>
      </c>
      <c r="B59" s="167" t="s">
        <v>103</v>
      </c>
      <c r="C59" s="168" t="s">
        <v>104</v>
      </c>
      <c r="D59" s="187">
        <f t="shared" si="3"/>
        <v>30864437</v>
      </c>
      <c r="E59" s="187">
        <v>30864437</v>
      </c>
      <c r="F59" s="187"/>
      <c r="G59" s="187"/>
      <c r="H59" s="187"/>
      <c r="I59" s="187"/>
      <c r="J59" s="185"/>
    </row>
    <row r="60" spans="1:10" x14ac:dyDescent="0.2">
      <c r="A60" s="163">
        <v>52</v>
      </c>
      <c r="B60" s="166" t="s">
        <v>105</v>
      </c>
      <c r="C60" s="165" t="s">
        <v>106</v>
      </c>
      <c r="D60" s="187">
        <f t="shared" si="3"/>
        <v>49450743</v>
      </c>
      <c r="E60" s="187">
        <v>49236589</v>
      </c>
      <c r="F60" s="187">
        <v>214154</v>
      </c>
      <c r="G60" s="187"/>
      <c r="H60" s="187"/>
      <c r="I60" s="187"/>
      <c r="J60" s="185"/>
    </row>
    <row r="61" spans="1:10" x14ac:dyDescent="0.2">
      <c r="A61" s="163">
        <v>53</v>
      </c>
      <c r="B61" s="167" t="s">
        <v>107</v>
      </c>
      <c r="C61" s="168" t="s">
        <v>108</v>
      </c>
      <c r="D61" s="187">
        <f t="shared" si="3"/>
        <v>71157629</v>
      </c>
      <c r="E61" s="187">
        <v>71157629</v>
      </c>
      <c r="F61" s="187"/>
      <c r="G61" s="187"/>
      <c r="H61" s="187"/>
      <c r="I61" s="187"/>
      <c r="J61" s="185"/>
    </row>
    <row r="62" spans="1:10" x14ac:dyDescent="0.2">
      <c r="A62" s="163">
        <v>54</v>
      </c>
      <c r="B62" s="167" t="s">
        <v>109</v>
      </c>
      <c r="C62" s="168" t="s">
        <v>110</v>
      </c>
      <c r="D62" s="187">
        <f t="shared" si="3"/>
        <v>371290696</v>
      </c>
      <c r="E62" s="187">
        <v>279483707</v>
      </c>
      <c r="F62" s="187">
        <v>6358555</v>
      </c>
      <c r="G62" s="187"/>
      <c r="H62" s="187">
        <v>85448434</v>
      </c>
      <c r="I62" s="187"/>
      <c r="J62" s="185"/>
    </row>
    <row r="63" spans="1:10" x14ac:dyDescent="0.2">
      <c r="A63" s="163">
        <v>55</v>
      </c>
      <c r="B63" s="167" t="s">
        <v>111</v>
      </c>
      <c r="C63" s="168" t="s">
        <v>112</v>
      </c>
      <c r="D63" s="187">
        <f t="shared" si="3"/>
        <v>49071539</v>
      </c>
      <c r="E63" s="187">
        <v>49071539</v>
      </c>
      <c r="F63" s="187">
        <v>0</v>
      </c>
      <c r="G63" s="187"/>
      <c r="H63" s="187"/>
      <c r="I63" s="187"/>
      <c r="J63" s="185"/>
    </row>
    <row r="64" spans="1:10" x14ac:dyDescent="0.2">
      <c r="A64" s="163">
        <v>56</v>
      </c>
      <c r="B64" s="167" t="s">
        <v>113</v>
      </c>
      <c r="C64" s="168" t="s">
        <v>114</v>
      </c>
      <c r="D64" s="187">
        <f t="shared" si="3"/>
        <v>0</v>
      </c>
      <c r="E64" s="187">
        <v>0</v>
      </c>
      <c r="F64" s="187"/>
      <c r="G64" s="187"/>
      <c r="H64" s="187"/>
      <c r="I64" s="187"/>
      <c r="J64" s="185"/>
    </row>
    <row r="65" spans="1:10" x14ac:dyDescent="0.2">
      <c r="A65" s="163">
        <v>57</v>
      </c>
      <c r="B65" s="167" t="s">
        <v>115</v>
      </c>
      <c r="C65" s="168" t="s">
        <v>116</v>
      </c>
      <c r="D65" s="187">
        <f t="shared" si="3"/>
        <v>147185260</v>
      </c>
      <c r="E65" s="187">
        <v>91810611</v>
      </c>
      <c r="F65" s="187"/>
      <c r="G65" s="187"/>
      <c r="H65" s="187"/>
      <c r="I65" s="187">
        <v>55374649</v>
      </c>
      <c r="J65" s="185"/>
    </row>
    <row r="66" spans="1:10" ht="17.25" customHeight="1" x14ac:dyDescent="0.2">
      <c r="A66" s="163">
        <v>58</v>
      </c>
      <c r="B66" s="167" t="s">
        <v>117</v>
      </c>
      <c r="C66" s="168" t="s">
        <v>118</v>
      </c>
      <c r="D66" s="187">
        <f t="shared" si="3"/>
        <v>0</v>
      </c>
      <c r="E66" s="187">
        <v>0</v>
      </c>
      <c r="F66" s="187"/>
      <c r="G66" s="187"/>
      <c r="H66" s="187"/>
      <c r="I66" s="187"/>
      <c r="J66" s="185"/>
    </row>
    <row r="67" spans="1:10" ht="15" customHeight="1" x14ac:dyDescent="0.2">
      <c r="A67" s="163">
        <v>59</v>
      </c>
      <c r="B67" s="166" t="s">
        <v>119</v>
      </c>
      <c r="C67" s="168" t="s">
        <v>373</v>
      </c>
      <c r="D67" s="187">
        <f t="shared" si="3"/>
        <v>0</v>
      </c>
      <c r="E67" s="187">
        <v>0</v>
      </c>
      <c r="F67" s="187"/>
      <c r="G67" s="187"/>
      <c r="H67" s="187"/>
      <c r="I67" s="187"/>
      <c r="J67" s="185"/>
    </row>
    <row r="68" spans="1:10" ht="16.5" customHeight="1" x14ac:dyDescent="0.2">
      <c r="A68" s="163">
        <v>60</v>
      </c>
      <c r="B68" s="169" t="s">
        <v>121</v>
      </c>
      <c r="C68" s="170" t="s">
        <v>122</v>
      </c>
      <c r="D68" s="187">
        <f t="shared" si="3"/>
        <v>0</v>
      </c>
      <c r="E68" s="187">
        <v>0</v>
      </c>
      <c r="F68" s="187"/>
      <c r="G68" s="187"/>
      <c r="H68" s="187"/>
      <c r="I68" s="187"/>
      <c r="J68" s="185"/>
    </row>
    <row r="69" spans="1:10" ht="17.25" customHeight="1" x14ac:dyDescent="0.2">
      <c r="A69" s="163">
        <v>61</v>
      </c>
      <c r="B69" s="166" t="s">
        <v>123</v>
      </c>
      <c r="C69" s="168" t="s">
        <v>374</v>
      </c>
      <c r="D69" s="187">
        <f t="shared" si="3"/>
        <v>0</v>
      </c>
      <c r="E69" s="187">
        <v>0</v>
      </c>
      <c r="F69" s="187"/>
      <c r="G69" s="187"/>
      <c r="H69" s="187"/>
      <c r="I69" s="187"/>
      <c r="J69" s="185"/>
    </row>
    <row r="70" spans="1:10" ht="12.75" customHeight="1" x14ac:dyDescent="0.2">
      <c r="A70" s="163">
        <v>62</v>
      </c>
      <c r="B70" s="167" t="s">
        <v>125</v>
      </c>
      <c r="C70" s="168" t="s">
        <v>126</v>
      </c>
      <c r="D70" s="187">
        <f t="shared" si="3"/>
        <v>0</v>
      </c>
      <c r="E70" s="187">
        <v>0</v>
      </c>
      <c r="F70" s="187"/>
      <c r="G70" s="187"/>
      <c r="H70" s="187"/>
      <c r="I70" s="187"/>
      <c r="J70" s="185"/>
    </row>
    <row r="71" spans="1:10" ht="27.75" customHeight="1" x14ac:dyDescent="0.2">
      <c r="A71" s="163">
        <v>63</v>
      </c>
      <c r="B71" s="164" t="s">
        <v>127</v>
      </c>
      <c r="C71" s="168" t="s">
        <v>375</v>
      </c>
      <c r="D71" s="187">
        <f t="shared" si="3"/>
        <v>0</v>
      </c>
      <c r="E71" s="187">
        <v>0</v>
      </c>
      <c r="F71" s="187"/>
      <c r="G71" s="187"/>
      <c r="H71" s="187"/>
      <c r="I71" s="187"/>
      <c r="J71" s="185"/>
    </row>
    <row r="72" spans="1:10" ht="25.5" x14ac:dyDescent="0.2">
      <c r="A72" s="163">
        <v>64</v>
      </c>
      <c r="B72" s="164" t="s">
        <v>129</v>
      </c>
      <c r="C72" s="168" t="s">
        <v>376</v>
      </c>
      <c r="D72" s="187">
        <f t="shared" si="3"/>
        <v>0</v>
      </c>
      <c r="E72" s="187">
        <v>0</v>
      </c>
      <c r="F72" s="187"/>
      <c r="G72" s="187"/>
      <c r="H72" s="187"/>
      <c r="I72" s="187"/>
      <c r="J72" s="185"/>
    </row>
    <row r="73" spans="1:10" x14ac:dyDescent="0.2">
      <c r="A73" s="163">
        <v>65</v>
      </c>
      <c r="B73" s="166" t="s">
        <v>131</v>
      </c>
      <c r="C73" s="168" t="s">
        <v>377</v>
      </c>
      <c r="D73" s="187">
        <f t="shared" si="3"/>
        <v>0</v>
      </c>
      <c r="E73" s="187">
        <v>0</v>
      </c>
      <c r="F73" s="187"/>
      <c r="G73" s="187"/>
      <c r="H73" s="187"/>
      <c r="I73" s="187"/>
      <c r="J73" s="185"/>
    </row>
    <row r="74" spans="1:10" x14ac:dyDescent="0.2">
      <c r="A74" s="163">
        <v>66</v>
      </c>
      <c r="B74" s="164" t="s">
        <v>133</v>
      </c>
      <c r="C74" s="168" t="s">
        <v>378</v>
      </c>
      <c r="D74" s="187">
        <f t="shared" ref="D74:D137" si="4">E74+F74+G74+H74+I74</f>
        <v>0</v>
      </c>
      <c r="E74" s="187">
        <v>0</v>
      </c>
      <c r="F74" s="187"/>
      <c r="G74" s="187"/>
      <c r="H74" s="187"/>
      <c r="I74" s="187"/>
      <c r="J74" s="185"/>
    </row>
    <row r="75" spans="1:10" x14ac:dyDescent="0.2">
      <c r="A75" s="163">
        <v>67</v>
      </c>
      <c r="B75" s="166" t="s">
        <v>135</v>
      </c>
      <c r="C75" s="168" t="s">
        <v>379</v>
      </c>
      <c r="D75" s="187">
        <f t="shared" si="4"/>
        <v>0</v>
      </c>
      <c r="E75" s="187">
        <v>0</v>
      </c>
      <c r="F75" s="187"/>
      <c r="G75" s="187"/>
      <c r="H75" s="187"/>
      <c r="I75" s="187"/>
      <c r="J75" s="185"/>
    </row>
    <row r="76" spans="1:10" x14ac:dyDescent="0.2">
      <c r="A76" s="163">
        <v>68</v>
      </c>
      <c r="B76" s="166" t="s">
        <v>137</v>
      </c>
      <c r="C76" s="168" t="s">
        <v>380</v>
      </c>
      <c r="D76" s="187">
        <f t="shared" si="4"/>
        <v>0</v>
      </c>
      <c r="E76" s="187">
        <v>0</v>
      </c>
      <c r="F76" s="187"/>
      <c r="G76" s="187"/>
      <c r="H76" s="187"/>
      <c r="I76" s="187"/>
      <c r="J76" s="185"/>
    </row>
    <row r="77" spans="1:10" x14ac:dyDescent="0.2">
      <c r="A77" s="163">
        <v>69</v>
      </c>
      <c r="B77" s="166" t="s">
        <v>139</v>
      </c>
      <c r="C77" s="168" t="s">
        <v>381</v>
      </c>
      <c r="D77" s="187">
        <f t="shared" si="4"/>
        <v>0</v>
      </c>
      <c r="E77" s="187">
        <v>0</v>
      </c>
      <c r="F77" s="187"/>
      <c r="G77" s="187"/>
      <c r="H77" s="187"/>
      <c r="I77" s="187"/>
      <c r="J77" s="185"/>
    </row>
    <row r="78" spans="1:10" x14ac:dyDescent="0.2">
      <c r="A78" s="163">
        <v>70</v>
      </c>
      <c r="B78" s="167" t="s">
        <v>141</v>
      </c>
      <c r="C78" s="168" t="s">
        <v>142</v>
      </c>
      <c r="D78" s="187">
        <f t="shared" si="4"/>
        <v>0</v>
      </c>
      <c r="E78" s="187">
        <v>0</v>
      </c>
      <c r="F78" s="187"/>
      <c r="G78" s="187"/>
      <c r="H78" s="187"/>
      <c r="I78" s="187"/>
      <c r="J78" s="185"/>
    </row>
    <row r="79" spans="1:10" x14ac:dyDescent="0.2">
      <c r="A79" s="163">
        <v>71</v>
      </c>
      <c r="B79" s="166" t="s">
        <v>143</v>
      </c>
      <c r="C79" s="165" t="s">
        <v>144</v>
      </c>
      <c r="D79" s="187">
        <f t="shared" si="4"/>
        <v>0</v>
      </c>
      <c r="E79" s="187">
        <v>0</v>
      </c>
      <c r="F79" s="187"/>
      <c r="G79" s="187"/>
      <c r="H79" s="187"/>
      <c r="I79" s="187"/>
      <c r="J79" s="185"/>
    </row>
    <row r="80" spans="1:10" x14ac:dyDescent="0.2">
      <c r="A80" s="163">
        <v>72</v>
      </c>
      <c r="B80" s="167" t="s">
        <v>145</v>
      </c>
      <c r="C80" s="168" t="s">
        <v>146</v>
      </c>
      <c r="D80" s="187">
        <f t="shared" si="4"/>
        <v>0</v>
      </c>
      <c r="E80" s="187">
        <v>0</v>
      </c>
      <c r="F80" s="187"/>
      <c r="G80" s="187"/>
      <c r="H80" s="187"/>
      <c r="I80" s="187"/>
      <c r="J80" s="185"/>
    </row>
    <row r="81" spans="1:10" x14ac:dyDescent="0.2">
      <c r="A81" s="163">
        <v>73</v>
      </c>
      <c r="B81" s="166" t="s">
        <v>147</v>
      </c>
      <c r="C81" s="168" t="s">
        <v>382</v>
      </c>
      <c r="D81" s="187">
        <f t="shared" si="4"/>
        <v>0</v>
      </c>
      <c r="E81" s="187">
        <v>0</v>
      </c>
      <c r="F81" s="187"/>
      <c r="G81" s="187"/>
      <c r="H81" s="187"/>
      <c r="I81" s="187"/>
      <c r="J81" s="185"/>
    </row>
    <row r="82" spans="1:10" x14ac:dyDescent="0.2">
      <c r="A82" s="163">
        <v>74</v>
      </c>
      <c r="B82" s="167" t="s">
        <v>149</v>
      </c>
      <c r="C82" s="168" t="s">
        <v>150</v>
      </c>
      <c r="D82" s="187">
        <f t="shared" si="4"/>
        <v>0</v>
      </c>
      <c r="E82" s="187">
        <v>0</v>
      </c>
      <c r="F82" s="187"/>
      <c r="G82" s="187"/>
      <c r="H82" s="187"/>
      <c r="I82" s="187"/>
      <c r="J82" s="185"/>
    </row>
    <row r="83" spans="1:10" x14ac:dyDescent="0.2">
      <c r="A83" s="163">
        <v>75</v>
      </c>
      <c r="B83" s="167" t="s">
        <v>151</v>
      </c>
      <c r="C83" s="168" t="s">
        <v>152</v>
      </c>
      <c r="D83" s="187">
        <f t="shared" si="4"/>
        <v>0</v>
      </c>
      <c r="E83" s="187">
        <v>0</v>
      </c>
      <c r="F83" s="187"/>
      <c r="G83" s="187"/>
      <c r="H83" s="187"/>
      <c r="I83" s="187"/>
      <c r="J83" s="185"/>
    </row>
    <row r="84" spans="1:10" ht="25.5" x14ac:dyDescent="0.2">
      <c r="A84" s="163">
        <v>76</v>
      </c>
      <c r="B84" s="166" t="s">
        <v>153</v>
      </c>
      <c r="C84" s="168" t="s">
        <v>383</v>
      </c>
      <c r="D84" s="187">
        <f t="shared" si="4"/>
        <v>0</v>
      </c>
      <c r="E84" s="187">
        <v>0</v>
      </c>
      <c r="F84" s="187"/>
      <c r="G84" s="187"/>
      <c r="H84" s="187"/>
      <c r="I84" s="187"/>
      <c r="J84" s="185"/>
    </row>
    <row r="85" spans="1:10" ht="25.5" x14ac:dyDescent="0.2">
      <c r="A85" s="163">
        <v>77</v>
      </c>
      <c r="B85" s="164" t="s">
        <v>155</v>
      </c>
      <c r="C85" s="168" t="s">
        <v>384</v>
      </c>
      <c r="D85" s="187">
        <f t="shared" si="4"/>
        <v>0</v>
      </c>
      <c r="E85" s="187">
        <v>0</v>
      </c>
      <c r="F85" s="187"/>
      <c r="G85" s="187"/>
      <c r="H85" s="187"/>
      <c r="I85" s="187"/>
      <c r="J85" s="185"/>
    </row>
    <row r="86" spans="1:10" ht="25.5" x14ac:dyDescent="0.2">
      <c r="A86" s="163">
        <v>78</v>
      </c>
      <c r="B86" s="166" t="s">
        <v>157</v>
      </c>
      <c r="C86" s="168" t="s">
        <v>385</v>
      </c>
      <c r="D86" s="187">
        <f t="shared" si="4"/>
        <v>0</v>
      </c>
      <c r="E86" s="187">
        <v>0</v>
      </c>
      <c r="F86" s="187"/>
      <c r="G86" s="187"/>
      <c r="H86" s="187"/>
      <c r="I86" s="187"/>
      <c r="J86" s="185"/>
    </row>
    <row r="87" spans="1:10" ht="25.5" x14ac:dyDescent="0.2">
      <c r="A87" s="163">
        <v>79</v>
      </c>
      <c r="B87" s="166" t="s">
        <v>159</v>
      </c>
      <c r="C87" s="168" t="s">
        <v>386</v>
      </c>
      <c r="D87" s="187">
        <f t="shared" si="4"/>
        <v>0</v>
      </c>
      <c r="E87" s="187">
        <v>0</v>
      </c>
      <c r="F87" s="187"/>
      <c r="G87" s="187"/>
      <c r="H87" s="187"/>
      <c r="I87" s="187"/>
      <c r="J87" s="185"/>
    </row>
    <row r="88" spans="1:10" ht="25.5" x14ac:dyDescent="0.2">
      <c r="A88" s="163">
        <v>80</v>
      </c>
      <c r="B88" s="164" t="s">
        <v>161</v>
      </c>
      <c r="C88" s="168" t="s">
        <v>387</v>
      </c>
      <c r="D88" s="187">
        <f t="shared" si="4"/>
        <v>0</v>
      </c>
      <c r="E88" s="187">
        <v>0</v>
      </c>
      <c r="F88" s="187"/>
      <c r="G88" s="187"/>
      <c r="H88" s="187"/>
      <c r="I88" s="187"/>
      <c r="J88" s="185"/>
    </row>
    <row r="89" spans="1:10" ht="25.5" x14ac:dyDescent="0.2">
      <c r="A89" s="163">
        <v>81</v>
      </c>
      <c r="B89" s="164" t="s">
        <v>163</v>
      </c>
      <c r="C89" s="168" t="s">
        <v>388</v>
      </c>
      <c r="D89" s="187">
        <f t="shared" si="4"/>
        <v>0</v>
      </c>
      <c r="E89" s="187">
        <v>0</v>
      </c>
      <c r="F89" s="187"/>
      <c r="G89" s="187"/>
      <c r="H89" s="187"/>
      <c r="I89" s="187"/>
      <c r="J89" s="185"/>
    </row>
    <row r="90" spans="1:10" ht="25.5" x14ac:dyDescent="0.2">
      <c r="A90" s="163">
        <v>82</v>
      </c>
      <c r="B90" s="164" t="s">
        <v>165</v>
      </c>
      <c r="C90" s="168" t="s">
        <v>389</v>
      </c>
      <c r="D90" s="187">
        <f t="shared" si="4"/>
        <v>0</v>
      </c>
      <c r="E90" s="187">
        <v>0</v>
      </c>
      <c r="F90" s="187"/>
      <c r="G90" s="187"/>
      <c r="H90" s="187"/>
      <c r="I90" s="187"/>
      <c r="J90" s="185"/>
    </row>
    <row r="91" spans="1:10" x14ac:dyDescent="0.2">
      <c r="A91" s="163">
        <v>83</v>
      </c>
      <c r="B91" s="167" t="s">
        <v>167</v>
      </c>
      <c r="C91" s="168" t="s">
        <v>168</v>
      </c>
      <c r="D91" s="187">
        <f t="shared" si="4"/>
        <v>418549502</v>
      </c>
      <c r="E91" s="187">
        <v>105902288</v>
      </c>
      <c r="F91" s="187">
        <v>338777</v>
      </c>
      <c r="G91" s="187"/>
      <c r="H91" s="187">
        <v>312308437</v>
      </c>
      <c r="I91" s="187"/>
      <c r="J91" s="185"/>
    </row>
    <row r="92" spans="1:10" x14ac:dyDescent="0.2">
      <c r="A92" s="163">
        <v>84</v>
      </c>
      <c r="B92" s="164" t="s">
        <v>169</v>
      </c>
      <c r="C92" s="168" t="s">
        <v>390</v>
      </c>
      <c r="D92" s="187">
        <f t="shared" si="4"/>
        <v>155416316</v>
      </c>
      <c r="E92" s="187">
        <v>66258728</v>
      </c>
      <c r="F92" s="187"/>
      <c r="G92" s="187">
        <v>20084681</v>
      </c>
      <c r="H92" s="187">
        <v>69072907</v>
      </c>
      <c r="I92" s="187"/>
      <c r="J92" s="185"/>
    </row>
    <row r="93" spans="1:10" x14ac:dyDescent="0.2">
      <c r="A93" s="163">
        <v>85</v>
      </c>
      <c r="B93" s="167" t="s">
        <v>171</v>
      </c>
      <c r="C93" s="168" t="s">
        <v>172</v>
      </c>
      <c r="D93" s="187">
        <f t="shared" si="4"/>
        <v>608346195</v>
      </c>
      <c r="E93" s="187">
        <v>308558614</v>
      </c>
      <c r="F93" s="187"/>
      <c r="G93" s="187"/>
      <c r="H93" s="187">
        <v>296238911</v>
      </c>
      <c r="I93" s="187">
        <v>3548670</v>
      </c>
      <c r="J93" s="185"/>
    </row>
    <row r="94" spans="1:10" x14ac:dyDescent="0.2">
      <c r="A94" s="163">
        <v>86</v>
      </c>
      <c r="B94" s="169" t="s">
        <v>173</v>
      </c>
      <c r="C94" s="170" t="s">
        <v>174</v>
      </c>
      <c r="D94" s="187">
        <f t="shared" si="4"/>
        <v>16691031</v>
      </c>
      <c r="E94" s="187">
        <v>16691031</v>
      </c>
      <c r="F94" s="187"/>
      <c r="G94" s="187"/>
      <c r="H94" s="187"/>
      <c r="I94" s="187"/>
      <c r="J94" s="185"/>
    </row>
    <row r="95" spans="1:10" x14ac:dyDescent="0.2">
      <c r="A95" s="163">
        <v>87</v>
      </c>
      <c r="B95" s="164" t="s">
        <v>175</v>
      </c>
      <c r="C95" s="168" t="s">
        <v>391</v>
      </c>
      <c r="D95" s="187">
        <f t="shared" si="4"/>
        <v>220774189</v>
      </c>
      <c r="E95" s="187">
        <v>102982952</v>
      </c>
      <c r="F95" s="187"/>
      <c r="G95" s="187">
        <v>27676955</v>
      </c>
      <c r="H95" s="187">
        <v>76999482</v>
      </c>
      <c r="I95" s="187">
        <v>13114800</v>
      </c>
      <c r="J95" s="185"/>
    </row>
    <row r="96" spans="1:10" x14ac:dyDescent="0.2">
      <c r="A96" s="163">
        <v>88</v>
      </c>
      <c r="B96" s="164" t="s">
        <v>177</v>
      </c>
      <c r="C96" s="168" t="s">
        <v>178</v>
      </c>
      <c r="D96" s="187">
        <f t="shared" si="4"/>
        <v>571598806</v>
      </c>
      <c r="E96" s="187">
        <v>343706253</v>
      </c>
      <c r="F96" s="187">
        <v>66853586</v>
      </c>
      <c r="G96" s="187">
        <v>19651953</v>
      </c>
      <c r="H96" s="187">
        <v>91311578</v>
      </c>
      <c r="I96" s="187">
        <v>50075436</v>
      </c>
      <c r="J96" s="185"/>
    </row>
    <row r="97" spans="1:10" ht="13.5" customHeight="1" x14ac:dyDescent="0.2">
      <c r="A97" s="163">
        <v>89</v>
      </c>
      <c r="B97" s="169" t="s">
        <v>179</v>
      </c>
      <c r="C97" s="170" t="s">
        <v>180</v>
      </c>
      <c r="D97" s="187">
        <f t="shared" si="4"/>
        <v>502265397</v>
      </c>
      <c r="E97" s="187">
        <v>310689414</v>
      </c>
      <c r="F97" s="187"/>
      <c r="G97" s="187">
        <v>118660328</v>
      </c>
      <c r="H97" s="187"/>
      <c r="I97" s="187">
        <v>72915655</v>
      </c>
      <c r="J97" s="185"/>
    </row>
    <row r="98" spans="1:10" ht="14.25" customHeight="1" x14ac:dyDescent="0.2">
      <c r="A98" s="163">
        <v>90</v>
      </c>
      <c r="B98" s="164" t="s">
        <v>181</v>
      </c>
      <c r="C98" s="168" t="s">
        <v>392</v>
      </c>
      <c r="D98" s="187">
        <f t="shared" si="4"/>
        <v>1444905725</v>
      </c>
      <c r="E98" s="187">
        <v>407678695</v>
      </c>
      <c r="F98" s="187">
        <v>3508136</v>
      </c>
      <c r="G98" s="187">
        <v>46742333</v>
      </c>
      <c r="H98" s="187">
        <v>759938854</v>
      </c>
      <c r="I98" s="187">
        <v>227037707</v>
      </c>
      <c r="J98" s="185"/>
    </row>
    <row r="99" spans="1:10" x14ac:dyDescent="0.2">
      <c r="A99" s="163">
        <v>91</v>
      </c>
      <c r="B99" s="169" t="s">
        <v>183</v>
      </c>
      <c r="C99" s="170" t="s">
        <v>184</v>
      </c>
      <c r="D99" s="187">
        <f t="shared" si="4"/>
        <v>239433096</v>
      </c>
      <c r="E99" s="187">
        <v>213551896</v>
      </c>
      <c r="F99" s="187"/>
      <c r="G99" s="187"/>
      <c r="H99" s="187"/>
      <c r="I99" s="187">
        <v>25881200</v>
      </c>
      <c r="J99" s="185"/>
    </row>
    <row r="100" spans="1:10" x14ac:dyDescent="0.2">
      <c r="A100" s="163">
        <v>92</v>
      </c>
      <c r="B100" s="166" t="s">
        <v>185</v>
      </c>
      <c r="C100" s="168" t="s">
        <v>393</v>
      </c>
      <c r="D100" s="187">
        <f t="shared" si="4"/>
        <v>0</v>
      </c>
      <c r="E100" s="187">
        <v>0</v>
      </c>
      <c r="F100" s="187"/>
      <c r="G100" s="187"/>
      <c r="H100" s="187"/>
      <c r="I100" s="187"/>
      <c r="J100" s="185"/>
    </row>
    <row r="101" spans="1:10" x14ac:dyDescent="0.2">
      <c r="A101" s="163">
        <v>93</v>
      </c>
      <c r="B101" s="167" t="s">
        <v>187</v>
      </c>
      <c r="C101" s="168" t="s">
        <v>188</v>
      </c>
      <c r="D101" s="187">
        <f t="shared" si="4"/>
        <v>54963963</v>
      </c>
      <c r="E101" s="187">
        <v>29444213</v>
      </c>
      <c r="F101" s="187">
        <v>252348</v>
      </c>
      <c r="G101" s="187">
        <v>96954</v>
      </c>
      <c r="H101" s="187">
        <v>22492748</v>
      </c>
      <c r="I101" s="187">
        <v>2677700</v>
      </c>
      <c r="J101" s="185"/>
    </row>
    <row r="102" spans="1:10" ht="25.5" x14ac:dyDescent="0.2">
      <c r="A102" s="163">
        <v>94</v>
      </c>
      <c r="B102" s="166" t="s">
        <v>189</v>
      </c>
      <c r="C102" s="165" t="s">
        <v>190</v>
      </c>
      <c r="D102" s="187">
        <f t="shared" si="4"/>
        <v>0</v>
      </c>
      <c r="E102" s="187">
        <v>0</v>
      </c>
      <c r="F102" s="187"/>
      <c r="G102" s="187"/>
      <c r="H102" s="187"/>
      <c r="I102" s="187"/>
      <c r="J102" s="185"/>
    </row>
    <row r="103" spans="1:10" x14ac:dyDescent="0.2">
      <c r="A103" s="163">
        <v>95</v>
      </c>
      <c r="B103" s="166" t="s">
        <v>191</v>
      </c>
      <c r="C103" s="170" t="s">
        <v>192</v>
      </c>
      <c r="D103" s="187">
        <f t="shared" si="4"/>
        <v>0</v>
      </c>
      <c r="E103" s="187">
        <v>0</v>
      </c>
      <c r="F103" s="187"/>
      <c r="G103" s="187"/>
      <c r="H103" s="187"/>
      <c r="I103" s="187"/>
      <c r="J103" s="185"/>
    </row>
    <row r="104" spans="1:10" x14ac:dyDescent="0.2">
      <c r="A104" s="163">
        <v>96</v>
      </c>
      <c r="B104" s="167" t="s">
        <v>193</v>
      </c>
      <c r="C104" s="168" t="s">
        <v>194</v>
      </c>
      <c r="D104" s="187">
        <f t="shared" si="4"/>
        <v>177079282</v>
      </c>
      <c r="E104" s="187">
        <v>162197581</v>
      </c>
      <c r="F104" s="187">
        <v>238292</v>
      </c>
      <c r="G104" s="187">
        <v>14643409</v>
      </c>
      <c r="H104" s="187"/>
      <c r="I104" s="187"/>
      <c r="J104" s="185"/>
    </row>
    <row r="105" spans="1:10" x14ac:dyDescent="0.2">
      <c r="A105" s="163">
        <v>97</v>
      </c>
      <c r="B105" s="166" t="s">
        <v>195</v>
      </c>
      <c r="C105" s="165" t="s">
        <v>196</v>
      </c>
      <c r="D105" s="187">
        <f t="shared" si="4"/>
        <v>32108805</v>
      </c>
      <c r="E105" s="187">
        <v>32108805</v>
      </c>
      <c r="F105" s="187"/>
      <c r="G105" s="187"/>
      <c r="H105" s="187"/>
      <c r="I105" s="187"/>
      <c r="J105" s="185"/>
    </row>
    <row r="106" spans="1:10" x14ac:dyDescent="0.2">
      <c r="A106" s="163">
        <v>98</v>
      </c>
      <c r="B106" s="167" t="s">
        <v>197</v>
      </c>
      <c r="C106" s="168" t="s">
        <v>198</v>
      </c>
      <c r="D106" s="187">
        <f t="shared" si="4"/>
        <v>30095924</v>
      </c>
      <c r="E106" s="187">
        <v>30095924</v>
      </c>
      <c r="F106" s="187"/>
      <c r="G106" s="187"/>
      <c r="H106" s="187"/>
      <c r="I106" s="187"/>
      <c r="J106" s="185"/>
    </row>
    <row r="107" spans="1:10" x14ac:dyDescent="0.2">
      <c r="A107" s="163">
        <v>99</v>
      </c>
      <c r="B107" s="167" t="s">
        <v>199</v>
      </c>
      <c r="C107" s="168" t="s">
        <v>200</v>
      </c>
      <c r="D107" s="187">
        <f t="shared" si="4"/>
        <v>96885589</v>
      </c>
      <c r="E107" s="187">
        <v>87446136</v>
      </c>
      <c r="F107" s="187"/>
      <c r="G107" s="187"/>
      <c r="H107" s="187">
        <v>9439453</v>
      </c>
      <c r="I107" s="187"/>
      <c r="J107" s="185"/>
    </row>
    <row r="108" spans="1:10" x14ac:dyDescent="0.2">
      <c r="A108" s="163">
        <v>100</v>
      </c>
      <c r="B108" s="166" t="s">
        <v>201</v>
      </c>
      <c r="C108" s="170" t="s">
        <v>202</v>
      </c>
      <c r="D108" s="187">
        <f t="shared" si="4"/>
        <v>43497622</v>
      </c>
      <c r="E108" s="187">
        <v>43497622</v>
      </c>
      <c r="F108" s="187"/>
      <c r="G108" s="187"/>
      <c r="H108" s="187"/>
      <c r="I108" s="187"/>
      <c r="J108" s="185"/>
    </row>
    <row r="109" spans="1:10" x14ac:dyDescent="0.2">
      <c r="A109" s="163">
        <v>101</v>
      </c>
      <c r="B109" s="166" t="s">
        <v>203</v>
      </c>
      <c r="C109" s="165" t="s">
        <v>204</v>
      </c>
      <c r="D109" s="187">
        <f t="shared" si="4"/>
        <v>67375127</v>
      </c>
      <c r="E109" s="187">
        <v>67375127</v>
      </c>
      <c r="F109" s="187">
        <v>0</v>
      </c>
      <c r="G109" s="187"/>
      <c r="H109" s="187"/>
      <c r="I109" s="187"/>
      <c r="J109" s="185"/>
    </row>
    <row r="110" spans="1:10" x14ac:dyDescent="0.2">
      <c r="A110" s="163">
        <v>102</v>
      </c>
      <c r="B110" s="164" t="s">
        <v>205</v>
      </c>
      <c r="C110" s="165" t="s">
        <v>206</v>
      </c>
      <c r="D110" s="187">
        <f t="shared" si="4"/>
        <v>79022582</v>
      </c>
      <c r="E110" s="187">
        <v>56191440</v>
      </c>
      <c r="F110" s="187"/>
      <c r="G110" s="187"/>
      <c r="H110" s="187">
        <v>22831142</v>
      </c>
      <c r="I110" s="187"/>
      <c r="J110" s="185"/>
    </row>
    <row r="111" spans="1:10" x14ac:dyDescent="0.2">
      <c r="A111" s="163">
        <v>103</v>
      </c>
      <c r="B111" s="164" t="s">
        <v>207</v>
      </c>
      <c r="C111" s="165" t="s">
        <v>208</v>
      </c>
      <c r="D111" s="187">
        <f t="shared" si="4"/>
        <v>87710542</v>
      </c>
      <c r="E111" s="187">
        <v>87710542</v>
      </c>
      <c r="F111" s="187"/>
      <c r="G111" s="187"/>
      <c r="H111" s="187"/>
      <c r="I111" s="187"/>
      <c r="J111" s="185"/>
    </row>
    <row r="112" spans="1:10" x14ac:dyDescent="0.2">
      <c r="A112" s="163">
        <v>104</v>
      </c>
      <c r="B112" s="167" t="s">
        <v>209</v>
      </c>
      <c r="C112" s="168" t="s">
        <v>210</v>
      </c>
      <c r="D112" s="187">
        <f t="shared" si="4"/>
        <v>32374142</v>
      </c>
      <c r="E112" s="187">
        <v>24285991</v>
      </c>
      <c r="F112" s="187"/>
      <c r="G112" s="187"/>
      <c r="H112" s="187">
        <v>8088151</v>
      </c>
      <c r="I112" s="187"/>
      <c r="J112" s="185"/>
    </row>
    <row r="113" spans="1:10" x14ac:dyDescent="0.2">
      <c r="A113" s="163">
        <v>105</v>
      </c>
      <c r="B113" s="169" t="s">
        <v>211</v>
      </c>
      <c r="C113" s="170" t="s">
        <v>212</v>
      </c>
      <c r="D113" s="187">
        <f t="shared" si="4"/>
        <v>40550959</v>
      </c>
      <c r="E113" s="187">
        <v>40550959</v>
      </c>
      <c r="F113" s="187"/>
      <c r="G113" s="187"/>
      <c r="H113" s="187"/>
      <c r="I113" s="187"/>
      <c r="J113" s="185"/>
    </row>
    <row r="114" spans="1:10" x14ac:dyDescent="0.2">
      <c r="A114" s="163">
        <v>106</v>
      </c>
      <c r="B114" s="164" t="s">
        <v>213</v>
      </c>
      <c r="C114" s="165" t="s">
        <v>214</v>
      </c>
      <c r="D114" s="187">
        <f t="shared" si="4"/>
        <v>69867256</v>
      </c>
      <c r="E114" s="187">
        <v>69162396</v>
      </c>
      <c r="F114" s="187">
        <v>704860</v>
      </c>
      <c r="G114" s="187"/>
      <c r="H114" s="187"/>
      <c r="I114" s="187"/>
      <c r="J114" s="185"/>
    </row>
    <row r="115" spans="1:10" x14ac:dyDescent="0.2">
      <c r="A115" s="163">
        <v>107</v>
      </c>
      <c r="B115" s="166" t="s">
        <v>215</v>
      </c>
      <c r="C115" s="165" t="s">
        <v>216</v>
      </c>
      <c r="D115" s="187">
        <f t="shared" si="4"/>
        <v>202611348</v>
      </c>
      <c r="E115" s="187">
        <v>120656458</v>
      </c>
      <c r="F115" s="187">
        <v>7470409</v>
      </c>
      <c r="G115" s="187">
        <v>10055498</v>
      </c>
      <c r="H115" s="187">
        <v>22111910</v>
      </c>
      <c r="I115" s="187">
        <v>42317073</v>
      </c>
      <c r="J115" s="185"/>
    </row>
    <row r="116" spans="1:10" x14ac:dyDescent="0.2">
      <c r="A116" s="163">
        <v>108</v>
      </c>
      <c r="B116" s="167" t="s">
        <v>217</v>
      </c>
      <c r="C116" s="168" t="s">
        <v>218</v>
      </c>
      <c r="D116" s="187">
        <f t="shared" si="4"/>
        <v>32771459</v>
      </c>
      <c r="E116" s="187">
        <v>32700074</v>
      </c>
      <c r="F116" s="187">
        <v>71385</v>
      </c>
      <c r="G116" s="187"/>
      <c r="H116" s="187"/>
      <c r="I116" s="187"/>
      <c r="J116" s="185"/>
    </row>
    <row r="117" spans="1:10" ht="12" customHeight="1" x14ac:dyDescent="0.2">
      <c r="A117" s="163">
        <v>109</v>
      </c>
      <c r="B117" s="167" t="s">
        <v>219</v>
      </c>
      <c r="C117" s="168" t="s">
        <v>220</v>
      </c>
      <c r="D117" s="187">
        <f t="shared" si="4"/>
        <v>50885964</v>
      </c>
      <c r="E117" s="187">
        <v>50885964</v>
      </c>
      <c r="F117" s="187">
        <v>0</v>
      </c>
      <c r="G117" s="187"/>
      <c r="H117" s="187"/>
      <c r="I117" s="187"/>
      <c r="J117" s="185"/>
    </row>
    <row r="118" spans="1:10" x14ac:dyDescent="0.2">
      <c r="A118" s="163">
        <v>110</v>
      </c>
      <c r="B118" s="164" t="s">
        <v>221</v>
      </c>
      <c r="C118" s="165" t="s">
        <v>222</v>
      </c>
      <c r="D118" s="187">
        <f t="shared" si="4"/>
        <v>107562055</v>
      </c>
      <c r="E118" s="187">
        <v>64822755</v>
      </c>
      <c r="F118" s="187"/>
      <c r="G118" s="187"/>
      <c r="H118" s="187">
        <v>42739300</v>
      </c>
      <c r="I118" s="187"/>
      <c r="J118" s="185"/>
    </row>
    <row r="119" spans="1:10" x14ac:dyDescent="0.2">
      <c r="A119" s="163">
        <v>111</v>
      </c>
      <c r="B119" s="166" t="s">
        <v>223</v>
      </c>
      <c r="C119" s="165" t="s">
        <v>224</v>
      </c>
      <c r="D119" s="187">
        <f t="shared" si="4"/>
        <v>35127269</v>
      </c>
      <c r="E119" s="187">
        <v>35127269</v>
      </c>
      <c r="F119" s="187"/>
      <c r="G119" s="187"/>
      <c r="H119" s="187"/>
      <c r="I119" s="187"/>
      <c r="J119" s="185"/>
    </row>
    <row r="120" spans="1:10" x14ac:dyDescent="0.2">
      <c r="A120" s="163">
        <v>112</v>
      </c>
      <c r="B120" s="164" t="s">
        <v>225</v>
      </c>
      <c r="C120" s="168" t="s">
        <v>226</v>
      </c>
      <c r="D120" s="187">
        <f t="shared" si="4"/>
        <v>0</v>
      </c>
      <c r="E120" s="187">
        <v>0</v>
      </c>
      <c r="F120" s="187"/>
      <c r="G120" s="187"/>
      <c r="H120" s="187"/>
      <c r="I120" s="187"/>
      <c r="J120" s="185"/>
    </row>
    <row r="121" spans="1:10" x14ac:dyDescent="0.2">
      <c r="A121" s="163">
        <v>113</v>
      </c>
      <c r="B121" s="164" t="s">
        <v>227</v>
      </c>
      <c r="C121" s="165" t="s">
        <v>228</v>
      </c>
      <c r="D121" s="187">
        <f t="shared" si="4"/>
        <v>0</v>
      </c>
      <c r="E121" s="187">
        <v>0</v>
      </c>
      <c r="F121" s="187"/>
      <c r="G121" s="187"/>
      <c r="H121" s="187"/>
      <c r="I121" s="187"/>
      <c r="J121" s="185"/>
    </row>
    <row r="122" spans="1:10" x14ac:dyDescent="0.2">
      <c r="A122" s="163">
        <v>114</v>
      </c>
      <c r="B122" s="167" t="s">
        <v>229</v>
      </c>
      <c r="C122" s="168" t="s">
        <v>230</v>
      </c>
      <c r="D122" s="187">
        <f t="shared" si="4"/>
        <v>0</v>
      </c>
      <c r="E122" s="187">
        <v>0</v>
      </c>
      <c r="F122" s="187"/>
      <c r="G122" s="187"/>
      <c r="H122" s="187"/>
      <c r="I122" s="187"/>
      <c r="J122" s="185"/>
    </row>
    <row r="123" spans="1:10" ht="13.5" customHeight="1" x14ac:dyDescent="0.2">
      <c r="A123" s="163">
        <v>115</v>
      </c>
      <c r="B123" s="167" t="s">
        <v>231</v>
      </c>
      <c r="C123" s="168" t="s">
        <v>232</v>
      </c>
      <c r="D123" s="187">
        <f t="shared" si="4"/>
        <v>0</v>
      </c>
      <c r="E123" s="187">
        <v>0</v>
      </c>
      <c r="F123" s="187"/>
      <c r="G123" s="187"/>
      <c r="H123" s="187"/>
      <c r="I123" s="187"/>
      <c r="J123" s="185"/>
    </row>
    <row r="124" spans="1:10" x14ac:dyDescent="0.2">
      <c r="A124" s="163">
        <v>116</v>
      </c>
      <c r="B124" s="167" t="s">
        <v>233</v>
      </c>
      <c r="C124" s="168" t="s">
        <v>234</v>
      </c>
      <c r="D124" s="187">
        <f t="shared" si="4"/>
        <v>0</v>
      </c>
      <c r="E124" s="187">
        <v>0</v>
      </c>
      <c r="F124" s="187"/>
      <c r="G124" s="187"/>
      <c r="H124" s="187"/>
      <c r="I124" s="187"/>
      <c r="J124" s="185"/>
    </row>
    <row r="125" spans="1:10" ht="14.25" customHeight="1" x14ac:dyDescent="0.2">
      <c r="A125" s="163">
        <v>117</v>
      </c>
      <c r="B125" s="167" t="s">
        <v>235</v>
      </c>
      <c r="C125" s="168" t="s">
        <v>236</v>
      </c>
      <c r="D125" s="187">
        <f t="shared" si="4"/>
        <v>0</v>
      </c>
      <c r="E125" s="187">
        <v>0</v>
      </c>
      <c r="F125" s="187"/>
      <c r="G125" s="187"/>
      <c r="H125" s="187"/>
      <c r="I125" s="187"/>
      <c r="J125" s="185"/>
    </row>
    <row r="126" spans="1:10" x14ac:dyDescent="0.2">
      <c r="A126" s="163">
        <v>118</v>
      </c>
      <c r="B126" s="167" t="s">
        <v>237</v>
      </c>
      <c r="C126" s="168" t="s">
        <v>238</v>
      </c>
      <c r="D126" s="187">
        <f t="shared" si="4"/>
        <v>0</v>
      </c>
      <c r="E126" s="187">
        <v>0</v>
      </c>
      <c r="F126" s="187"/>
      <c r="G126" s="187"/>
      <c r="H126" s="187"/>
      <c r="I126" s="187"/>
      <c r="J126" s="185"/>
    </row>
    <row r="127" spans="1:10" ht="12.75" customHeight="1" x14ac:dyDescent="0.2">
      <c r="A127" s="163">
        <v>119</v>
      </c>
      <c r="B127" s="167" t="s">
        <v>239</v>
      </c>
      <c r="C127" s="168" t="s">
        <v>240</v>
      </c>
      <c r="D127" s="187">
        <f t="shared" si="4"/>
        <v>0</v>
      </c>
      <c r="E127" s="187">
        <v>0</v>
      </c>
      <c r="F127" s="187"/>
      <c r="G127" s="187"/>
      <c r="H127" s="187"/>
      <c r="I127" s="187"/>
      <c r="J127" s="185"/>
    </row>
    <row r="128" spans="1:10" x14ac:dyDescent="0.2">
      <c r="A128" s="163">
        <v>120</v>
      </c>
      <c r="B128" s="174" t="s">
        <v>241</v>
      </c>
      <c r="C128" s="175" t="s">
        <v>242</v>
      </c>
      <c r="D128" s="187">
        <f t="shared" si="4"/>
        <v>0</v>
      </c>
      <c r="E128" s="187">
        <v>0</v>
      </c>
      <c r="F128" s="187"/>
      <c r="G128" s="187"/>
      <c r="H128" s="187"/>
      <c r="I128" s="187"/>
      <c r="J128" s="185"/>
    </row>
    <row r="129" spans="1:10" x14ac:dyDescent="0.2">
      <c r="A129" s="163">
        <v>121</v>
      </c>
      <c r="B129" s="166" t="s">
        <v>243</v>
      </c>
      <c r="C129" s="165" t="s">
        <v>244</v>
      </c>
      <c r="D129" s="187">
        <f t="shared" si="4"/>
        <v>240518055</v>
      </c>
      <c r="E129" s="187">
        <v>6046465</v>
      </c>
      <c r="F129" s="187">
        <v>195196175</v>
      </c>
      <c r="G129" s="187"/>
      <c r="H129" s="187"/>
      <c r="I129" s="187">
        <v>39275415</v>
      </c>
      <c r="J129" s="185"/>
    </row>
    <row r="130" spans="1:10" x14ac:dyDescent="0.2">
      <c r="A130" s="163">
        <v>122</v>
      </c>
      <c r="B130" s="167" t="s">
        <v>245</v>
      </c>
      <c r="C130" s="168" t="s">
        <v>246</v>
      </c>
      <c r="D130" s="187">
        <f t="shared" si="4"/>
        <v>65130</v>
      </c>
      <c r="E130" s="187">
        <v>65130</v>
      </c>
      <c r="F130" s="187"/>
      <c r="G130" s="187"/>
      <c r="H130" s="187"/>
      <c r="I130" s="187"/>
      <c r="J130" s="185"/>
    </row>
    <row r="131" spans="1:10" x14ac:dyDescent="0.2">
      <c r="A131" s="163">
        <v>123</v>
      </c>
      <c r="B131" s="164" t="s">
        <v>247</v>
      </c>
      <c r="C131" s="176" t="s">
        <v>248</v>
      </c>
      <c r="D131" s="187">
        <f t="shared" si="4"/>
        <v>0</v>
      </c>
      <c r="E131" s="187">
        <v>0</v>
      </c>
      <c r="F131" s="187"/>
      <c r="G131" s="187"/>
      <c r="H131" s="187"/>
      <c r="I131" s="187"/>
      <c r="J131" s="185"/>
    </row>
    <row r="132" spans="1:10" ht="25.5" x14ac:dyDescent="0.2">
      <c r="A132" s="163">
        <v>124</v>
      </c>
      <c r="B132" s="167" t="s">
        <v>249</v>
      </c>
      <c r="C132" s="168" t="s">
        <v>250</v>
      </c>
      <c r="D132" s="187">
        <f t="shared" si="4"/>
        <v>0</v>
      </c>
      <c r="E132" s="187">
        <v>0</v>
      </c>
      <c r="F132" s="187"/>
      <c r="G132" s="187"/>
      <c r="H132" s="187"/>
      <c r="I132" s="187"/>
      <c r="J132" s="185"/>
    </row>
    <row r="133" spans="1:10" ht="21.75" customHeight="1" x14ac:dyDescent="0.2">
      <c r="A133" s="163">
        <v>125</v>
      </c>
      <c r="B133" s="167" t="s">
        <v>251</v>
      </c>
      <c r="C133" s="168" t="s">
        <v>252</v>
      </c>
      <c r="D133" s="187">
        <f t="shared" si="4"/>
        <v>0</v>
      </c>
      <c r="E133" s="187">
        <v>0</v>
      </c>
      <c r="F133" s="187"/>
      <c r="G133" s="187"/>
      <c r="H133" s="187"/>
      <c r="I133" s="187"/>
      <c r="J133" s="185"/>
    </row>
    <row r="134" spans="1:10" x14ac:dyDescent="0.2">
      <c r="A134" s="163">
        <v>126</v>
      </c>
      <c r="B134" s="166" t="s">
        <v>253</v>
      </c>
      <c r="C134" s="168" t="s">
        <v>394</v>
      </c>
      <c r="D134" s="187">
        <f t="shared" si="4"/>
        <v>0</v>
      </c>
      <c r="E134" s="187">
        <v>0</v>
      </c>
      <c r="F134" s="187"/>
      <c r="G134" s="187"/>
      <c r="H134" s="187"/>
      <c r="I134" s="187"/>
      <c r="J134" s="185"/>
    </row>
    <row r="135" spans="1:10" x14ac:dyDescent="0.2">
      <c r="A135" s="163">
        <v>127</v>
      </c>
      <c r="B135" s="169" t="s">
        <v>255</v>
      </c>
      <c r="C135" s="170" t="s">
        <v>256</v>
      </c>
      <c r="D135" s="187">
        <f t="shared" si="4"/>
        <v>0</v>
      </c>
      <c r="E135" s="187">
        <v>0</v>
      </c>
      <c r="F135" s="187"/>
      <c r="G135" s="187"/>
      <c r="H135" s="187"/>
      <c r="I135" s="187"/>
      <c r="J135" s="185"/>
    </row>
    <row r="136" spans="1:10" x14ac:dyDescent="0.2">
      <c r="A136" s="163">
        <v>128</v>
      </c>
      <c r="B136" s="167" t="s">
        <v>257</v>
      </c>
      <c r="C136" s="168" t="s">
        <v>258</v>
      </c>
      <c r="D136" s="187">
        <f t="shared" si="4"/>
        <v>0</v>
      </c>
      <c r="E136" s="187">
        <v>0</v>
      </c>
      <c r="F136" s="187"/>
      <c r="G136" s="187"/>
      <c r="H136" s="187"/>
      <c r="I136" s="187"/>
      <c r="J136" s="185"/>
    </row>
    <row r="137" spans="1:10" ht="9.75" customHeight="1" x14ac:dyDescent="0.2">
      <c r="A137" s="163">
        <v>129</v>
      </c>
      <c r="B137" s="164" t="s">
        <v>259</v>
      </c>
      <c r="C137" s="165" t="s">
        <v>260</v>
      </c>
      <c r="D137" s="187">
        <f t="shared" si="4"/>
        <v>0</v>
      </c>
      <c r="E137" s="187">
        <v>0</v>
      </c>
      <c r="F137" s="187"/>
      <c r="G137" s="187"/>
      <c r="H137" s="187"/>
      <c r="I137" s="187"/>
      <c r="J137" s="185"/>
    </row>
    <row r="138" spans="1:10" x14ac:dyDescent="0.2">
      <c r="A138" s="163">
        <v>130</v>
      </c>
      <c r="B138" s="166" t="s">
        <v>261</v>
      </c>
      <c r="C138" s="165" t="s">
        <v>262</v>
      </c>
      <c r="D138" s="187">
        <f t="shared" ref="D138:D153" si="5">E138+F138+G138+H138+I138</f>
        <v>0</v>
      </c>
      <c r="E138" s="187">
        <v>0</v>
      </c>
      <c r="F138" s="187"/>
      <c r="G138" s="187"/>
      <c r="H138" s="187"/>
      <c r="I138" s="187"/>
      <c r="J138" s="185"/>
    </row>
    <row r="139" spans="1:10" x14ac:dyDescent="0.2">
      <c r="A139" s="163">
        <v>131</v>
      </c>
      <c r="B139" s="167" t="s">
        <v>263</v>
      </c>
      <c r="C139" s="168" t="s">
        <v>264</v>
      </c>
      <c r="D139" s="187">
        <f t="shared" si="5"/>
        <v>0</v>
      </c>
      <c r="E139" s="187">
        <v>0</v>
      </c>
      <c r="F139" s="187"/>
      <c r="G139" s="187"/>
      <c r="H139" s="187"/>
      <c r="I139" s="187"/>
      <c r="J139" s="185"/>
    </row>
    <row r="140" spans="1:10" x14ac:dyDescent="0.2">
      <c r="A140" s="163">
        <v>132</v>
      </c>
      <c r="B140" s="167" t="s">
        <v>265</v>
      </c>
      <c r="C140" s="168" t="s">
        <v>266</v>
      </c>
      <c r="D140" s="187">
        <f t="shared" si="5"/>
        <v>0</v>
      </c>
      <c r="E140" s="187">
        <v>0</v>
      </c>
      <c r="F140" s="187"/>
      <c r="G140" s="187"/>
      <c r="H140" s="187"/>
      <c r="I140" s="187"/>
      <c r="J140" s="185"/>
    </row>
    <row r="141" spans="1:10" ht="13.5" customHeight="1" x14ac:dyDescent="0.2">
      <c r="A141" s="163">
        <v>133</v>
      </c>
      <c r="B141" s="167" t="s">
        <v>267</v>
      </c>
      <c r="C141" s="168" t="s">
        <v>268</v>
      </c>
      <c r="D141" s="187">
        <f t="shared" si="5"/>
        <v>1686228518</v>
      </c>
      <c r="E141" s="187">
        <v>980460929</v>
      </c>
      <c r="F141" s="187">
        <v>179393491</v>
      </c>
      <c r="G141" s="187">
        <v>32911622</v>
      </c>
      <c r="H141" s="187">
        <v>49864395</v>
      </c>
      <c r="I141" s="187">
        <v>443598081</v>
      </c>
      <c r="J141" s="185"/>
    </row>
    <row r="142" spans="1:10" x14ac:dyDescent="0.2">
      <c r="A142" s="163">
        <v>134</v>
      </c>
      <c r="B142" s="173" t="s">
        <v>269</v>
      </c>
      <c r="C142" s="170" t="s">
        <v>270</v>
      </c>
      <c r="D142" s="187">
        <f t="shared" si="5"/>
        <v>3169734724</v>
      </c>
      <c r="E142" s="187">
        <v>87599474</v>
      </c>
      <c r="F142" s="187">
        <v>2867403625</v>
      </c>
      <c r="G142" s="187"/>
      <c r="H142" s="187"/>
      <c r="I142" s="187">
        <v>214731625</v>
      </c>
      <c r="J142" s="185"/>
    </row>
    <row r="143" spans="1:10" x14ac:dyDescent="0.2">
      <c r="A143" s="163">
        <v>135</v>
      </c>
      <c r="B143" s="167" t="s">
        <v>271</v>
      </c>
      <c r="C143" s="168" t="s">
        <v>272</v>
      </c>
      <c r="D143" s="187">
        <f t="shared" si="5"/>
        <v>1040207739</v>
      </c>
      <c r="E143" s="187">
        <v>343709821</v>
      </c>
      <c r="F143" s="187"/>
      <c r="G143" s="187">
        <v>20544537</v>
      </c>
      <c r="H143" s="187"/>
      <c r="I143" s="187">
        <v>675953381</v>
      </c>
      <c r="J143" s="185"/>
    </row>
    <row r="144" spans="1:10" x14ac:dyDescent="0.2">
      <c r="A144" s="163">
        <v>136</v>
      </c>
      <c r="B144" s="164" t="s">
        <v>273</v>
      </c>
      <c r="C144" s="165" t="s">
        <v>274</v>
      </c>
      <c r="D144" s="187">
        <f t="shared" si="5"/>
        <v>878997611</v>
      </c>
      <c r="E144" s="187">
        <v>523926150</v>
      </c>
      <c r="F144" s="187">
        <v>128665381</v>
      </c>
      <c r="G144" s="187">
        <v>12807441</v>
      </c>
      <c r="H144" s="187"/>
      <c r="I144" s="187">
        <v>213598639</v>
      </c>
      <c r="J144" s="185"/>
    </row>
    <row r="145" spans="1:10" ht="10.5" customHeight="1" x14ac:dyDescent="0.2">
      <c r="A145" s="163">
        <v>137</v>
      </c>
      <c r="B145" s="167" t="s">
        <v>275</v>
      </c>
      <c r="C145" s="168" t="s">
        <v>276</v>
      </c>
      <c r="D145" s="187">
        <f t="shared" si="5"/>
        <v>576008650</v>
      </c>
      <c r="E145" s="187">
        <v>418037590</v>
      </c>
      <c r="F145" s="187"/>
      <c r="G145" s="187"/>
      <c r="H145" s="187"/>
      <c r="I145" s="187">
        <v>157971060</v>
      </c>
      <c r="J145" s="185"/>
    </row>
    <row r="146" spans="1:10" x14ac:dyDescent="0.2">
      <c r="A146" s="163">
        <v>138</v>
      </c>
      <c r="B146" s="164" t="s">
        <v>277</v>
      </c>
      <c r="C146" s="168" t="s">
        <v>278</v>
      </c>
      <c r="D146" s="187">
        <f t="shared" si="5"/>
        <v>171846012</v>
      </c>
      <c r="E146" s="187">
        <v>166154248</v>
      </c>
      <c r="F146" s="187"/>
      <c r="G146" s="187"/>
      <c r="H146" s="187"/>
      <c r="I146" s="187">
        <v>5691764</v>
      </c>
      <c r="J146" s="185"/>
    </row>
    <row r="147" spans="1:10" x14ac:dyDescent="0.2">
      <c r="A147" s="163">
        <v>139</v>
      </c>
      <c r="B147" s="169" t="s">
        <v>279</v>
      </c>
      <c r="C147" s="170" t="s">
        <v>280</v>
      </c>
      <c r="D147" s="187">
        <f t="shared" si="5"/>
        <v>858501000</v>
      </c>
      <c r="E147" s="187">
        <v>596564132</v>
      </c>
      <c r="F147" s="187"/>
      <c r="G147" s="187"/>
      <c r="H147" s="187"/>
      <c r="I147" s="187">
        <v>261936868</v>
      </c>
      <c r="J147" s="185"/>
    </row>
    <row r="148" spans="1:10" x14ac:dyDescent="0.2">
      <c r="A148" s="163">
        <v>140</v>
      </c>
      <c r="B148" s="167" t="s">
        <v>281</v>
      </c>
      <c r="C148" s="168" t="s">
        <v>282</v>
      </c>
      <c r="D148" s="187">
        <f t="shared" si="5"/>
        <v>0</v>
      </c>
      <c r="E148" s="187">
        <v>0</v>
      </c>
      <c r="F148" s="187"/>
      <c r="G148" s="187"/>
      <c r="H148" s="187"/>
      <c r="I148" s="187"/>
      <c r="J148" s="185"/>
    </row>
    <row r="149" spans="1:10" x14ac:dyDescent="0.2">
      <c r="A149" s="163">
        <v>141</v>
      </c>
      <c r="B149" s="167" t="s">
        <v>283</v>
      </c>
      <c r="C149" s="168" t="s">
        <v>284</v>
      </c>
      <c r="D149" s="187">
        <f t="shared" si="5"/>
        <v>0</v>
      </c>
      <c r="E149" s="187">
        <v>0</v>
      </c>
      <c r="F149" s="187"/>
      <c r="G149" s="187"/>
      <c r="H149" s="187"/>
      <c r="I149" s="187"/>
      <c r="J149" s="185"/>
    </row>
    <row r="150" spans="1:10" x14ac:dyDescent="0.2">
      <c r="A150" s="163">
        <v>142</v>
      </c>
      <c r="B150" s="167" t="s">
        <v>285</v>
      </c>
      <c r="C150" s="168" t="s">
        <v>286</v>
      </c>
      <c r="D150" s="187">
        <f t="shared" si="5"/>
        <v>286413912</v>
      </c>
      <c r="E150" s="187">
        <v>129606728</v>
      </c>
      <c r="F150" s="187"/>
      <c r="G150" s="187">
        <v>69979819</v>
      </c>
      <c r="H150" s="187">
        <v>55252535</v>
      </c>
      <c r="I150" s="187">
        <v>31574830</v>
      </c>
      <c r="J150" s="185"/>
    </row>
    <row r="151" spans="1:10" x14ac:dyDescent="0.2">
      <c r="A151" s="163">
        <v>143</v>
      </c>
      <c r="B151" s="169" t="s">
        <v>287</v>
      </c>
      <c r="C151" s="170" t="s">
        <v>288</v>
      </c>
      <c r="D151" s="187">
        <f t="shared" si="5"/>
        <v>965190466</v>
      </c>
      <c r="E151" s="187">
        <v>662827591</v>
      </c>
      <c r="F151" s="187">
        <v>2558648</v>
      </c>
      <c r="G151" s="187">
        <v>44975796</v>
      </c>
      <c r="H151" s="187">
        <v>82543155</v>
      </c>
      <c r="I151" s="187">
        <v>172285276</v>
      </c>
      <c r="J151" s="185"/>
    </row>
    <row r="152" spans="1:10" x14ac:dyDescent="0.2">
      <c r="A152" s="163">
        <v>144</v>
      </c>
      <c r="B152" s="166" t="s">
        <v>289</v>
      </c>
      <c r="C152" s="170" t="s">
        <v>290</v>
      </c>
      <c r="D152" s="187">
        <f t="shared" si="5"/>
        <v>939541510</v>
      </c>
      <c r="E152" s="187">
        <v>661269163</v>
      </c>
      <c r="F152" s="187">
        <v>58730720</v>
      </c>
      <c r="G152" s="187">
        <v>34550368</v>
      </c>
      <c r="H152" s="187"/>
      <c r="I152" s="187">
        <v>184991259</v>
      </c>
      <c r="J152" s="185"/>
    </row>
    <row r="153" spans="1:10" x14ac:dyDescent="0.2">
      <c r="A153" s="163">
        <v>145</v>
      </c>
      <c r="B153" s="167" t="s">
        <v>291</v>
      </c>
      <c r="C153" s="168" t="s">
        <v>292</v>
      </c>
      <c r="D153" s="187">
        <f t="shared" si="5"/>
        <v>1257976404</v>
      </c>
      <c r="E153" s="187">
        <v>167079635</v>
      </c>
      <c r="F153" s="187"/>
      <c r="G153" s="187"/>
      <c r="H153" s="187">
        <v>1090896769</v>
      </c>
      <c r="I153" s="187"/>
      <c r="J153" s="185"/>
    </row>
    <row r="154" spans="1:10" x14ac:dyDescent="0.2">
      <c r="A154" s="163">
        <v>146</v>
      </c>
      <c r="B154" s="164" t="s">
        <v>293</v>
      </c>
      <c r="C154" s="165" t="s">
        <v>294</v>
      </c>
      <c r="D154" s="187"/>
      <c r="E154" s="187"/>
      <c r="F154" s="187"/>
      <c r="G154" s="187"/>
      <c r="H154" s="187"/>
      <c r="I154" s="187"/>
      <c r="J154" s="185"/>
    </row>
    <row r="155" spans="1:10" x14ac:dyDescent="0.2">
      <c r="A155" s="163">
        <v>147</v>
      </c>
      <c r="B155" s="164" t="s">
        <v>295</v>
      </c>
      <c r="C155" s="165" t="s">
        <v>296</v>
      </c>
      <c r="D155" s="187"/>
      <c r="E155" s="187"/>
      <c r="F155" s="187"/>
      <c r="G155" s="187"/>
      <c r="H155" s="187"/>
      <c r="I155" s="187"/>
      <c r="J155" s="185"/>
    </row>
    <row r="156" spans="1:10" x14ac:dyDescent="0.2">
      <c r="A156" s="163">
        <v>148</v>
      </c>
      <c r="B156" s="167" t="s">
        <v>297</v>
      </c>
      <c r="C156" s="168" t="s">
        <v>298</v>
      </c>
      <c r="D156" s="187"/>
      <c r="E156" s="187"/>
      <c r="F156" s="187"/>
      <c r="G156" s="187"/>
      <c r="H156" s="187"/>
      <c r="I156" s="187"/>
      <c r="J156" s="185"/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80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160"/>
  <sheetViews>
    <sheetView zoomScale="98" zoomScaleNormal="98" workbookViewId="0">
      <pane xSplit="3" ySplit="9" topLeftCell="E10" activePane="bottomRight" state="frozen"/>
      <selection pane="topRight" activeCell="D1" sqref="D1"/>
      <selection pane="bottomLeft" activeCell="A10" sqref="A10"/>
      <selection pane="bottomRight" activeCell="I1" sqref="I1:U104857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5.7109375" style="71" customWidth="1"/>
    <col min="5" max="6" width="15.140625" style="71" customWidth="1"/>
    <col min="7" max="7" width="15.7109375" style="71" customWidth="1"/>
    <col min="8" max="8" width="18.28515625" style="71" customWidth="1"/>
    <col min="9" max="16384" width="9.140625" style="3"/>
  </cols>
  <sheetData>
    <row r="2" spans="1:8" ht="26.25" customHeight="1" x14ac:dyDescent="0.2">
      <c r="A2" s="259" t="s">
        <v>359</v>
      </c>
      <c r="B2" s="259"/>
      <c r="C2" s="259"/>
      <c r="D2" s="259"/>
      <c r="E2" s="259"/>
      <c r="F2" s="259"/>
      <c r="G2" s="259"/>
    </row>
    <row r="3" spans="1:8" x14ac:dyDescent="0.2">
      <c r="C3" s="4"/>
      <c r="H3" s="71" t="s">
        <v>330</v>
      </c>
    </row>
    <row r="4" spans="1:8" s="5" customFormat="1" ht="24.75" customHeight="1" x14ac:dyDescent="0.2">
      <c r="A4" s="276" t="s">
        <v>0</v>
      </c>
      <c r="B4" s="276" t="s">
        <v>1</v>
      </c>
      <c r="C4" s="276" t="s">
        <v>2</v>
      </c>
      <c r="D4" s="287" t="s">
        <v>325</v>
      </c>
      <c r="E4" s="287"/>
      <c r="F4" s="287"/>
      <c r="G4" s="287"/>
      <c r="H4" s="287"/>
    </row>
    <row r="5" spans="1:8" ht="30.75" customHeight="1" x14ac:dyDescent="0.2">
      <c r="A5" s="276"/>
      <c r="B5" s="276"/>
      <c r="C5" s="276"/>
      <c r="D5" s="286" t="s">
        <v>323</v>
      </c>
      <c r="E5" s="286" t="s">
        <v>321</v>
      </c>
      <c r="F5" s="286" t="s">
        <v>322</v>
      </c>
      <c r="G5" s="286"/>
      <c r="H5" s="288" t="s">
        <v>398</v>
      </c>
    </row>
    <row r="6" spans="1:8" ht="46.5" customHeight="1" x14ac:dyDescent="0.2">
      <c r="A6" s="276"/>
      <c r="B6" s="276"/>
      <c r="C6" s="276"/>
      <c r="D6" s="287"/>
      <c r="E6" s="287"/>
      <c r="F6" s="93" t="s">
        <v>323</v>
      </c>
      <c r="G6" s="93" t="s">
        <v>324</v>
      </c>
      <c r="H6" s="289"/>
    </row>
    <row r="7" spans="1:8" ht="11.25" customHeight="1" x14ac:dyDescent="0.2">
      <c r="A7" s="277" t="s">
        <v>300</v>
      </c>
      <c r="B7" s="277"/>
      <c r="C7" s="277"/>
      <c r="D7" s="100">
        <f>D8+D9</f>
        <v>6842498709</v>
      </c>
      <c r="E7" s="100">
        <f t="shared" ref="E7:H7" si="0">E8+E9</f>
        <v>5262472728</v>
      </c>
      <c r="F7" s="100">
        <f t="shared" si="0"/>
        <v>1405654878</v>
      </c>
      <c r="G7" s="100">
        <f t="shared" si="0"/>
        <v>298272060</v>
      </c>
      <c r="H7" s="100">
        <f t="shared" si="0"/>
        <v>174371103</v>
      </c>
    </row>
    <row r="8" spans="1:8" ht="11.25" customHeight="1" x14ac:dyDescent="0.2">
      <c r="A8" s="273" t="s">
        <v>299</v>
      </c>
      <c r="B8" s="274"/>
      <c r="C8" s="275"/>
      <c r="D8" s="86">
        <f>F8</f>
        <v>103262756</v>
      </c>
      <c r="E8" s="86">
        <v>0</v>
      </c>
      <c r="F8" s="86">
        <v>103262756</v>
      </c>
      <c r="G8" s="86">
        <v>0</v>
      </c>
      <c r="H8" s="101">
        <v>0</v>
      </c>
    </row>
    <row r="9" spans="1:8" ht="11.25" customHeight="1" x14ac:dyDescent="0.2">
      <c r="A9" s="273" t="s">
        <v>395</v>
      </c>
      <c r="B9" s="274"/>
      <c r="C9" s="275"/>
      <c r="D9" s="100">
        <f>SUM(D10:D157)</f>
        <v>6739235953</v>
      </c>
      <c r="E9" s="100">
        <f t="shared" ref="E9:H9" si="1">SUM(E10:E157)</f>
        <v>5262472728</v>
      </c>
      <c r="F9" s="100">
        <f t="shared" si="1"/>
        <v>1302392122</v>
      </c>
      <c r="G9" s="100">
        <f t="shared" si="1"/>
        <v>298272060</v>
      </c>
      <c r="H9" s="100">
        <f t="shared" si="1"/>
        <v>174371103</v>
      </c>
    </row>
    <row r="10" spans="1:8" ht="12" customHeight="1" x14ac:dyDescent="0.2">
      <c r="A10" s="7">
        <v>1</v>
      </c>
      <c r="B10" s="8" t="s">
        <v>3</v>
      </c>
      <c r="C10" s="31" t="s">
        <v>4</v>
      </c>
      <c r="D10" s="47">
        <f>E10+F10+H10</f>
        <v>28852704</v>
      </c>
      <c r="E10" s="47">
        <v>24030690</v>
      </c>
      <c r="F10" s="86">
        <v>3427816</v>
      </c>
      <c r="G10" s="86">
        <v>1540346</v>
      </c>
      <c r="H10" s="86">
        <v>1394198</v>
      </c>
    </row>
    <row r="11" spans="1:8" x14ac:dyDescent="0.2">
      <c r="A11" s="7">
        <v>2</v>
      </c>
      <c r="B11" s="11" t="s">
        <v>5</v>
      </c>
      <c r="C11" s="31" t="s">
        <v>6</v>
      </c>
      <c r="D11" s="47">
        <f t="shared" ref="D11:D74" si="2">E11+F11+H11</f>
        <v>28966261</v>
      </c>
      <c r="E11" s="47">
        <v>24620153</v>
      </c>
      <c r="F11" s="10">
        <v>4346108</v>
      </c>
      <c r="G11" s="10">
        <v>3072753</v>
      </c>
      <c r="H11" s="86">
        <v>0</v>
      </c>
    </row>
    <row r="12" spans="1:8" x14ac:dyDescent="0.2">
      <c r="A12" s="7">
        <v>3</v>
      </c>
      <c r="B12" s="12" t="s">
        <v>7</v>
      </c>
      <c r="C12" s="30" t="s">
        <v>8</v>
      </c>
      <c r="D12" s="47">
        <f t="shared" si="2"/>
        <v>92883751</v>
      </c>
      <c r="E12" s="47">
        <v>76103867</v>
      </c>
      <c r="F12" s="10">
        <v>16779884</v>
      </c>
      <c r="G12" s="10">
        <v>4192197</v>
      </c>
      <c r="H12" s="86">
        <v>0</v>
      </c>
    </row>
    <row r="13" spans="1:8" ht="14.25" customHeight="1" x14ac:dyDescent="0.2">
      <c r="A13" s="7">
        <v>4</v>
      </c>
      <c r="B13" s="8" t="s">
        <v>9</v>
      </c>
      <c r="C13" s="31" t="s">
        <v>10</v>
      </c>
      <c r="D13" s="47">
        <f t="shared" si="2"/>
        <v>28993936</v>
      </c>
      <c r="E13" s="47">
        <v>25984556</v>
      </c>
      <c r="F13" s="10">
        <v>3009380</v>
      </c>
      <c r="G13" s="10">
        <v>1397805</v>
      </c>
      <c r="H13" s="86">
        <v>0</v>
      </c>
    </row>
    <row r="14" spans="1:8" x14ac:dyDescent="0.2">
      <c r="A14" s="7">
        <v>5</v>
      </c>
      <c r="B14" s="8" t="s">
        <v>11</v>
      </c>
      <c r="C14" s="31" t="s">
        <v>12</v>
      </c>
      <c r="D14" s="47">
        <f t="shared" si="2"/>
        <v>33569954</v>
      </c>
      <c r="E14" s="47">
        <v>29070787</v>
      </c>
      <c r="F14" s="10">
        <v>4499167</v>
      </c>
      <c r="G14" s="10">
        <v>3158819</v>
      </c>
      <c r="H14" s="86">
        <v>0</v>
      </c>
    </row>
    <row r="15" spans="1:8" x14ac:dyDescent="0.2">
      <c r="A15" s="7">
        <v>6</v>
      </c>
      <c r="B15" s="12" t="s">
        <v>13</v>
      </c>
      <c r="C15" s="30" t="s">
        <v>14</v>
      </c>
      <c r="D15" s="47">
        <f t="shared" si="2"/>
        <v>249743117</v>
      </c>
      <c r="E15" s="47">
        <v>207785144</v>
      </c>
      <c r="F15" s="10">
        <v>41957973</v>
      </c>
      <c r="G15" s="10">
        <v>12690867</v>
      </c>
      <c r="H15" s="86">
        <v>0</v>
      </c>
    </row>
    <row r="16" spans="1:8" x14ac:dyDescent="0.2">
      <c r="A16" s="7">
        <v>7</v>
      </c>
      <c r="B16" s="14" t="s">
        <v>15</v>
      </c>
      <c r="C16" s="32" t="s">
        <v>16</v>
      </c>
      <c r="D16" s="47">
        <f t="shared" si="2"/>
        <v>90662215</v>
      </c>
      <c r="E16" s="47">
        <v>73220670</v>
      </c>
      <c r="F16" s="10">
        <v>17441545</v>
      </c>
      <c r="G16" s="10">
        <v>5162528</v>
      </c>
      <c r="H16" s="86">
        <v>0</v>
      </c>
    </row>
    <row r="17" spans="1:8" x14ac:dyDescent="0.2">
      <c r="A17" s="7">
        <v>8</v>
      </c>
      <c r="B17" s="12" t="s">
        <v>17</v>
      </c>
      <c r="C17" s="30" t="s">
        <v>18</v>
      </c>
      <c r="D17" s="47">
        <f t="shared" si="2"/>
        <v>36487153</v>
      </c>
      <c r="E17" s="47">
        <v>30889764</v>
      </c>
      <c r="F17" s="10">
        <v>5597389</v>
      </c>
      <c r="G17" s="10">
        <v>4636000</v>
      </c>
      <c r="H17" s="86">
        <v>0</v>
      </c>
    </row>
    <row r="18" spans="1:8" x14ac:dyDescent="0.2">
      <c r="A18" s="7">
        <v>9</v>
      </c>
      <c r="B18" s="12" t="s">
        <v>19</v>
      </c>
      <c r="C18" s="30" t="s">
        <v>20</v>
      </c>
      <c r="D18" s="47">
        <f t="shared" si="2"/>
        <v>31697597</v>
      </c>
      <c r="E18" s="47">
        <v>27850185</v>
      </c>
      <c r="F18" s="10">
        <v>3847412</v>
      </c>
      <c r="G18" s="10">
        <v>1444303</v>
      </c>
      <c r="H18" s="86">
        <v>0</v>
      </c>
    </row>
    <row r="19" spans="1:8" x14ac:dyDescent="0.2">
      <c r="A19" s="7">
        <v>10</v>
      </c>
      <c r="B19" s="12" t="s">
        <v>21</v>
      </c>
      <c r="C19" s="30" t="s">
        <v>22</v>
      </c>
      <c r="D19" s="47">
        <f t="shared" si="2"/>
        <v>39251399</v>
      </c>
      <c r="E19" s="47">
        <v>33820555</v>
      </c>
      <c r="F19" s="10">
        <v>5430844</v>
      </c>
      <c r="G19" s="10">
        <v>2928968</v>
      </c>
      <c r="H19" s="86">
        <v>0</v>
      </c>
    </row>
    <row r="20" spans="1:8" x14ac:dyDescent="0.2">
      <c r="A20" s="7">
        <v>11</v>
      </c>
      <c r="B20" s="12" t="s">
        <v>23</v>
      </c>
      <c r="C20" s="30" t="s">
        <v>24</v>
      </c>
      <c r="D20" s="47">
        <f t="shared" si="2"/>
        <v>32165007</v>
      </c>
      <c r="E20" s="47">
        <v>29449552</v>
      </c>
      <c r="F20" s="10">
        <v>2715455</v>
      </c>
      <c r="G20" s="10">
        <v>1939466</v>
      </c>
      <c r="H20" s="86">
        <v>0</v>
      </c>
    </row>
    <row r="21" spans="1:8" x14ac:dyDescent="0.2">
      <c r="A21" s="7">
        <v>12</v>
      </c>
      <c r="B21" s="12" t="s">
        <v>25</v>
      </c>
      <c r="C21" s="30" t="s">
        <v>26</v>
      </c>
      <c r="D21" s="47">
        <f t="shared" si="2"/>
        <v>61560158</v>
      </c>
      <c r="E21" s="47">
        <v>56413003</v>
      </c>
      <c r="F21" s="10">
        <v>5147155</v>
      </c>
      <c r="G21" s="10">
        <v>844477</v>
      </c>
      <c r="H21" s="86">
        <v>0</v>
      </c>
    </row>
    <row r="22" spans="1:8" x14ac:dyDescent="0.2">
      <c r="A22" s="7">
        <v>13</v>
      </c>
      <c r="B22" s="8" t="s">
        <v>27</v>
      </c>
      <c r="C22" s="30" t="s">
        <v>28</v>
      </c>
      <c r="D22" s="47">
        <f t="shared" si="2"/>
        <v>0</v>
      </c>
      <c r="E22" s="47">
        <v>0</v>
      </c>
      <c r="F22" s="10">
        <v>0</v>
      </c>
      <c r="G22" s="10">
        <v>0</v>
      </c>
      <c r="H22" s="86">
        <v>0</v>
      </c>
    </row>
    <row r="23" spans="1:8" x14ac:dyDescent="0.2">
      <c r="A23" s="7">
        <v>14</v>
      </c>
      <c r="B23" s="8" t="s">
        <v>29</v>
      </c>
      <c r="C23" s="31" t="s">
        <v>30</v>
      </c>
      <c r="D23" s="47">
        <f t="shared" si="2"/>
        <v>0</v>
      </c>
      <c r="E23" s="47">
        <v>0</v>
      </c>
      <c r="F23" s="10">
        <v>0</v>
      </c>
      <c r="G23" s="10">
        <v>0</v>
      </c>
      <c r="H23" s="86">
        <v>0</v>
      </c>
    </row>
    <row r="24" spans="1:8" x14ac:dyDescent="0.2">
      <c r="A24" s="7">
        <v>15</v>
      </c>
      <c r="B24" s="12" t="s">
        <v>31</v>
      </c>
      <c r="C24" s="30" t="s">
        <v>32</v>
      </c>
      <c r="D24" s="47">
        <f t="shared" si="2"/>
        <v>39931050</v>
      </c>
      <c r="E24" s="47">
        <v>38279553</v>
      </c>
      <c r="F24" s="10">
        <v>1651497</v>
      </c>
      <c r="G24" s="10">
        <v>55855</v>
      </c>
      <c r="H24" s="86">
        <v>0</v>
      </c>
    </row>
    <row r="25" spans="1:8" x14ac:dyDescent="0.2">
      <c r="A25" s="7">
        <v>16</v>
      </c>
      <c r="B25" s="12" t="s">
        <v>33</v>
      </c>
      <c r="C25" s="30" t="s">
        <v>34</v>
      </c>
      <c r="D25" s="47">
        <f t="shared" si="2"/>
        <v>62821333</v>
      </c>
      <c r="E25" s="47">
        <v>57111298</v>
      </c>
      <c r="F25" s="10">
        <v>5710035</v>
      </c>
      <c r="G25" s="10">
        <v>3496329</v>
      </c>
      <c r="H25" s="86">
        <v>0</v>
      </c>
    </row>
    <row r="26" spans="1:8" x14ac:dyDescent="0.2">
      <c r="A26" s="7">
        <v>17</v>
      </c>
      <c r="B26" s="12" t="s">
        <v>35</v>
      </c>
      <c r="C26" s="30" t="s">
        <v>36</v>
      </c>
      <c r="D26" s="47">
        <f t="shared" si="2"/>
        <v>83860089</v>
      </c>
      <c r="E26" s="47">
        <v>73880601</v>
      </c>
      <c r="F26" s="10">
        <v>9979488</v>
      </c>
      <c r="G26" s="10">
        <v>6885497</v>
      </c>
      <c r="H26" s="86">
        <v>0</v>
      </c>
    </row>
    <row r="27" spans="1:8" x14ac:dyDescent="0.2">
      <c r="A27" s="7">
        <v>18</v>
      </c>
      <c r="B27" s="12" t="s">
        <v>37</v>
      </c>
      <c r="C27" s="30" t="s">
        <v>38</v>
      </c>
      <c r="D27" s="47">
        <f t="shared" si="2"/>
        <v>170262488</v>
      </c>
      <c r="E27" s="47">
        <v>130812029</v>
      </c>
      <c r="F27" s="10">
        <v>29392840</v>
      </c>
      <c r="G27" s="10">
        <v>4791382</v>
      </c>
      <c r="H27" s="86">
        <v>10057619</v>
      </c>
    </row>
    <row r="28" spans="1:8" x14ac:dyDescent="0.2">
      <c r="A28" s="7">
        <v>19</v>
      </c>
      <c r="B28" s="8" t="s">
        <v>39</v>
      </c>
      <c r="C28" s="31" t="s">
        <v>40</v>
      </c>
      <c r="D28" s="47">
        <f t="shared" si="2"/>
        <v>26879357</v>
      </c>
      <c r="E28" s="47">
        <v>24640064</v>
      </c>
      <c r="F28" s="10">
        <v>2239293</v>
      </c>
      <c r="G28" s="10">
        <v>373368</v>
      </c>
      <c r="H28" s="86">
        <v>0</v>
      </c>
    </row>
    <row r="29" spans="1:8" x14ac:dyDescent="0.2">
      <c r="A29" s="7">
        <v>20</v>
      </c>
      <c r="B29" s="8" t="s">
        <v>41</v>
      </c>
      <c r="C29" s="31" t="s">
        <v>42</v>
      </c>
      <c r="D29" s="47">
        <f t="shared" si="2"/>
        <v>19783156</v>
      </c>
      <c r="E29" s="47">
        <v>18457287</v>
      </c>
      <c r="F29" s="10">
        <v>1325869</v>
      </c>
      <c r="G29" s="10">
        <v>20139</v>
      </c>
      <c r="H29" s="86">
        <v>0</v>
      </c>
    </row>
    <row r="30" spans="1:8" x14ac:dyDescent="0.2">
      <c r="A30" s="7">
        <v>21</v>
      </c>
      <c r="B30" s="8" t="s">
        <v>43</v>
      </c>
      <c r="C30" s="31" t="s">
        <v>44</v>
      </c>
      <c r="D30" s="47">
        <f t="shared" si="2"/>
        <v>104846070</v>
      </c>
      <c r="E30" s="47">
        <v>92846884</v>
      </c>
      <c r="F30" s="10">
        <v>11999186</v>
      </c>
      <c r="G30" s="10">
        <v>6421388</v>
      </c>
      <c r="H30" s="86">
        <v>0</v>
      </c>
    </row>
    <row r="31" spans="1:8" x14ac:dyDescent="0.2">
      <c r="A31" s="7">
        <v>22</v>
      </c>
      <c r="B31" s="8" t="s">
        <v>45</v>
      </c>
      <c r="C31" s="31" t="s">
        <v>46</v>
      </c>
      <c r="D31" s="47">
        <f t="shared" si="2"/>
        <v>101966402</v>
      </c>
      <c r="E31" s="47">
        <v>82105473</v>
      </c>
      <c r="F31" s="10">
        <v>19860929</v>
      </c>
      <c r="G31" s="10">
        <v>6053686</v>
      </c>
      <c r="H31" s="86">
        <v>0</v>
      </c>
    </row>
    <row r="32" spans="1:8" x14ac:dyDescent="0.2">
      <c r="A32" s="7">
        <v>23</v>
      </c>
      <c r="B32" s="12" t="s">
        <v>47</v>
      </c>
      <c r="C32" s="30" t="s">
        <v>48</v>
      </c>
      <c r="D32" s="47">
        <f t="shared" si="2"/>
        <v>42650218</v>
      </c>
      <c r="E32" s="47">
        <v>33886408</v>
      </c>
      <c r="F32" s="10">
        <v>8763810</v>
      </c>
      <c r="G32" s="10">
        <v>6517607</v>
      </c>
      <c r="H32" s="86">
        <v>0</v>
      </c>
    </row>
    <row r="33" spans="1:8" ht="12" customHeight="1" x14ac:dyDescent="0.2">
      <c r="A33" s="7">
        <v>24</v>
      </c>
      <c r="B33" s="12" t="s">
        <v>49</v>
      </c>
      <c r="C33" s="30" t="s">
        <v>50</v>
      </c>
      <c r="D33" s="47">
        <f t="shared" si="2"/>
        <v>0</v>
      </c>
      <c r="E33" s="47">
        <v>0</v>
      </c>
      <c r="F33" s="10">
        <v>0</v>
      </c>
      <c r="G33" s="10">
        <v>0</v>
      </c>
      <c r="H33" s="86">
        <v>0</v>
      </c>
    </row>
    <row r="34" spans="1:8" ht="24" x14ac:dyDescent="0.2">
      <c r="A34" s="7">
        <v>25</v>
      </c>
      <c r="B34" s="12" t="s">
        <v>51</v>
      </c>
      <c r="C34" s="30" t="s">
        <v>52</v>
      </c>
      <c r="D34" s="47">
        <f t="shared" si="2"/>
        <v>0</v>
      </c>
      <c r="E34" s="47">
        <v>0</v>
      </c>
      <c r="F34" s="10">
        <v>0</v>
      </c>
      <c r="G34" s="10">
        <v>0</v>
      </c>
      <c r="H34" s="86">
        <v>0</v>
      </c>
    </row>
    <row r="35" spans="1:8" x14ac:dyDescent="0.2">
      <c r="A35" s="7">
        <v>26</v>
      </c>
      <c r="B35" s="8" t="s">
        <v>53</v>
      </c>
      <c r="C35" s="32" t="s">
        <v>54</v>
      </c>
      <c r="D35" s="47">
        <f t="shared" si="2"/>
        <v>175392956</v>
      </c>
      <c r="E35" s="47">
        <v>106642605</v>
      </c>
      <c r="F35" s="10">
        <v>37043809</v>
      </c>
      <c r="G35" s="10">
        <v>1620201</v>
      </c>
      <c r="H35" s="86">
        <v>31706542</v>
      </c>
    </row>
    <row r="36" spans="1:8" x14ac:dyDescent="0.2">
      <c r="A36" s="7">
        <v>27</v>
      </c>
      <c r="B36" s="12" t="s">
        <v>55</v>
      </c>
      <c r="C36" s="30" t="s">
        <v>56</v>
      </c>
      <c r="D36" s="47">
        <f t="shared" si="2"/>
        <v>186008281</v>
      </c>
      <c r="E36" s="47">
        <v>173126732</v>
      </c>
      <c r="F36" s="10">
        <v>12881549</v>
      </c>
      <c r="G36" s="10">
        <v>2789874</v>
      </c>
      <c r="H36" s="86">
        <v>0</v>
      </c>
    </row>
    <row r="37" spans="1:8" ht="24" customHeight="1" x14ac:dyDescent="0.2">
      <c r="A37" s="7">
        <v>28</v>
      </c>
      <c r="B37" s="12" t="s">
        <v>57</v>
      </c>
      <c r="C37" s="30" t="s">
        <v>58</v>
      </c>
      <c r="D37" s="47">
        <f t="shared" si="2"/>
        <v>134282582</v>
      </c>
      <c r="E37" s="47">
        <v>124530325</v>
      </c>
      <c r="F37" s="10">
        <v>9752257</v>
      </c>
      <c r="G37" s="10">
        <v>268514</v>
      </c>
      <c r="H37" s="86">
        <v>0</v>
      </c>
    </row>
    <row r="38" spans="1:8" ht="12" customHeight="1" x14ac:dyDescent="0.2">
      <c r="A38" s="7">
        <v>29</v>
      </c>
      <c r="B38" s="8" t="s">
        <v>59</v>
      </c>
      <c r="C38" s="31" t="s">
        <v>60</v>
      </c>
      <c r="D38" s="47">
        <f t="shared" si="2"/>
        <v>1634822</v>
      </c>
      <c r="E38" s="47">
        <v>0</v>
      </c>
      <c r="F38" s="10">
        <v>1634822</v>
      </c>
      <c r="G38" s="10">
        <v>0</v>
      </c>
      <c r="H38" s="86">
        <v>0</v>
      </c>
    </row>
    <row r="39" spans="1:8" x14ac:dyDescent="0.2">
      <c r="A39" s="7">
        <v>30</v>
      </c>
      <c r="B39" s="11" t="s">
        <v>61</v>
      </c>
      <c r="C39" s="32" t="s">
        <v>62</v>
      </c>
      <c r="D39" s="47">
        <f t="shared" si="2"/>
        <v>7920930</v>
      </c>
      <c r="E39" s="47">
        <v>0</v>
      </c>
      <c r="F39" s="10">
        <v>7920930</v>
      </c>
      <c r="G39" s="10">
        <v>7920930</v>
      </c>
      <c r="H39" s="86">
        <v>0</v>
      </c>
    </row>
    <row r="40" spans="1:8" ht="24" x14ac:dyDescent="0.2">
      <c r="A40" s="7">
        <v>31</v>
      </c>
      <c r="B40" s="8" t="s">
        <v>63</v>
      </c>
      <c r="C40" s="31" t="s">
        <v>64</v>
      </c>
      <c r="D40" s="47">
        <f t="shared" si="2"/>
        <v>0</v>
      </c>
      <c r="E40" s="47">
        <v>0</v>
      </c>
      <c r="F40" s="10">
        <v>0</v>
      </c>
      <c r="G40" s="10">
        <v>0</v>
      </c>
      <c r="H40" s="86">
        <v>0</v>
      </c>
    </row>
    <row r="41" spans="1:8" x14ac:dyDescent="0.2">
      <c r="A41" s="7">
        <v>32</v>
      </c>
      <c r="B41" s="12" t="s">
        <v>65</v>
      </c>
      <c r="C41" s="30" t="s">
        <v>66</v>
      </c>
      <c r="D41" s="47">
        <f t="shared" si="2"/>
        <v>7531385</v>
      </c>
      <c r="E41" s="47">
        <v>7225940</v>
      </c>
      <c r="F41" s="10">
        <v>305445</v>
      </c>
      <c r="G41" s="10">
        <v>97269</v>
      </c>
      <c r="H41" s="86">
        <v>0</v>
      </c>
    </row>
    <row r="42" spans="1:8" x14ac:dyDescent="0.2">
      <c r="A42" s="7">
        <v>33</v>
      </c>
      <c r="B42" s="11" t="s">
        <v>67</v>
      </c>
      <c r="C42" s="31" t="s">
        <v>68</v>
      </c>
      <c r="D42" s="47">
        <f t="shared" si="2"/>
        <v>127157983</v>
      </c>
      <c r="E42" s="47">
        <v>107673225</v>
      </c>
      <c r="F42" s="10">
        <v>19484758</v>
      </c>
      <c r="G42" s="10">
        <v>4264094</v>
      </c>
      <c r="H42" s="86">
        <v>0</v>
      </c>
    </row>
    <row r="43" spans="1:8" x14ac:dyDescent="0.2">
      <c r="A43" s="7">
        <v>34</v>
      </c>
      <c r="B43" s="14" t="s">
        <v>69</v>
      </c>
      <c r="C43" s="32" t="s">
        <v>70</v>
      </c>
      <c r="D43" s="47">
        <f t="shared" si="2"/>
        <v>198221874</v>
      </c>
      <c r="E43" s="47">
        <v>161515341</v>
      </c>
      <c r="F43" s="10">
        <v>36706533</v>
      </c>
      <c r="G43" s="10">
        <v>11537748</v>
      </c>
      <c r="H43" s="86">
        <v>0</v>
      </c>
    </row>
    <row r="44" spans="1:8" x14ac:dyDescent="0.2">
      <c r="A44" s="7">
        <v>35</v>
      </c>
      <c r="B44" s="8" t="s">
        <v>71</v>
      </c>
      <c r="C44" s="31" t="s">
        <v>72</v>
      </c>
      <c r="D44" s="47">
        <f t="shared" si="2"/>
        <v>1952912</v>
      </c>
      <c r="E44" s="47">
        <v>0</v>
      </c>
      <c r="F44" s="10">
        <v>1952912</v>
      </c>
      <c r="G44" s="10">
        <v>0</v>
      </c>
      <c r="H44" s="86">
        <v>0</v>
      </c>
    </row>
    <row r="45" spans="1:8" x14ac:dyDescent="0.2">
      <c r="A45" s="7">
        <v>36</v>
      </c>
      <c r="B45" s="11" t="s">
        <v>73</v>
      </c>
      <c r="C45" s="31" t="s">
        <v>74</v>
      </c>
      <c r="D45" s="47">
        <f t="shared" si="2"/>
        <v>37942952</v>
      </c>
      <c r="E45" s="47">
        <v>32537083</v>
      </c>
      <c r="F45" s="10">
        <v>5405869</v>
      </c>
      <c r="G45" s="10">
        <v>4709519</v>
      </c>
      <c r="H45" s="86">
        <v>0</v>
      </c>
    </row>
    <row r="46" spans="1:8" x14ac:dyDescent="0.2">
      <c r="A46" s="7">
        <v>37</v>
      </c>
      <c r="B46" s="12" t="s">
        <v>75</v>
      </c>
      <c r="C46" s="30" t="s">
        <v>76</v>
      </c>
      <c r="D46" s="47">
        <f t="shared" si="2"/>
        <v>126768816</v>
      </c>
      <c r="E46" s="47">
        <v>107845400</v>
      </c>
      <c r="F46" s="10">
        <v>18923416</v>
      </c>
      <c r="G46" s="10">
        <v>8387152</v>
      </c>
      <c r="H46" s="86">
        <v>0</v>
      </c>
    </row>
    <row r="47" spans="1:8" x14ac:dyDescent="0.2">
      <c r="A47" s="7">
        <v>38</v>
      </c>
      <c r="B47" s="11" t="s">
        <v>77</v>
      </c>
      <c r="C47" s="31" t="s">
        <v>78</v>
      </c>
      <c r="D47" s="47">
        <f t="shared" si="2"/>
        <v>45446253</v>
      </c>
      <c r="E47" s="47">
        <v>42146943</v>
      </c>
      <c r="F47" s="10">
        <v>3299310</v>
      </c>
      <c r="G47" s="10">
        <v>1510042</v>
      </c>
      <c r="H47" s="86">
        <v>0</v>
      </c>
    </row>
    <row r="48" spans="1:8" x14ac:dyDescent="0.2">
      <c r="A48" s="7">
        <v>39</v>
      </c>
      <c r="B48" s="8" t="s">
        <v>79</v>
      </c>
      <c r="C48" s="31" t="s">
        <v>80</v>
      </c>
      <c r="D48" s="47">
        <f t="shared" si="2"/>
        <v>115874934</v>
      </c>
      <c r="E48" s="47">
        <v>106479925</v>
      </c>
      <c r="F48" s="10">
        <v>9395009</v>
      </c>
      <c r="G48" s="10">
        <v>4828430</v>
      </c>
      <c r="H48" s="86">
        <v>0</v>
      </c>
    </row>
    <row r="49" spans="1:8" x14ac:dyDescent="0.2">
      <c r="A49" s="7">
        <v>40</v>
      </c>
      <c r="B49" s="16" t="s">
        <v>81</v>
      </c>
      <c r="C49" s="33" t="s">
        <v>82</v>
      </c>
      <c r="D49" s="47">
        <f t="shared" si="2"/>
        <v>42400872</v>
      </c>
      <c r="E49" s="47">
        <v>38818007</v>
      </c>
      <c r="F49" s="10">
        <v>3582865</v>
      </c>
      <c r="G49" s="10">
        <v>2600153</v>
      </c>
      <c r="H49" s="86">
        <v>0</v>
      </c>
    </row>
    <row r="50" spans="1:8" x14ac:dyDescent="0.2">
      <c r="A50" s="7">
        <v>41</v>
      </c>
      <c r="B50" s="8" t="s">
        <v>83</v>
      </c>
      <c r="C50" s="31" t="s">
        <v>84</v>
      </c>
      <c r="D50" s="47">
        <f t="shared" si="2"/>
        <v>26153254</v>
      </c>
      <c r="E50" s="47">
        <v>23546154</v>
      </c>
      <c r="F50" s="10">
        <v>2607100</v>
      </c>
      <c r="G50" s="10">
        <v>2416817</v>
      </c>
      <c r="H50" s="86">
        <v>0</v>
      </c>
    </row>
    <row r="51" spans="1:8" x14ac:dyDescent="0.2">
      <c r="A51" s="7">
        <v>42</v>
      </c>
      <c r="B51" s="14" t="s">
        <v>85</v>
      </c>
      <c r="C51" s="32" t="s">
        <v>86</v>
      </c>
      <c r="D51" s="47">
        <f t="shared" si="2"/>
        <v>42358940</v>
      </c>
      <c r="E51" s="47">
        <v>39818449</v>
      </c>
      <c r="F51" s="10">
        <v>2540491</v>
      </c>
      <c r="G51" s="10">
        <v>1392320</v>
      </c>
      <c r="H51" s="86">
        <v>0</v>
      </c>
    </row>
    <row r="52" spans="1:8" x14ac:dyDescent="0.2">
      <c r="A52" s="7">
        <v>43</v>
      </c>
      <c r="B52" s="12" t="s">
        <v>87</v>
      </c>
      <c r="C52" s="30" t="s">
        <v>88</v>
      </c>
      <c r="D52" s="47">
        <f t="shared" si="2"/>
        <v>20646713</v>
      </c>
      <c r="E52" s="47">
        <v>18908586</v>
      </c>
      <c r="F52" s="10">
        <v>1738127</v>
      </c>
      <c r="G52" s="10">
        <v>775414</v>
      </c>
      <c r="H52" s="86">
        <v>0</v>
      </c>
    </row>
    <row r="53" spans="1:8" x14ac:dyDescent="0.2">
      <c r="A53" s="7">
        <v>44</v>
      </c>
      <c r="B53" s="11" t="s">
        <v>89</v>
      </c>
      <c r="C53" s="31" t="s">
        <v>90</v>
      </c>
      <c r="D53" s="47">
        <f t="shared" si="2"/>
        <v>17164196</v>
      </c>
      <c r="E53" s="47">
        <v>15741377</v>
      </c>
      <c r="F53" s="10">
        <v>1422819</v>
      </c>
      <c r="G53" s="10">
        <v>712811</v>
      </c>
      <c r="H53" s="86">
        <v>0</v>
      </c>
    </row>
    <row r="54" spans="1:8" x14ac:dyDescent="0.2">
      <c r="A54" s="7">
        <v>45</v>
      </c>
      <c r="B54" s="12" t="s">
        <v>91</v>
      </c>
      <c r="C54" s="30" t="s">
        <v>92</v>
      </c>
      <c r="D54" s="47">
        <f t="shared" si="2"/>
        <v>195240245</v>
      </c>
      <c r="E54" s="47">
        <v>141510005</v>
      </c>
      <c r="F54" s="10">
        <v>39487371</v>
      </c>
      <c r="G54" s="10">
        <v>6848445</v>
      </c>
      <c r="H54" s="86">
        <v>14242869</v>
      </c>
    </row>
    <row r="55" spans="1:8" x14ac:dyDescent="0.2">
      <c r="A55" s="7">
        <v>46</v>
      </c>
      <c r="B55" s="8" t="s">
        <v>93</v>
      </c>
      <c r="C55" s="31" t="s">
        <v>94</v>
      </c>
      <c r="D55" s="47">
        <f t="shared" si="2"/>
        <v>36216345</v>
      </c>
      <c r="E55" s="47">
        <v>33469220</v>
      </c>
      <c r="F55" s="10">
        <v>2747125</v>
      </c>
      <c r="G55" s="10">
        <v>1095998</v>
      </c>
      <c r="H55" s="86">
        <v>0</v>
      </c>
    </row>
    <row r="56" spans="1:8" ht="10.5" customHeight="1" x14ac:dyDescent="0.2">
      <c r="A56" s="7">
        <v>47</v>
      </c>
      <c r="B56" s="8" t="s">
        <v>95</v>
      </c>
      <c r="C56" s="31" t="s">
        <v>96</v>
      </c>
      <c r="D56" s="47">
        <f t="shared" si="2"/>
        <v>121880029</v>
      </c>
      <c r="E56" s="47">
        <v>113438511</v>
      </c>
      <c r="F56" s="10">
        <v>8441518</v>
      </c>
      <c r="G56" s="10">
        <v>1524755</v>
      </c>
      <c r="H56" s="86">
        <v>0</v>
      </c>
    </row>
    <row r="57" spans="1:8" x14ac:dyDescent="0.2">
      <c r="A57" s="7">
        <v>48</v>
      </c>
      <c r="B57" s="18" t="s">
        <v>97</v>
      </c>
      <c r="C57" s="34" t="s">
        <v>98</v>
      </c>
      <c r="D57" s="47">
        <f t="shared" si="2"/>
        <v>28598004</v>
      </c>
      <c r="E57" s="47">
        <v>26135472</v>
      </c>
      <c r="F57" s="10">
        <v>2462532</v>
      </c>
      <c r="G57" s="10">
        <v>782986</v>
      </c>
      <c r="H57" s="86">
        <v>0</v>
      </c>
    </row>
    <row r="58" spans="1:8" x14ac:dyDescent="0.2">
      <c r="A58" s="7">
        <v>49</v>
      </c>
      <c r="B58" s="12" t="s">
        <v>99</v>
      </c>
      <c r="C58" s="30" t="s">
        <v>100</v>
      </c>
      <c r="D58" s="47">
        <f t="shared" si="2"/>
        <v>44463602</v>
      </c>
      <c r="E58" s="47">
        <v>39769438</v>
      </c>
      <c r="F58" s="10">
        <v>4694164</v>
      </c>
      <c r="G58" s="10">
        <v>2500385</v>
      </c>
      <c r="H58" s="86">
        <v>0</v>
      </c>
    </row>
    <row r="59" spans="1:8" x14ac:dyDescent="0.2">
      <c r="A59" s="7">
        <v>50</v>
      </c>
      <c r="B59" s="11" t="s">
        <v>101</v>
      </c>
      <c r="C59" s="31" t="s">
        <v>102</v>
      </c>
      <c r="D59" s="47">
        <f t="shared" si="2"/>
        <v>52349253</v>
      </c>
      <c r="E59" s="47">
        <v>47783646</v>
      </c>
      <c r="F59" s="10">
        <v>4565607</v>
      </c>
      <c r="G59" s="10">
        <v>1983638</v>
      </c>
      <c r="H59" s="86">
        <v>0</v>
      </c>
    </row>
    <row r="60" spans="1:8" ht="10.5" customHeight="1" x14ac:dyDescent="0.2">
      <c r="A60" s="7">
        <v>51</v>
      </c>
      <c r="B60" s="12" t="s">
        <v>103</v>
      </c>
      <c r="C60" s="30" t="s">
        <v>104</v>
      </c>
      <c r="D60" s="47">
        <f t="shared" si="2"/>
        <v>16901554</v>
      </c>
      <c r="E60" s="47">
        <v>15645417</v>
      </c>
      <c r="F60" s="10">
        <v>1256137</v>
      </c>
      <c r="G60" s="10">
        <v>505756</v>
      </c>
      <c r="H60" s="86">
        <v>0</v>
      </c>
    </row>
    <row r="61" spans="1:8" x14ac:dyDescent="0.2">
      <c r="A61" s="7">
        <v>52</v>
      </c>
      <c r="B61" s="11" t="s">
        <v>105</v>
      </c>
      <c r="C61" s="31" t="s">
        <v>106</v>
      </c>
      <c r="D61" s="47">
        <f t="shared" si="2"/>
        <v>34360303</v>
      </c>
      <c r="E61" s="47">
        <v>31492184</v>
      </c>
      <c r="F61" s="10">
        <v>2868119</v>
      </c>
      <c r="G61" s="10">
        <v>451116</v>
      </c>
      <c r="H61" s="86">
        <v>0</v>
      </c>
    </row>
    <row r="62" spans="1:8" x14ac:dyDescent="0.2">
      <c r="A62" s="7">
        <v>53</v>
      </c>
      <c r="B62" s="12" t="s">
        <v>107</v>
      </c>
      <c r="C62" s="30" t="s">
        <v>108</v>
      </c>
      <c r="D62" s="47">
        <f t="shared" si="2"/>
        <v>51848730</v>
      </c>
      <c r="E62" s="47">
        <v>48665821</v>
      </c>
      <c r="F62" s="10">
        <v>3182909</v>
      </c>
      <c r="G62" s="10">
        <v>1055041</v>
      </c>
      <c r="H62" s="86">
        <v>0</v>
      </c>
    </row>
    <row r="63" spans="1:8" x14ac:dyDescent="0.2">
      <c r="A63" s="7">
        <v>54</v>
      </c>
      <c r="B63" s="12" t="s">
        <v>109</v>
      </c>
      <c r="C63" s="30" t="s">
        <v>110</v>
      </c>
      <c r="D63" s="47">
        <f t="shared" si="2"/>
        <v>188064312</v>
      </c>
      <c r="E63" s="47">
        <v>168258685</v>
      </c>
      <c r="F63" s="10">
        <v>19805627</v>
      </c>
      <c r="G63" s="10">
        <v>7028906</v>
      </c>
      <c r="H63" s="86">
        <v>0</v>
      </c>
    </row>
    <row r="64" spans="1:8" x14ac:dyDescent="0.2">
      <c r="A64" s="7">
        <v>55</v>
      </c>
      <c r="B64" s="12" t="s">
        <v>111</v>
      </c>
      <c r="C64" s="30" t="s">
        <v>112</v>
      </c>
      <c r="D64" s="47">
        <f t="shared" si="2"/>
        <v>30455233</v>
      </c>
      <c r="E64" s="47">
        <v>26523669</v>
      </c>
      <c r="F64" s="10">
        <v>3931564</v>
      </c>
      <c r="G64" s="10">
        <v>2807144</v>
      </c>
      <c r="H64" s="86">
        <v>0</v>
      </c>
    </row>
    <row r="65" spans="1:8" x14ac:dyDescent="0.2">
      <c r="A65" s="7">
        <v>56</v>
      </c>
      <c r="B65" s="12" t="s">
        <v>113</v>
      </c>
      <c r="C65" s="30" t="s">
        <v>114</v>
      </c>
      <c r="D65" s="47">
        <f t="shared" si="2"/>
        <v>0</v>
      </c>
      <c r="E65" s="47">
        <v>0</v>
      </c>
      <c r="F65" s="10">
        <v>0</v>
      </c>
      <c r="G65" s="10">
        <v>0</v>
      </c>
      <c r="H65" s="86">
        <v>0</v>
      </c>
    </row>
    <row r="66" spans="1:8" x14ac:dyDescent="0.2">
      <c r="A66" s="7">
        <v>57</v>
      </c>
      <c r="B66" s="12" t="s">
        <v>115</v>
      </c>
      <c r="C66" s="30" t="s">
        <v>116</v>
      </c>
      <c r="D66" s="47">
        <f t="shared" si="2"/>
        <v>0</v>
      </c>
      <c r="E66" s="47">
        <v>0</v>
      </c>
      <c r="F66" s="10">
        <v>0</v>
      </c>
      <c r="G66" s="10">
        <v>0</v>
      </c>
      <c r="H66" s="86">
        <v>0</v>
      </c>
    </row>
    <row r="67" spans="1:8" ht="17.25" customHeight="1" x14ac:dyDescent="0.2">
      <c r="A67" s="7">
        <v>58</v>
      </c>
      <c r="B67" s="12" t="s">
        <v>117</v>
      </c>
      <c r="C67" s="30" t="s">
        <v>118</v>
      </c>
      <c r="D67" s="47">
        <f t="shared" si="2"/>
        <v>109848816</v>
      </c>
      <c r="E67" s="47">
        <v>107464561</v>
      </c>
      <c r="F67" s="10">
        <v>2384255</v>
      </c>
      <c r="G67" s="10">
        <v>0</v>
      </c>
      <c r="H67" s="86">
        <v>0</v>
      </c>
    </row>
    <row r="68" spans="1:8" ht="15" customHeight="1" x14ac:dyDescent="0.2">
      <c r="A68" s="7">
        <v>59</v>
      </c>
      <c r="B68" s="11" t="s">
        <v>119</v>
      </c>
      <c r="C68" s="30" t="s">
        <v>120</v>
      </c>
      <c r="D68" s="47">
        <f t="shared" si="2"/>
        <v>91651451</v>
      </c>
      <c r="E68" s="47">
        <v>90467847</v>
      </c>
      <c r="F68" s="10">
        <v>1183604</v>
      </c>
      <c r="G68" s="10">
        <v>0</v>
      </c>
      <c r="H68" s="86">
        <v>0</v>
      </c>
    </row>
    <row r="69" spans="1:8" ht="16.5" customHeight="1" x14ac:dyDescent="0.2">
      <c r="A69" s="7">
        <v>60</v>
      </c>
      <c r="B69" s="14" t="s">
        <v>121</v>
      </c>
      <c r="C69" s="32" t="s">
        <v>122</v>
      </c>
      <c r="D69" s="47">
        <f t="shared" si="2"/>
        <v>129878408</v>
      </c>
      <c r="E69" s="47">
        <v>124356337</v>
      </c>
      <c r="F69" s="10">
        <v>5522071</v>
      </c>
      <c r="G69" s="10">
        <v>4656018</v>
      </c>
      <c r="H69" s="86">
        <v>0</v>
      </c>
    </row>
    <row r="70" spans="1:8" ht="17.25" customHeight="1" x14ac:dyDescent="0.2">
      <c r="A70" s="7">
        <v>61</v>
      </c>
      <c r="B70" s="11" t="s">
        <v>123</v>
      </c>
      <c r="C70" s="30" t="s">
        <v>124</v>
      </c>
      <c r="D70" s="47">
        <f t="shared" si="2"/>
        <v>165007587</v>
      </c>
      <c r="E70" s="47">
        <v>147777924</v>
      </c>
      <c r="F70" s="10">
        <v>17229663</v>
      </c>
      <c r="G70" s="10">
        <v>0</v>
      </c>
      <c r="H70" s="86">
        <v>0</v>
      </c>
    </row>
    <row r="71" spans="1:8" ht="12.75" customHeight="1" x14ac:dyDescent="0.2">
      <c r="A71" s="7">
        <v>62</v>
      </c>
      <c r="B71" s="12" t="s">
        <v>125</v>
      </c>
      <c r="C71" s="30" t="s">
        <v>126</v>
      </c>
      <c r="D71" s="47">
        <f t="shared" si="2"/>
        <v>61215317</v>
      </c>
      <c r="E71" s="47">
        <v>58248666</v>
      </c>
      <c r="F71" s="10">
        <v>2966651</v>
      </c>
      <c r="G71" s="10">
        <v>2416630</v>
      </c>
      <c r="H71" s="86">
        <v>0</v>
      </c>
    </row>
    <row r="72" spans="1:8" ht="27.75" customHeight="1" x14ac:dyDescent="0.2">
      <c r="A72" s="7">
        <v>63</v>
      </c>
      <c r="B72" s="8" t="s">
        <v>127</v>
      </c>
      <c r="C72" s="30" t="s">
        <v>128</v>
      </c>
      <c r="D72" s="47">
        <f t="shared" si="2"/>
        <v>19917005</v>
      </c>
      <c r="E72" s="47">
        <v>0</v>
      </c>
      <c r="F72" s="10">
        <v>19917005</v>
      </c>
      <c r="G72" s="10">
        <v>19917005</v>
      </c>
      <c r="H72" s="86">
        <v>0</v>
      </c>
    </row>
    <row r="73" spans="1:8" ht="24" x14ac:dyDescent="0.2">
      <c r="A73" s="7">
        <v>64</v>
      </c>
      <c r="B73" s="8" t="s">
        <v>129</v>
      </c>
      <c r="C73" s="30" t="s">
        <v>130</v>
      </c>
      <c r="D73" s="47">
        <f t="shared" si="2"/>
        <v>21270953</v>
      </c>
      <c r="E73" s="47">
        <v>0</v>
      </c>
      <c r="F73" s="10">
        <v>21270953</v>
      </c>
      <c r="G73" s="10">
        <v>21270953</v>
      </c>
      <c r="H73" s="86">
        <v>0</v>
      </c>
    </row>
    <row r="74" spans="1:8" x14ac:dyDescent="0.2">
      <c r="A74" s="7">
        <v>65</v>
      </c>
      <c r="B74" s="11" t="s">
        <v>131</v>
      </c>
      <c r="C74" s="30" t="s">
        <v>132</v>
      </c>
      <c r="D74" s="47">
        <f t="shared" si="2"/>
        <v>81676083</v>
      </c>
      <c r="E74" s="47">
        <v>79822336</v>
      </c>
      <c r="F74" s="10">
        <v>1853747</v>
      </c>
      <c r="G74" s="10">
        <v>0</v>
      </c>
      <c r="H74" s="86">
        <v>0</v>
      </c>
    </row>
    <row r="75" spans="1:8" x14ac:dyDescent="0.2">
      <c r="A75" s="7">
        <v>66</v>
      </c>
      <c r="B75" s="8" t="s">
        <v>133</v>
      </c>
      <c r="C75" s="30" t="s">
        <v>134</v>
      </c>
      <c r="D75" s="47">
        <f t="shared" ref="D75:D138" si="3">E75+F75+H75</f>
        <v>53518661</v>
      </c>
      <c r="E75" s="47">
        <v>39246347</v>
      </c>
      <c r="F75" s="10">
        <v>14272314</v>
      </c>
      <c r="G75" s="10">
        <v>445507</v>
      </c>
      <c r="H75" s="86">
        <v>0</v>
      </c>
    </row>
    <row r="76" spans="1:8" x14ac:dyDescent="0.2">
      <c r="A76" s="7">
        <v>67</v>
      </c>
      <c r="B76" s="11" t="s">
        <v>135</v>
      </c>
      <c r="C76" s="30" t="s">
        <v>136</v>
      </c>
      <c r="D76" s="47">
        <f t="shared" si="3"/>
        <v>42160086</v>
      </c>
      <c r="E76" s="47">
        <v>37350494</v>
      </c>
      <c r="F76" s="10">
        <v>4809592</v>
      </c>
      <c r="G76" s="10">
        <v>2204745</v>
      </c>
      <c r="H76" s="86">
        <v>0</v>
      </c>
    </row>
    <row r="77" spans="1:8" x14ac:dyDescent="0.2">
      <c r="A77" s="7">
        <v>68</v>
      </c>
      <c r="B77" s="11" t="s">
        <v>137</v>
      </c>
      <c r="C77" s="30" t="s">
        <v>138</v>
      </c>
      <c r="D77" s="47">
        <f t="shared" si="3"/>
        <v>48972175</v>
      </c>
      <c r="E77" s="47">
        <v>29074461</v>
      </c>
      <c r="F77" s="10">
        <v>19897714</v>
      </c>
      <c r="G77" s="10">
        <v>0</v>
      </c>
      <c r="H77" s="86">
        <v>0</v>
      </c>
    </row>
    <row r="78" spans="1:8" x14ac:dyDescent="0.2">
      <c r="A78" s="7">
        <v>69</v>
      </c>
      <c r="B78" s="11" t="s">
        <v>139</v>
      </c>
      <c r="C78" s="30" t="s">
        <v>140</v>
      </c>
      <c r="D78" s="47">
        <f t="shared" si="3"/>
        <v>85379185</v>
      </c>
      <c r="E78" s="47">
        <v>75151732</v>
      </c>
      <c r="F78" s="10">
        <v>10227453</v>
      </c>
      <c r="G78" s="10">
        <v>0</v>
      </c>
      <c r="H78" s="86">
        <v>0</v>
      </c>
    </row>
    <row r="79" spans="1:8" x14ac:dyDescent="0.2">
      <c r="A79" s="7">
        <v>70</v>
      </c>
      <c r="B79" s="12" t="s">
        <v>141</v>
      </c>
      <c r="C79" s="30" t="s">
        <v>142</v>
      </c>
      <c r="D79" s="47">
        <f t="shared" si="3"/>
        <v>42887487</v>
      </c>
      <c r="E79" s="47">
        <v>37464665</v>
      </c>
      <c r="F79" s="10">
        <v>5422822</v>
      </c>
      <c r="G79" s="10">
        <v>0</v>
      </c>
      <c r="H79" s="86">
        <v>0</v>
      </c>
    </row>
    <row r="80" spans="1:8" x14ac:dyDescent="0.2">
      <c r="A80" s="7">
        <v>71</v>
      </c>
      <c r="B80" s="11" t="s">
        <v>143</v>
      </c>
      <c r="C80" s="31" t="s">
        <v>144</v>
      </c>
      <c r="D80" s="47">
        <f t="shared" si="3"/>
        <v>61615809</v>
      </c>
      <c r="E80" s="47">
        <v>44933364</v>
      </c>
      <c r="F80" s="10">
        <v>16682445</v>
      </c>
      <c r="G80" s="10">
        <v>0</v>
      </c>
      <c r="H80" s="86">
        <v>0</v>
      </c>
    </row>
    <row r="81" spans="1:8" x14ac:dyDescent="0.2">
      <c r="A81" s="7">
        <v>72</v>
      </c>
      <c r="B81" s="12" t="s">
        <v>145</v>
      </c>
      <c r="C81" s="30" t="s">
        <v>146</v>
      </c>
      <c r="D81" s="47">
        <f t="shared" si="3"/>
        <v>26865431</v>
      </c>
      <c r="E81" s="47">
        <v>25890483</v>
      </c>
      <c r="F81" s="10">
        <v>974948</v>
      </c>
      <c r="G81" s="10">
        <v>0</v>
      </c>
      <c r="H81" s="86">
        <v>0</v>
      </c>
    </row>
    <row r="82" spans="1:8" x14ac:dyDescent="0.2">
      <c r="A82" s="7">
        <v>73</v>
      </c>
      <c r="B82" s="11" t="s">
        <v>147</v>
      </c>
      <c r="C82" s="30" t="s">
        <v>148</v>
      </c>
      <c r="D82" s="47">
        <f t="shared" si="3"/>
        <v>81518438</v>
      </c>
      <c r="E82" s="47">
        <v>72800194</v>
      </c>
      <c r="F82" s="10">
        <v>8718244</v>
      </c>
      <c r="G82" s="10">
        <v>915425</v>
      </c>
      <c r="H82" s="86">
        <v>0</v>
      </c>
    </row>
    <row r="83" spans="1:8" x14ac:dyDescent="0.2">
      <c r="A83" s="7">
        <v>74</v>
      </c>
      <c r="B83" s="12" t="s">
        <v>149</v>
      </c>
      <c r="C83" s="30" t="s">
        <v>150</v>
      </c>
      <c r="D83" s="47">
        <f t="shared" si="3"/>
        <v>33032344</v>
      </c>
      <c r="E83" s="47">
        <v>31381000</v>
      </c>
      <c r="F83" s="10">
        <v>1651344</v>
      </c>
      <c r="G83" s="10">
        <v>0</v>
      </c>
      <c r="H83" s="86">
        <v>0</v>
      </c>
    </row>
    <row r="84" spans="1:8" x14ac:dyDescent="0.2">
      <c r="A84" s="7">
        <v>75</v>
      </c>
      <c r="B84" s="12" t="s">
        <v>151</v>
      </c>
      <c r="C84" s="30" t="s">
        <v>152</v>
      </c>
      <c r="D84" s="47">
        <f t="shared" si="3"/>
        <v>35100346</v>
      </c>
      <c r="E84" s="47">
        <v>32229207</v>
      </c>
      <c r="F84" s="10">
        <v>2871139</v>
      </c>
      <c r="G84" s="10">
        <v>0</v>
      </c>
      <c r="H84" s="86">
        <v>0</v>
      </c>
    </row>
    <row r="85" spans="1:8" ht="24" x14ac:dyDescent="0.2">
      <c r="A85" s="7">
        <v>76</v>
      </c>
      <c r="B85" s="20" t="s">
        <v>153</v>
      </c>
      <c r="C85" s="34" t="s">
        <v>154</v>
      </c>
      <c r="D85" s="47">
        <f t="shared" si="3"/>
        <v>1887526</v>
      </c>
      <c r="E85" s="47">
        <v>0</v>
      </c>
      <c r="F85" s="10">
        <v>1887526</v>
      </c>
      <c r="G85" s="10">
        <v>1887526</v>
      </c>
      <c r="H85" s="86">
        <v>0</v>
      </c>
    </row>
    <row r="86" spans="1:8" ht="24" x14ac:dyDescent="0.2">
      <c r="A86" s="7">
        <v>77</v>
      </c>
      <c r="B86" s="8" t="s">
        <v>155</v>
      </c>
      <c r="C86" s="30" t="s">
        <v>156</v>
      </c>
      <c r="D86" s="47">
        <f t="shared" si="3"/>
        <v>2284808</v>
      </c>
      <c r="E86" s="47">
        <v>0</v>
      </c>
      <c r="F86" s="10">
        <v>2284808</v>
      </c>
      <c r="G86" s="10">
        <v>2284808</v>
      </c>
      <c r="H86" s="86">
        <v>0</v>
      </c>
    </row>
    <row r="87" spans="1:8" ht="24" x14ac:dyDescent="0.2">
      <c r="A87" s="7">
        <v>78</v>
      </c>
      <c r="B87" s="11" t="s">
        <v>157</v>
      </c>
      <c r="C87" s="30" t="s">
        <v>158</v>
      </c>
      <c r="D87" s="47">
        <f t="shared" si="3"/>
        <v>2556910</v>
      </c>
      <c r="E87" s="47">
        <v>0</v>
      </c>
      <c r="F87" s="10">
        <v>2556910</v>
      </c>
      <c r="G87" s="10">
        <v>2556910</v>
      </c>
      <c r="H87" s="86">
        <v>0</v>
      </c>
    </row>
    <row r="88" spans="1:8" ht="24" x14ac:dyDescent="0.2">
      <c r="A88" s="7">
        <v>79</v>
      </c>
      <c r="B88" s="11" t="s">
        <v>159</v>
      </c>
      <c r="C88" s="30" t="s">
        <v>160</v>
      </c>
      <c r="D88" s="47">
        <f t="shared" si="3"/>
        <v>2204318</v>
      </c>
      <c r="E88" s="47">
        <v>0</v>
      </c>
      <c r="F88" s="10">
        <v>2204318</v>
      </c>
      <c r="G88" s="10">
        <v>2204318</v>
      </c>
      <c r="H88" s="86">
        <v>0</v>
      </c>
    </row>
    <row r="89" spans="1:8" ht="24" x14ac:dyDescent="0.2">
      <c r="A89" s="7">
        <v>80</v>
      </c>
      <c r="B89" s="8" t="s">
        <v>161</v>
      </c>
      <c r="C89" s="30" t="s">
        <v>162</v>
      </c>
      <c r="D89" s="47">
        <f t="shared" si="3"/>
        <v>9843659</v>
      </c>
      <c r="E89" s="47">
        <v>0</v>
      </c>
      <c r="F89" s="10">
        <v>9843659</v>
      </c>
      <c r="G89" s="10">
        <v>9843659</v>
      </c>
      <c r="H89" s="86">
        <v>0</v>
      </c>
    </row>
    <row r="90" spans="1:8" ht="24" x14ac:dyDescent="0.2">
      <c r="A90" s="7">
        <v>81</v>
      </c>
      <c r="B90" s="8" t="s">
        <v>163</v>
      </c>
      <c r="C90" s="30" t="s">
        <v>164</v>
      </c>
      <c r="D90" s="47">
        <f t="shared" si="3"/>
        <v>1881177</v>
      </c>
      <c r="E90" s="47">
        <v>0</v>
      </c>
      <c r="F90" s="10">
        <v>1881177</v>
      </c>
      <c r="G90" s="10">
        <v>1881177</v>
      </c>
      <c r="H90" s="86">
        <v>0</v>
      </c>
    </row>
    <row r="91" spans="1:8" ht="24" x14ac:dyDescent="0.2">
      <c r="A91" s="7">
        <v>82</v>
      </c>
      <c r="B91" s="8" t="s">
        <v>165</v>
      </c>
      <c r="C91" s="30" t="s">
        <v>166</v>
      </c>
      <c r="D91" s="47">
        <f t="shared" si="3"/>
        <v>1706230</v>
      </c>
      <c r="E91" s="47">
        <v>0</v>
      </c>
      <c r="F91" s="10">
        <v>1706230</v>
      </c>
      <c r="G91" s="10">
        <v>1706230</v>
      </c>
      <c r="H91" s="86">
        <v>0</v>
      </c>
    </row>
    <row r="92" spans="1:8" x14ac:dyDescent="0.2">
      <c r="A92" s="7">
        <v>83</v>
      </c>
      <c r="B92" s="12" t="s">
        <v>167</v>
      </c>
      <c r="C92" s="30" t="s">
        <v>168</v>
      </c>
      <c r="D92" s="47">
        <f t="shared" si="3"/>
        <v>115049538</v>
      </c>
      <c r="E92" s="47">
        <v>100026989</v>
      </c>
      <c r="F92" s="10">
        <v>15022549</v>
      </c>
      <c r="G92" s="10">
        <v>255089</v>
      </c>
      <c r="H92" s="86">
        <v>0</v>
      </c>
    </row>
    <row r="93" spans="1:8" x14ac:dyDescent="0.2">
      <c r="A93" s="7">
        <v>84</v>
      </c>
      <c r="B93" s="8" t="s">
        <v>169</v>
      </c>
      <c r="C93" s="30" t="s">
        <v>170</v>
      </c>
      <c r="D93" s="47">
        <f t="shared" si="3"/>
        <v>49386655</v>
      </c>
      <c r="E93" s="47">
        <v>42569537</v>
      </c>
      <c r="F93" s="10">
        <v>6817118</v>
      </c>
      <c r="G93" s="10">
        <v>0</v>
      </c>
      <c r="H93" s="86">
        <v>0</v>
      </c>
    </row>
    <row r="94" spans="1:8" x14ac:dyDescent="0.2">
      <c r="A94" s="7">
        <v>85</v>
      </c>
      <c r="B94" s="12" t="s">
        <v>171</v>
      </c>
      <c r="C94" s="30" t="s">
        <v>172</v>
      </c>
      <c r="D94" s="47">
        <f t="shared" si="3"/>
        <v>41379199</v>
      </c>
      <c r="E94" s="47">
        <v>35799086</v>
      </c>
      <c r="F94" s="10">
        <v>5580113</v>
      </c>
      <c r="G94" s="10">
        <v>3083807</v>
      </c>
      <c r="H94" s="86">
        <v>0</v>
      </c>
    </row>
    <row r="95" spans="1:8" x14ac:dyDescent="0.2">
      <c r="A95" s="7">
        <v>86</v>
      </c>
      <c r="B95" s="14" t="s">
        <v>173</v>
      </c>
      <c r="C95" s="32" t="s">
        <v>174</v>
      </c>
      <c r="D95" s="47">
        <f t="shared" si="3"/>
        <v>26098790</v>
      </c>
      <c r="E95" s="47">
        <v>21859875</v>
      </c>
      <c r="F95" s="10">
        <v>4238915</v>
      </c>
      <c r="G95" s="10">
        <v>3200839</v>
      </c>
      <c r="H95" s="86">
        <v>0</v>
      </c>
    </row>
    <row r="96" spans="1:8" x14ac:dyDescent="0.2">
      <c r="A96" s="7">
        <v>87</v>
      </c>
      <c r="B96" s="8" t="s">
        <v>175</v>
      </c>
      <c r="C96" s="30" t="s">
        <v>176</v>
      </c>
      <c r="D96" s="47">
        <f t="shared" si="3"/>
        <v>19485210</v>
      </c>
      <c r="E96" s="47">
        <v>9437769</v>
      </c>
      <c r="F96" s="10">
        <v>10047441</v>
      </c>
      <c r="G96" s="10">
        <v>0</v>
      </c>
      <c r="H96" s="86">
        <v>0</v>
      </c>
    </row>
    <row r="97" spans="1:8" x14ac:dyDescent="0.2">
      <c r="A97" s="7">
        <v>88</v>
      </c>
      <c r="B97" s="8" t="s">
        <v>177</v>
      </c>
      <c r="C97" s="30" t="s">
        <v>178</v>
      </c>
      <c r="D97" s="47">
        <f t="shared" si="3"/>
        <v>156818253</v>
      </c>
      <c r="E97" s="47">
        <v>129599068</v>
      </c>
      <c r="F97" s="10">
        <v>27219185</v>
      </c>
      <c r="G97" s="10">
        <v>2628770</v>
      </c>
      <c r="H97" s="86">
        <v>0</v>
      </c>
    </row>
    <row r="98" spans="1:8" ht="13.5" customHeight="1" x14ac:dyDescent="0.2">
      <c r="A98" s="7">
        <v>89</v>
      </c>
      <c r="B98" s="14" t="s">
        <v>179</v>
      </c>
      <c r="C98" s="32" t="s">
        <v>180</v>
      </c>
      <c r="D98" s="47">
        <f t="shared" si="3"/>
        <v>102462338</v>
      </c>
      <c r="E98" s="47">
        <v>93623045</v>
      </c>
      <c r="F98" s="10">
        <v>8839293</v>
      </c>
      <c r="G98" s="10">
        <v>0</v>
      </c>
      <c r="H98" s="86">
        <v>0</v>
      </c>
    </row>
    <row r="99" spans="1:8" ht="14.25" customHeight="1" x14ac:dyDescent="0.2">
      <c r="A99" s="7">
        <v>90</v>
      </c>
      <c r="B99" s="8" t="s">
        <v>181</v>
      </c>
      <c r="C99" s="30" t="s">
        <v>182</v>
      </c>
      <c r="D99" s="47">
        <f t="shared" si="3"/>
        <v>96844470</v>
      </c>
      <c r="E99" s="47">
        <v>37205944</v>
      </c>
      <c r="F99" s="10">
        <v>19370189</v>
      </c>
      <c r="G99" s="10">
        <v>1257999</v>
      </c>
      <c r="H99" s="86">
        <v>40268337</v>
      </c>
    </row>
    <row r="100" spans="1:8" x14ac:dyDescent="0.2">
      <c r="A100" s="7">
        <v>91</v>
      </c>
      <c r="B100" s="14" t="s">
        <v>183</v>
      </c>
      <c r="C100" s="32" t="s">
        <v>184</v>
      </c>
      <c r="D100" s="47">
        <f t="shared" si="3"/>
        <v>11590206</v>
      </c>
      <c r="E100" s="47">
        <v>0</v>
      </c>
      <c r="F100" s="10">
        <v>11590206</v>
      </c>
      <c r="G100" s="10">
        <v>821150</v>
      </c>
      <c r="H100" s="86">
        <v>0</v>
      </c>
    </row>
    <row r="101" spans="1:8" x14ac:dyDescent="0.2">
      <c r="A101" s="7">
        <v>92</v>
      </c>
      <c r="B101" s="11" t="s">
        <v>185</v>
      </c>
      <c r="C101" s="30" t="s">
        <v>186</v>
      </c>
      <c r="D101" s="47">
        <f t="shared" si="3"/>
        <v>0</v>
      </c>
      <c r="E101" s="47">
        <v>0</v>
      </c>
      <c r="F101" s="10">
        <v>0</v>
      </c>
      <c r="G101" s="10">
        <v>0</v>
      </c>
      <c r="H101" s="86">
        <v>0</v>
      </c>
    </row>
    <row r="102" spans="1:8" x14ac:dyDescent="0.2">
      <c r="A102" s="7">
        <v>93</v>
      </c>
      <c r="B102" s="12" t="s">
        <v>187</v>
      </c>
      <c r="C102" s="30" t="s">
        <v>188</v>
      </c>
      <c r="D102" s="47">
        <f t="shared" si="3"/>
        <v>13217913</v>
      </c>
      <c r="E102" s="47">
        <v>5956820</v>
      </c>
      <c r="F102" s="10">
        <v>7261093</v>
      </c>
      <c r="G102" s="10">
        <v>2197019</v>
      </c>
      <c r="H102" s="86">
        <v>0</v>
      </c>
    </row>
    <row r="103" spans="1:8" ht="24" x14ac:dyDescent="0.2">
      <c r="A103" s="7">
        <v>94</v>
      </c>
      <c r="B103" s="11" t="s">
        <v>189</v>
      </c>
      <c r="C103" s="31" t="s">
        <v>190</v>
      </c>
      <c r="D103" s="47">
        <f t="shared" si="3"/>
        <v>1730595</v>
      </c>
      <c r="E103" s="47">
        <v>0</v>
      </c>
      <c r="F103" s="10">
        <v>1730595</v>
      </c>
      <c r="G103" s="10">
        <v>183085</v>
      </c>
      <c r="H103" s="86">
        <v>0</v>
      </c>
    </row>
    <row r="104" spans="1:8" x14ac:dyDescent="0.2">
      <c r="A104" s="7">
        <v>95</v>
      </c>
      <c r="B104" s="11" t="s">
        <v>191</v>
      </c>
      <c r="C104" s="32" t="s">
        <v>192</v>
      </c>
      <c r="D104" s="47">
        <f t="shared" si="3"/>
        <v>6216388</v>
      </c>
      <c r="E104" s="47">
        <v>5679331</v>
      </c>
      <c r="F104" s="10">
        <v>537057</v>
      </c>
      <c r="G104" s="10">
        <v>430861</v>
      </c>
      <c r="H104" s="86">
        <v>0</v>
      </c>
    </row>
    <row r="105" spans="1:8" x14ac:dyDescent="0.2">
      <c r="A105" s="7">
        <v>96</v>
      </c>
      <c r="B105" s="12" t="s">
        <v>193</v>
      </c>
      <c r="C105" s="30" t="s">
        <v>194</v>
      </c>
      <c r="D105" s="47">
        <f t="shared" si="3"/>
        <v>22363329</v>
      </c>
      <c r="E105" s="47">
        <v>19428842</v>
      </c>
      <c r="F105" s="10">
        <v>2934487</v>
      </c>
      <c r="G105" s="10">
        <v>1275491</v>
      </c>
      <c r="H105" s="86">
        <v>0</v>
      </c>
    </row>
    <row r="106" spans="1:8" x14ac:dyDescent="0.2">
      <c r="A106" s="7">
        <v>97</v>
      </c>
      <c r="B106" s="11" t="s">
        <v>195</v>
      </c>
      <c r="C106" s="35" t="s">
        <v>196</v>
      </c>
      <c r="D106" s="47">
        <f t="shared" si="3"/>
        <v>25470304</v>
      </c>
      <c r="E106" s="47">
        <v>22710551</v>
      </c>
      <c r="F106" s="10">
        <v>2759753</v>
      </c>
      <c r="G106" s="10">
        <v>1615737</v>
      </c>
      <c r="H106" s="86">
        <v>0</v>
      </c>
    </row>
    <row r="107" spans="1:8" x14ac:dyDescent="0.2">
      <c r="A107" s="7">
        <v>98</v>
      </c>
      <c r="B107" s="12" t="s">
        <v>197</v>
      </c>
      <c r="C107" s="30" t="s">
        <v>198</v>
      </c>
      <c r="D107" s="47">
        <f t="shared" si="3"/>
        <v>25081298</v>
      </c>
      <c r="E107" s="47">
        <v>23980219</v>
      </c>
      <c r="F107" s="10">
        <v>1101079</v>
      </c>
      <c r="G107" s="10">
        <v>137799</v>
      </c>
      <c r="H107" s="86">
        <v>0</v>
      </c>
    </row>
    <row r="108" spans="1:8" x14ac:dyDescent="0.2">
      <c r="A108" s="7">
        <v>99</v>
      </c>
      <c r="B108" s="12" t="s">
        <v>199</v>
      </c>
      <c r="C108" s="30" t="s">
        <v>200</v>
      </c>
      <c r="D108" s="47">
        <f t="shared" si="3"/>
        <v>72593543</v>
      </c>
      <c r="E108" s="47">
        <v>67838304</v>
      </c>
      <c r="F108" s="10">
        <v>4755239</v>
      </c>
      <c r="G108" s="10">
        <v>1526368</v>
      </c>
      <c r="H108" s="86">
        <v>0</v>
      </c>
    </row>
    <row r="109" spans="1:8" x14ac:dyDescent="0.2">
      <c r="A109" s="7">
        <v>100</v>
      </c>
      <c r="B109" s="11" t="s">
        <v>201</v>
      </c>
      <c r="C109" s="32" t="s">
        <v>202</v>
      </c>
      <c r="D109" s="47">
        <f t="shared" si="3"/>
        <v>30396816</v>
      </c>
      <c r="E109" s="47">
        <v>28034826</v>
      </c>
      <c r="F109" s="10">
        <v>2361990</v>
      </c>
      <c r="G109" s="10">
        <v>1156876</v>
      </c>
      <c r="H109" s="86">
        <v>0</v>
      </c>
    </row>
    <row r="110" spans="1:8" x14ac:dyDescent="0.2">
      <c r="A110" s="7">
        <v>101</v>
      </c>
      <c r="B110" s="11" t="s">
        <v>203</v>
      </c>
      <c r="C110" s="31" t="s">
        <v>204</v>
      </c>
      <c r="D110" s="47">
        <f t="shared" si="3"/>
        <v>37184730</v>
      </c>
      <c r="E110" s="47">
        <v>32313864</v>
      </c>
      <c r="F110" s="10">
        <v>4870866</v>
      </c>
      <c r="G110" s="10">
        <v>885271</v>
      </c>
      <c r="H110" s="86">
        <v>0</v>
      </c>
    </row>
    <row r="111" spans="1:8" x14ac:dyDescent="0.2">
      <c r="A111" s="7">
        <v>102</v>
      </c>
      <c r="B111" s="8" t="s">
        <v>205</v>
      </c>
      <c r="C111" s="31" t="s">
        <v>206</v>
      </c>
      <c r="D111" s="47">
        <f t="shared" si="3"/>
        <v>78710137</v>
      </c>
      <c r="E111" s="47">
        <v>73984405</v>
      </c>
      <c r="F111" s="10">
        <v>4725732</v>
      </c>
      <c r="G111" s="10">
        <v>3648566</v>
      </c>
      <c r="H111" s="86">
        <v>0</v>
      </c>
    </row>
    <row r="112" spans="1:8" x14ac:dyDescent="0.2">
      <c r="A112" s="7">
        <v>103</v>
      </c>
      <c r="B112" s="8" t="s">
        <v>207</v>
      </c>
      <c r="C112" s="31" t="s">
        <v>208</v>
      </c>
      <c r="D112" s="47">
        <f t="shared" si="3"/>
        <v>68984728</v>
      </c>
      <c r="E112" s="47">
        <v>60083731</v>
      </c>
      <c r="F112" s="10">
        <v>8900997</v>
      </c>
      <c r="G112" s="10">
        <v>2151267</v>
      </c>
      <c r="H112" s="86">
        <v>0</v>
      </c>
    </row>
    <row r="113" spans="1:8" x14ac:dyDescent="0.2">
      <c r="A113" s="7">
        <v>104</v>
      </c>
      <c r="B113" s="12" t="s">
        <v>209</v>
      </c>
      <c r="C113" s="30" t="s">
        <v>210</v>
      </c>
      <c r="D113" s="47">
        <f t="shared" si="3"/>
        <v>24622554</v>
      </c>
      <c r="E113" s="47">
        <v>21553376</v>
      </c>
      <c r="F113" s="10">
        <v>3069178</v>
      </c>
      <c r="G113" s="10">
        <v>1665988</v>
      </c>
      <c r="H113" s="86">
        <v>0</v>
      </c>
    </row>
    <row r="114" spans="1:8" x14ac:dyDescent="0.2">
      <c r="A114" s="7">
        <v>105</v>
      </c>
      <c r="B114" s="14" t="s">
        <v>211</v>
      </c>
      <c r="C114" s="32" t="s">
        <v>212</v>
      </c>
      <c r="D114" s="47">
        <f t="shared" si="3"/>
        <v>35227299</v>
      </c>
      <c r="E114" s="47">
        <v>32686699</v>
      </c>
      <c r="F114" s="10">
        <v>2540600</v>
      </c>
      <c r="G114" s="10">
        <v>638738</v>
      </c>
      <c r="H114" s="86">
        <v>0</v>
      </c>
    </row>
    <row r="115" spans="1:8" x14ac:dyDescent="0.2">
      <c r="A115" s="7">
        <v>106</v>
      </c>
      <c r="B115" s="8" t="s">
        <v>213</v>
      </c>
      <c r="C115" s="31" t="s">
        <v>214</v>
      </c>
      <c r="D115" s="47">
        <f t="shared" si="3"/>
        <v>37457111</v>
      </c>
      <c r="E115" s="47">
        <v>33217974</v>
      </c>
      <c r="F115" s="10">
        <v>4239137</v>
      </c>
      <c r="G115" s="10">
        <v>2107022</v>
      </c>
      <c r="H115" s="86">
        <v>0</v>
      </c>
    </row>
    <row r="116" spans="1:8" x14ac:dyDescent="0.2">
      <c r="A116" s="7">
        <v>107</v>
      </c>
      <c r="B116" s="11" t="s">
        <v>215</v>
      </c>
      <c r="C116" s="31" t="s">
        <v>216</v>
      </c>
      <c r="D116" s="47">
        <f t="shared" si="3"/>
        <v>51482773</v>
      </c>
      <c r="E116" s="47">
        <v>39080955</v>
      </c>
      <c r="F116" s="10">
        <v>12401818</v>
      </c>
      <c r="G116" s="10">
        <v>3138440</v>
      </c>
      <c r="H116" s="86">
        <v>0</v>
      </c>
    </row>
    <row r="117" spans="1:8" x14ac:dyDescent="0.2">
      <c r="A117" s="7">
        <v>108</v>
      </c>
      <c r="B117" s="12" t="s">
        <v>217</v>
      </c>
      <c r="C117" s="30" t="s">
        <v>218</v>
      </c>
      <c r="D117" s="47">
        <f t="shared" si="3"/>
        <v>30479185</v>
      </c>
      <c r="E117" s="47">
        <v>25560537</v>
      </c>
      <c r="F117" s="10">
        <v>4918648</v>
      </c>
      <c r="G117" s="10">
        <v>3673745</v>
      </c>
      <c r="H117" s="86">
        <v>0</v>
      </c>
    </row>
    <row r="118" spans="1:8" ht="12" customHeight="1" x14ac:dyDescent="0.2">
      <c r="A118" s="7">
        <v>109</v>
      </c>
      <c r="B118" s="12" t="s">
        <v>219</v>
      </c>
      <c r="C118" s="30" t="s">
        <v>220</v>
      </c>
      <c r="D118" s="47">
        <f t="shared" si="3"/>
        <v>39752490</v>
      </c>
      <c r="E118" s="47">
        <v>35408449</v>
      </c>
      <c r="F118" s="10">
        <v>4344041</v>
      </c>
      <c r="G118" s="10">
        <v>2788065</v>
      </c>
      <c r="H118" s="86">
        <v>0</v>
      </c>
    </row>
    <row r="119" spans="1:8" x14ac:dyDescent="0.2">
      <c r="A119" s="7">
        <v>110</v>
      </c>
      <c r="B119" s="8" t="s">
        <v>221</v>
      </c>
      <c r="C119" s="31" t="s">
        <v>222</v>
      </c>
      <c r="D119" s="47">
        <f t="shared" si="3"/>
        <v>66239980</v>
      </c>
      <c r="E119" s="47">
        <v>60252788</v>
      </c>
      <c r="F119" s="10">
        <v>5987192</v>
      </c>
      <c r="G119" s="10">
        <v>2117543</v>
      </c>
      <c r="H119" s="86">
        <v>0</v>
      </c>
    </row>
    <row r="120" spans="1:8" x14ac:dyDescent="0.2">
      <c r="A120" s="7">
        <v>111</v>
      </c>
      <c r="B120" s="11" t="s">
        <v>223</v>
      </c>
      <c r="C120" s="31" t="s">
        <v>224</v>
      </c>
      <c r="D120" s="47">
        <f t="shared" si="3"/>
        <v>31118593</v>
      </c>
      <c r="E120" s="47">
        <v>28263040</v>
      </c>
      <c r="F120" s="10">
        <v>2855553</v>
      </c>
      <c r="G120" s="10">
        <v>2123308</v>
      </c>
      <c r="H120" s="86">
        <v>0</v>
      </c>
    </row>
    <row r="121" spans="1:8" x14ac:dyDescent="0.2">
      <c r="A121" s="7">
        <v>112</v>
      </c>
      <c r="B121" s="8" t="s">
        <v>225</v>
      </c>
      <c r="C121" s="30" t="s">
        <v>226</v>
      </c>
      <c r="D121" s="47">
        <f t="shared" si="3"/>
        <v>1011513</v>
      </c>
      <c r="E121" s="47">
        <v>0</v>
      </c>
      <c r="F121" s="10">
        <v>1011513</v>
      </c>
      <c r="G121" s="10">
        <v>0</v>
      </c>
      <c r="H121" s="86">
        <v>0</v>
      </c>
    </row>
    <row r="122" spans="1:8" x14ac:dyDescent="0.2">
      <c r="A122" s="7">
        <v>113</v>
      </c>
      <c r="B122" s="8" t="s">
        <v>227</v>
      </c>
      <c r="C122" s="31" t="s">
        <v>228</v>
      </c>
      <c r="D122" s="47">
        <f t="shared" si="3"/>
        <v>0</v>
      </c>
      <c r="E122" s="47">
        <v>0</v>
      </c>
      <c r="F122" s="10">
        <v>0</v>
      </c>
      <c r="G122" s="10">
        <v>0</v>
      </c>
      <c r="H122" s="86">
        <v>0</v>
      </c>
    </row>
    <row r="123" spans="1:8" x14ac:dyDescent="0.2">
      <c r="A123" s="7">
        <v>114</v>
      </c>
      <c r="B123" s="12" t="s">
        <v>229</v>
      </c>
      <c r="C123" s="30" t="s">
        <v>230</v>
      </c>
      <c r="D123" s="47">
        <f t="shared" si="3"/>
        <v>245854</v>
      </c>
      <c r="E123" s="47">
        <v>0</v>
      </c>
      <c r="F123" s="10">
        <v>245854</v>
      </c>
      <c r="G123" s="10">
        <v>0</v>
      </c>
      <c r="H123" s="86">
        <v>0</v>
      </c>
    </row>
    <row r="124" spans="1:8" ht="13.5" customHeight="1" x14ac:dyDescent="0.2">
      <c r="A124" s="7">
        <v>115</v>
      </c>
      <c r="B124" s="12" t="s">
        <v>231</v>
      </c>
      <c r="C124" s="30" t="s">
        <v>232</v>
      </c>
      <c r="D124" s="47">
        <f t="shared" si="3"/>
        <v>3903</v>
      </c>
      <c r="E124" s="47">
        <v>0</v>
      </c>
      <c r="F124" s="10">
        <v>3903</v>
      </c>
      <c r="G124" s="10">
        <v>0</v>
      </c>
      <c r="H124" s="86">
        <v>0</v>
      </c>
    </row>
    <row r="125" spans="1:8" x14ac:dyDescent="0.2">
      <c r="A125" s="7">
        <v>116</v>
      </c>
      <c r="B125" s="12" t="s">
        <v>233</v>
      </c>
      <c r="C125" s="30" t="s">
        <v>234</v>
      </c>
      <c r="D125" s="47">
        <f t="shared" si="3"/>
        <v>0</v>
      </c>
      <c r="E125" s="47">
        <v>0</v>
      </c>
      <c r="F125" s="10">
        <v>0</v>
      </c>
      <c r="G125" s="10">
        <v>0</v>
      </c>
      <c r="H125" s="86">
        <v>0</v>
      </c>
    </row>
    <row r="126" spans="1:8" ht="24" x14ac:dyDescent="0.2">
      <c r="A126" s="7">
        <v>117</v>
      </c>
      <c r="B126" s="12" t="s">
        <v>235</v>
      </c>
      <c r="C126" s="30" t="s">
        <v>236</v>
      </c>
      <c r="D126" s="47">
        <f t="shared" si="3"/>
        <v>0</v>
      </c>
      <c r="E126" s="47">
        <v>0</v>
      </c>
      <c r="F126" s="10">
        <v>0</v>
      </c>
      <c r="G126" s="10">
        <v>0</v>
      </c>
      <c r="H126" s="86">
        <v>0</v>
      </c>
    </row>
    <row r="127" spans="1:8" x14ac:dyDescent="0.2">
      <c r="A127" s="7">
        <v>118</v>
      </c>
      <c r="B127" s="12" t="s">
        <v>237</v>
      </c>
      <c r="C127" s="30" t="s">
        <v>238</v>
      </c>
      <c r="D127" s="47">
        <f t="shared" si="3"/>
        <v>0</v>
      </c>
      <c r="E127" s="47">
        <v>0</v>
      </c>
      <c r="F127" s="10">
        <v>0</v>
      </c>
      <c r="G127" s="10">
        <v>0</v>
      </c>
      <c r="H127" s="86">
        <v>0</v>
      </c>
    </row>
    <row r="128" spans="1:8" ht="12.75" customHeight="1" x14ac:dyDescent="0.2">
      <c r="A128" s="7">
        <v>119</v>
      </c>
      <c r="B128" s="12" t="s">
        <v>239</v>
      </c>
      <c r="C128" s="30" t="s">
        <v>240</v>
      </c>
      <c r="D128" s="47">
        <f t="shared" si="3"/>
        <v>4867909</v>
      </c>
      <c r="E128" s="47">
        <v>0</v>
      </c>
      <c r="F128" s="10">
        <v>4867909</v>
      </c>
      <c r="G128" s="10">
        <v>0</v>
      </c>
      <c r="H128" s="86">
        <v>0</v>
      </c>
    </row>
    <row r="129" spans="1:8" x14ac:dyDescent="0.2">
      <c r="A129" s="7">
        <v>120</v>
      </c>
      <c r="B129" s="22" t="s">
        <v>241</v>
      </c>
      <c r="C129" s="36" t="s">
        <v>242</v>
      </c>
      <c r="D129" s="47">
        <f t="shared" si="3"/>
        <v>0</v>
      </c>
      <c r="E129" s="47">
        <v>0</v>
      </c>
      <c r="F129" s="10">
        <v>0</v>
      </c>
      <c r="G129" s="10">
        <v>0</v>
      </c>
      <c r="H129" s="86">
        <v>0</v>
      </c>
    </row>
    <row r="130" spans="1:8" x14ac:dyDescent="0.2">
      <c r="A130" s="7">
        <v>121</v>
      </c>
      <c r="B130" s="11" t="s">
        <v>243</v>
      </c>
      <c r="C130" s="31" t="s">
        <v>244</v>
      </c>
      <c r="D130" s="47">
        <f t="shared" si="3"/>
        <v>20112455</v>
      </c>
      <c r="E130" s="47">
        <v>0</v>
      </c>
      <c r="F130" s="10">
        <v>0</v>
      </c>
      <c r="G130" s="10">
        <v>0</v>
      </c>
      <c r="H130" s="86">
        <v>20112455</v>
      </c>
    </row>
    <row r="131" spans="1:8" x14ac:dyDescent="0.2">
      <c r="A131" s="7">
        <v>122</v>
      </c>
      <c r="B131" s="12" t="s">
        <v>245</v>
      </c>
      <c r="C131" s="30" t="s">
        <v>246</v>
      </c>
      <c r="D131" s="47">
        <f t="shared" si="3"/>
        <v>0</v>
      </c>
      <c r="E131" s="47">
        <v>0</v>
      </c>
      <c r="F131" s="10">
        <v>0</v>
      </c>
      <c r="G131" s="10">
        <v>0</v>
      </c>
      <c r="H131" s="86">
        <v>0</v>
      </c>
    </row>
    <row r="132" spans="1:8" x14ac:dyDescent="0.2">
      <c r="A132" s="7">
        <v>123</v>
      </c>
      <c r="B132" s="8" t="s">
        <v>247</v>
      </c>
      <c r="C132" s="37" t="s">
        <v>248</v>
      </c>
      <c r="D132" s="47">
        <f t="shared" si="3"/>
        <v>0</v>
      </c>
      <c r="E132" s="47">
        <v>0</v>
      </c>
      <c r="F132" s="10">
        <v>0</v>
      </c>
      <c r="G132" s="10">
        <v>0</v>
      </c>
      <c r="H132" s="86">
        <v>0</v>
      </c>
    </row>
    <row r="133" spans="1:8" ht="24" x14ac:dyDescent="0.2">
      <c r="A133" s="7">
        <v>124</v>
      </c>
      <c r="B133" s="12" t="s">
        <v>249</v>
      </c>
      <c r="C133" s="30" t="s">
        <v>250</v>
      </c>
      <c r="D133" s="47">
        <f t="shared" si="3"/>
        <v>0</v>
      </c>
      <c r="E133" s="47">
        <v>0</v>
      </c>
      <c r="F133" s="10">
        <v>0</v>
      </c>
      <c r="G133" s="10">
        <v>0</v>
      </c>
      <c r="H133" s="86">
        <v>0</v>
      </c>
    </row>
    <row r="134" spans="1:8" ht="21.75" customHeight="1" x14ac:dyDescent="0.2">
      <c r="A134" s="7">
        <v>125</v>
      </c>
      <c r="B134" s="12" t="s">
        <v>251</v>
      </c>
      <c r="C134" s="30" t="s">
        <v>252</v>
      </c>
      <c r="D134" s="47">
        <f t="shared" si="3"/>
        <v>0</v>
      </c>
      <c r="E134" s="47">
        <v>0</v>
      </c>
      <c r="F134" s="10">
        <v>0</v>
      </c>
      <c r="G134" s="10">
        <v>0</v>
      </c>
      <c r="H134" s="86">
        <v>0</v>
      </c>
    </row>
    <row r="135" spans="1:8" x14ac:dyDescent="0.2">
      <c r="A135" s="7">
        <v>126</v>
      </c>
      <c r="B135" s="11" t="s">
        <v>253</v>
      </c>
      <c r="C135" s="30" t="s">
        <v>254</v>
      </c>
      <c r="D135" s="47">
        <f t="shared" si="3"/>
        <v>22977</v>
      </c>
      <c r="E135" s="47">
        <v>0</v>
      </c>
      <c r="F135" s="10">
        <v>22977</v>
      </c>
      <c r="G135" s="10">
        <v>7324</v>
      </c>
      <c r="H135" s="86">
        <v>0</v>
      </c>
    </row>
    <row r="136" spans="1:8" x14ac:dyDescent="0.2">
      <c r="A136" s="7">
        <v>127</v>
      </c>
      <c r="B136" s="14" t="s">
        <v>255</v>
      </c>
      <c r="C136" s="32" t="s">
        <v>256</v>
      </c>
      <c r="D136" s="47">
        <f t="shared" si="3"/>
        <v>0</v>
      </c>
      <c r="E136" s="47">
        <v>0</v>
      </c>
      <c r="F136" s="10">
        <v>0</v>
      </c>
      <c r="G136" s="10">
        <v>0</v>
      </c>
      <c r="H136" s="86">
        <v>0</v>
      </c>
    </row>
    <row r="137" spans="1:8" x14ac:dyDescent="0.2">
      <c r="A137" s="7">
        <v>128</v>
      </c>
      <c r="B137" s="12" t="s">
        <v>257</v>
      </c>
      <c r="C137" s="30" t="s">
        <v>258</v>
      </c>
      <c r="D137" s="47">
        <f t="shared" si="3"/>
        <v>0</v>
      </c>
      <c r="E137" s="47">
        <v>0</v>
      </c>
      <c r="F137" s="10">
        <v>0</v>
      </c>
      <c r="G137" s="10">
        <v>0</v>
      </c>
      <c r="H137" s="86">
        <v>0</v>
      </c>
    </row>
    <row r="138" spans="1:8" ht="24" customHeight="1" x14ac:dyDescent="0.2">
      <c r="A138" s="7">
        <v>129</v>
      </c>
      <c r="B138" s="8" t="s">
        <v>259</v>
      </c>
      <c r="C138" s="31" t="s">
        <v>260</v>
      </c>
      <c r="D138" s="47">
        <f t="shared" si="3"/>
        <v>449561</v>
      </c>
      <c r="E138" s="47">
        <v>0</v>
      </c>
      <c r="F138" s="10">
        <v>449561</v>
      </c>
      <c r="G138" s="10">
        <v>0</v>
      </c>
      <c r="H138" s="86">
        <v>0</v>
      </c>
    </row>
    <row r="139" spans="1:8" x14ac:dyDescent="0.2">
      <c r="A139" s="7">
        <v>130</v>
      </c>
      <c r="B139" s="11" t="s">
        <v>261</v>
      </c>
      <c r="C139" s="31" t="s">
        <v>262</v>
      </c>
      <c r="D139" s="47">
        <f t="shared" ref="D139:D157" si="4">E139+F139+H139</f>
        <v>0</v>
      </c>
      <c r="E139" s="47">
        <v>0</v>
      </c>
      <c r="F139" s="10">
        <v>0</v>
      </c>
      <c r="G139" s="10">
        <v>0</v>
      </c>
      <c r="H139" s="86">
        <v>0</v>
      </c>
    </row>
    <row r="140" spans="1:8" x14ac:dyDescent="0.2">
      <c r="A140" s="7">
        <v>131</v>
      </c>
      <c r="B140" s="12" t="s">
        <v>263</v>
      </c>
      <c r="C140" s="30" t="s">
        <v>264</v>
      </c>
      <c r="D140" s="47">
        <f t="shared" si="4"/>
        <v>1742051</v>
      </c>
      <c r="E140" s="47">
        <v>0</v>
      </c>
      <c r="F140" s="10">
        <v>1742051</v>
      </c>
      <c r="G140" s="10">
        <v>0</v>
      </c>
      <c r="H140" s="86">
        <v>0</v>
      </c>
    </row>
    <row r="141" spans="1:8" x14ac:dyDescent="0.2">
      <c r="A141" s="7">
        <v>132</v>
      </c>
      <c r="B141" s="12" t="s">
        <v>265</v>
      </c>
      <c r="C141" s="30" t="s">
        <v>266</v>
      </c>
      <c r="D141" s="47">
        <f t="shared" si="4"/>
        <v>0</v>
      </c>
      <c r="E141" s="47">
        <v>0</v>
      </c>
      <c r="F141" s="10">
        <v>0</v>
      </c>
      <c r="G141" s="10">
        <v>0</v>
      </c>
      <c r="H141" s="86">
        <v>0</v>
      </c>
    </row>
    <row r="142" spans="1:8" ht="13.5" customHeight="1" x14ac:dyDescent="0.2">
      <c r="A142" s="7">
        <v>133</v>
      </c>
      <c r="B142" s="12" t="s">
        <v>267</v>
      </c>
      <c r="C142" s="30" t="s">
        <v>268</v>
      </c>
      <c r="D142" s="47">
        <f t="shared" si="4"/>
        <v>76819134</v>
      </c>
      <c r="E142" s="47">
        <v>0</v>
      </c>
      <c r="F142" s="10">
        <v>76819134</v>
      </c>
      <c r="G142" s="10">
        <v>0</v>
      </c>
      <c r="H142" s="86">
        <v>0</v>
      </c>
    </row>
    <row r="143" spans="1:8" x14ac:dyDescent="0.2">
      <c r="A143" s="7">
        <v>134</v>
      </c>
      <c r="B143" s="12" t="s">
        <v>269</v>
      </c>
      <c r="C143" s="30" t="s">
        <v>270</v>
      </c>
      <c r="D143" s="47">
        <f t="shared" si="4"/>
        <v>209550368</v>
      </c>
      <c r="E143" s="47">
        <v>0</v>
      </c>
      <c r="F143" s="10">
        <v>157109448</v>
      </c>
      <c r="G143" s="10">
        <v>0</v>
      </c>
      <c r="H143" s="86">
        <v>52440920</v>
      </c>
    </row>
    <row r="144" spans="1:8" x14ac:dyDescent="0.2">
      <c r="A144" s="7">
        <v>135</v>
      </c>
      <c r="B144" s="12" t="s">
        <v>271</v>
      </c>
      <c r="C144" s="30" t="s">
        <v>272</v>
      </c>
      <c r="D144" s="47">
        <f t="shared" si="4"/>
        <v>32897618</v>
      </c>
      <c r="E144" s="47">
        <v>0</v>
      </c>
      <c r="F144" s="10">
        <v>32897618</v>
      </c>
      <c r="G144" s="10">
        <v>0</v>
      </c>
      <c r="H144" s="86">
        <v>0</v>
      </c>
    </row>
    <row r="145" spans="1:8" x14ac:dyDescent="0.2">
      <c r="A145" s="7">
        <v>136</v>
      </c>
      <c r="B145" s="8" t="s">
        <v>273</v>
      </c>
      <c r="C145" s="31" t="s">
        <v>274</v>
      </c>
      <c r="D145" s="47">
        <f t="shared" si="4"/>
        <v>49885772</v>
      </c>
      <c r="E145" s="47">
        <v>0</v>
      </c>
      <c r="F145" s="10">
        <v>49885772</v>
      </c>
      <c r="G145" s="10">
        <v>5577010</v>
      </c>
      <c r="H145" s="86">
        <v>0</v>
      </c>
    </row>
    <row r="146" spans="1:8" ht="10.5" customHeight="1" x14ac:dyDescent="0.2">
      <c r="A146" s="7">
        <v>137</v>
      </c>
      <c r="B146" s="12" t="s">
        <v>275</v>
      </c>
      <c r="C146" s="30" t="s">
        <v>276</v>
      </c>
      <c r="D146" s="47">
        <f t="shared" si="4"/>
        <v>1727596</v>
      </c>
      <c r="E146" s="47">
        <v>0</v>
      </c>
      <c r="F146" s="10">
        <v>1727596</v>
      </c>
      <c r="G146" s="10">
        <v>0</v>
      </c>
      <c r="H146" s="86">
        <v>0</v>
      </c>
    </row>
    <row r="147" spans="1:8" x14ac:dyDescent="0.2">
      <c r="A147" s="7">
        <v>138</v>
      </c>
      <c r="B147" s="8" t="s">
        <v>277</v>
      </c>
      <c r="C147" s="30" t="s">
        <v>278</v>
      </c>
      <c r="D147" s="47">
        <f t="shared" si="4"/>
        <v>17660498</v>
      </c>
      <c r="E147" s="47">
        <v>0</v>
      </c>
      <c r="F147" s="10">
        <v>17660498</v>
      </c>
      <c r="G147" s="10">
        <v>0</v>
      </c>
      <c r="H147" s="86">
        <v>0</v>
      </c>
    </row>
    <row r="148" spans="1:8" x14ac:dyDescent="0.2">
      <c r="A148" s="7">
        <v>139</v>
      </c>
      <c r="B148" s="14" t="s">
        <v>279</v>
      </c>
      <c r="C148" s="32" t="s">
        <v>280</v>
      </c>
      <c r="D148" s="47">
        <f t="shared" si="4"/>
        <v>15021206</v>
      </c>
      <c r="E148" s="47">
        <v>0</v>
      </c>
      <c r="F148" s="10">
        <v>15021206</v>
      </c>
      <c r="G148" s="10">
        <v>0</v>
      </c>
      <c r="H148" s="86">
        <v>0</v>
      </c>
    </row>
    <row r="149" spans="1:8" x14ac:dyDescent="0.2">
      <c r="A149" s="7">
        <v>140</v>
      </c>
      <c r="B149" s="12" t="s">
        <v>281</v>
      </c>
      <c r="C149" s="30" t="s">
        <v>282</v>
      </c>
      <c r="D149" s="47">
        <f t="shared" si="4"/>
        <v>36700339</v>
      </c>
      <c r="E149" s="47">
        <v>0</v>
      </c>
      <c r="F149" s="10">
        <v>32552176</v>
      </c>
      <c r="G149" s="10">
        <v>0</v>
      </c>
      <c r="H149" s="86">
        <v>4148163</v>
      </c>
    </row>
    <row r="150" spans="1:8" x14ac:dyDescent="0.2">
      <c r="A150" s="7">
        <v>141</v>
      </c>
      <c r="B150" s="12" t="s">
        <v>283</v>
      </c>
      <c r="C150" s="30" t="s">
        <v>284</v>
      </c>
      <c r="D150" s="47">
        <f t="shared" si="4"/>
        <v>15329756</v>
      </c>
      <c r="E150" s="47">
        <v>0</v>
      </c>
      <c r="F150" s="10">
        <v>15329756</v>
      </c>
      <c r="G150" s="10">
        <v>0</v>
      </c>
      <c r="H150" s="86">
        <v>0</v>
      </c>
    </row>
    <row r="151" spans="1:8" x14ac:dyDescent="0.2">
      <c r="A151" s="7">
        <v>142</v>
      </c>
      <c r="B151" s="12" t="s">
        <v>285</v>
      </c>
      <c r="C151" s="30" t="s">
        <v>286</v>
      </c>
      <c r="D151" s="47">
        <f t="shared" si="4"/>
        <v>21032956</v>
      </c>
      <c r="E151" s="47">
        <v>0</v>
      </c>
      <c r="F151" s="10">
        <v>21032956</v>
      </c>
      <c r="G151" s="10">
        <v>1788625</v>
      </c>
      <c r="H151" s="86">
        <v>0</v>
      </c>
    </row>
    <row r="152" spans="1:8" x14ac:dyDescent="0.2">
      <c r="A152" s="7">
        <v>143</v>
      </c>
      <c r="B152" s="14" t="s">
        <v>287</v>
      </c>
      <c r="C152" s="32" t="s">
        <v>288</v>
      </c>
      <c r="D152" s="47">
        <f t="shared" si="4"/>
        <v>317328</v>
      </c>
      <c r="E152" s="47">
        <v>0</v>
      </c>
      <c r="F152" s="10">
        <v>317328</v>
      </c>
      <c r="G152" s="10">
        <v>0</v>
      </c>
      <c r="H152" s="86">
        <v>0</v>
      </c>
    </row>
    <row r="153" spans="1:8" x14ac:dyDescent="0.2">
      <c r="A153" s="7">
        <v>144</v>
      </c>
      <c r="B153" s="11" t="s">
        <v>289</v>
      </c>
      <c r="C153" s="32" t="s">
        <v>290</v>
      </c>
      <c r="D153" s="47">
        <f t="shared" si="4"/>
        <v>166760361</v>
      </c>
      <c r="E153" s="47">
        <v>152150403</v>
      </c>
      <c r="F153" s="10">
        <v>14609958</v>
      </c>
      <c r="G153" s="10">
        <v>1592612</v>
      </c>
      <c r="H153" s="86">
        <v>0</v>
      </c>
    </row>
    <row r="154" spans="1:8" x14ac:dyDescent="0.2">
      <c r="A154" s="7">
        <v>145</v>
      </c>
      <c r="B154" s="12" t="s">
        <v>291</v>
      </c>
      <c r="C154" s="30" t="s">
        <v>292</v>
      </c>
      <c r="D154" s="47">
        <f t="shared" si="4"/>
        <v>2312986</v>
      </c>
      <c r="E154" s="47">
        <v>0</v>
      </c>
      <c r="F154" s="10">
        <v>2312986</v>
      </c>
      <c r="G154" s="10">
        <v>0</v>
      </c>
      <c r="H154" s="86">
        <v>0</v>
      </c>
    </row>
    <row r="155" spans="1:8" x14ac:dyDescent="0.2">
      <c r="A155" s="7">
        <v>146</v>
      </c>
      <c r="B155" s="8" t="s">
        <v>293</v>
      </c>
      <c r="C155" s="31" t="s">
        <v>294</v>
      </c>
      <c r="D155" s="47">
        <f t="shared" si="4"/>
        <v>10367497</v>
      </c>
      <c r="E155" s="47">
        <v>0</v>
      </c>
      <c r="F155" s="10">
        <v>10367497</v>
      </c>
      <c r="G155" s="10">
        <v>10367497</v>
      </c>
      <c r="H155" s="86">
        <v>0</v>
      </c>
    </row>
    <row r="156" spans="1:8" x14ac:dyDescent="0.2">
      <c r="A156" s="7">
        <v>147</v>
      </c>
      <c r="B156" s="8" t="s">
        <v>295</v>
      </c>
      <c r="C156" s="31" t="s">
        <v>296</v>
      </c>
      <c r="D156" s="47">
        <f t="shared" si="4"/>
        <v>0</v>
      </c>
      <c r="E156" s="47">
        <v>0</v>
      </c>
      <c r="F156" s="10">
        <v>0</v>
      </c>
      <c r="G156" s="10">
        <v>0</v>
      </c>
      <c r="H156" s="86">
        <v>0</v>
      </c>
    </row>
    <row r="157" spans="1:8" ht="12.75" x14ac:dyDescent="0.2">
      <c r="A157" s="7">
        <v>148</v>
      </c>
      <c r="B157" s="25" t="s">
        <v>297</v>
      </c>
      <c r="C157" s="26" t="s">
        <v>298</v>
      </c>
      <c r="D157" s="47">
        <f t="shared" si="4"/>
        <v>0</v>
      </c>
      <c r="E157" s="47">
        <v>0</v>
      </c>
      <c r="F157" s="10">
        <v>0</v>
      </c>
      <c r="G157" s="10">
        <v>0</v>
      </c>
      <c r="H157" s="86">
        <v>0</v>
      </c>
    </row>
    <row r="159" spans="1:8" x14ac:dyDescent="0.2">
      <c r="A159" s="285" t="s">
        <v>397</v>
      </c>
      <c r="B159" s="285"/>
      <c r="C159" s="285"/>
      <c r="D159" s="285"/>
      <c r="E159" s="285"/>
      <c r="F159" s="285"/>
      <c r="G159" s="285"/>
      <c r="H159" s="285"/>
    </row>
    <row r="160" spans="1:8" x14ac:dyDescent="0.2">
      <c r="A160" s="285" t="s">
        <v>399</v>
      </c>
      <c r="B160" s="285"/>
      <c r="C160" s="285"/>
      <c r="D160" s="285"/>
      <c r="E160" s="285"/>
      <c r="F160" s="285"/>
      <c r="G160" s="285"/>
      <c r="H160" s="285"/>
    </row>
  </sheetData>
  <mergeCells count="14">
    <mergeCell ref="A2:G2"/>
    <mergeCell ref="E5:E6"/>
    <mergeCell ref="F5:G5"/>
    <mergeCell ref="D5:D6"/>
    <mergeCell ref="A4:A6"/>
    <mergeCell ref="B4:B6"/>
    <mergeCell ref="C4:C6"/>
    <mergeCell ref="D4:H4"/>
    <mergeCell ref="H5:H6"/>
    <mergeCell ref="A159:H159"/>
    <mergeCell ref="A160:H160"/>
    <mergeCell ref="A7:C7"/>
    <mergeCell ref="A8:C8"/>
    <mergeCell ref="A9:C9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18" sqref="H18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1.42578125" style="3" customWidth="1"/>
    <col min="6" max="16384" width="9.140625" style="3"/>
  </cols>
  <sheetData>
    <row r="2" spans="1:5" ht="47.25" customHeight="1" x14ac:dyDescent="0.2">
      <c r="A2" s="259" t="s">
        <v>327</v>
      </c>
      <c r="B2" s="259"/>
      <c r="C2" s="259"/>
      <c r="D2" s="259"/>
      <c r="E2" s="259"/>
    </row>
    <row r="3" spans="1:5" x14ac:dyDescent="0.2">
      <c r="C3" s="4"/>
      <c r="E3" s="3" t="s">
        <v>330</v>
      </c>
    </row>
    <row r="4" spans="1:5" s="5" customFormat="1" ht="24.75" customHeight="1" x14ac:dyDescent="0.2">
      <c r="A4" s="260" t="s">
        <v>0</v>
      </c>
      <c r="B4" s="260" t="s">
        <v>1</v>
      </c>
      <c r="C4" s="262" t="s">
        <v>2</v>
      </c>
      <c r="D4" s="256" t="s">
        <v>328</v>
      </c>
      <c r="E4" s="256"/>
    </row>
    <row r="5" spans="1:5" ht="51.75" customHeight="1" x14ac:dyDescent="0.2">
      <c r="A5" s="261"/>
      <c r="B5" s="261"/>
      <c r="C5" s="263"/>
      <c r="D5" s="139" t="s">
        <v>323</v>
      </c>
      <c r="E5" s="6" t="s">
        <v>329</v>
      </c>
    </row>
    <row r="6" spans="1:5" ht="12" customHeight="1" x14ac:dyDescent="0.2">
      <c r="A6" s="277" t="s">
        <v>300</v>
      </c>
      <c r="B6" s="277"/>
      <c r="C6" s="277"/>
      <c r="D6" s="103">
        <f>D7+D8</f>
        <v>1480781665</v>
      </c>
      <c r="E6" s="103">
        <f>E7+E8</f>
        <v>117797735</v>
      </c>
    </row>
    <row r="7" spans="1:5" ht="12" customHeight="1" x14ac:dyDescent="0.2">
      <c r="A7" s="273" t="s">
        <v>299</v>
      </c>
      <c r="B7" s="274"/>
      <c r="C7" s="275"/>
      <c r="D7" s="42">
        <v>25731104</v>
      </c>
      <c r="E7" s="102"/>
    </row>
    <row r="8" spans="1:5" ht="12" customHeight="1" x14ac:dyDescent="0.2">
      <c r="A8" s="273" t="s">
        <v>395</v>
      </c>
      <c r="B8" s="274"/>
      <c r="C8" s="275"/>
      <c r="D8" s="103">
        <f>SUM(D9:D156)</f>
        <v>1455050561</v>
      </c>
      <c r="E8" s="103">
        <f>SUM(E9:E156)</f>
        <v>117797735</v>
      </c>
    </row>
    <row r="9" spans="1:5" ht="12" customHeight="1" x14ac:dyDescent="0.2">
      <c r="A9" s="7">
        <v>1</v>
      </c>
      <c r="B9" s="8" t="s">
        <v>3</v>
      </c>
      <c r="C9" s="31" t="s">
        <v>4</v>
      </c>
      <c r="D9" s="42">
        <v>7215550</v>
      </c>
      <c r="E9" s="42">
        <v>30515</v>
      </c>
    </row>
    <row r="10" spans="1:5" x14ac:dyDescent="0.2">
      <c r="A10" s="7">
        <v>2</v>
      </c>
      <c r="B10" s="11" t="s">
        <v>5</v>
      </c>
      <c r="C10" s="31" t="s">
        <v>6</v>
      </c>
      <c r="D10" s="10">
        <v>7087788</v>
      </c>
      <c r="E10" s="10">
        <v>1204728</v>
      </c>
    </row>
    <row r="11" spans="1:5" x14ac:dyDescent="0.2">
      <c r="A11" s="7">
        <v>3</v>
      </c>
      <c r="B11" s="12" t="s">
        <v>7</v>
      </c>
      <c r="C11" s="30" t="s">
        <v>8</v>
      </c>
      <c r="D11" s="10">
        <v>21341722</v>
      </c>
      <c r="E11" s="10">
        <v>628813</v>
      </c>
    </row>
    <row r="12" spans="1:5" ht="14.25" customHeight="1" x14ac:dyDescent="0.2">
      <c r="A12" s="7">
        <v>4</v>
      </c>
      <c r="B12" s="8" t="s">
        <v>9</v>
      </c>
      <c r="C12" s="31" t="s">
        <v>10</v>
      </c>
      <c r="D12" s="10">
        <v>7776571</v>
      </c>
      <c r="E12" s="10">
        <v>1147917</v>
      </c>
    </row>
    <row r="13" spans="1:5" x14ac:dyDescent="0.2">
      <c r="A13" s="7">
        <v>5</v>
      </c>
      <c r="B13" s="8" t="s">
        <v>11</v>
      </c>
      <c r="C13" s="31" t="s">
        <v>12</v>
      </c>
      <c r="D13" s="10">
        <v>8417770</v>
      </c>
      <c r="E13" s="10">
        <v>920548</v>
      </c>
    </row>
    <row r="14" spans="1:5" x14ac:dyDescent="0.2">
      <c r="A14" s="7">
        <v>6</v>
      </c>
      <c r="B14" s="12" t="s">
        <v>13</v>
      </c>
      <c r="C14" s="30" t="s">
        <v>14</v>
      </c>
      <c r="D14" s="10">
        <v>55422502</v>
      </c>
      <c r="E14" s="10">
        <v>10377056</v>
      </c>
    </row>
    <row r="15" spans="1:5" x14ac:dyDescent="0.2">
      <c r="A15" s="7">
        <v>7</v>
      </c>
      <c r="B15" s="14" t="s">
        <v>15</v>
      </c>
      <c r="C15" s="32" t="s">
        <v>16</v>
      </c>
      <c r="D15" s="10">
        <v>21541925</v>
      </c>
      <c r="E15" s="10">
        <v>1325169</v>
      </c>
    </row>
    <row r="16" spans="1:5" x14ac:dyDescent="0.2">
      <c r="A16" s="7">
        <v>8</v>
      </c>
      <c r="B16" s="12" t="s">
        <v>17</v>
      </c>
      <c r="C16" s="30" t="s">
        <v>18</v>
      </c>
      <c r="D16" s="10">
        <v>9091515</v>
      </c>
      <c r="E16" s="10">
        <v>719711</v>
      </c>
    </row>
    <row r="17" spans="1:5" x14ac:dyDescent="0.2">
      <c r="A17" s="7">
        <v>9</v>
      </c>
      <c r="B17" s="12" t="s">
        <v>19</v>
      </c>
      <c r="C17" s="30" t="s">
        <v>20</v>
      </c>
      <c r="D17" s="10">
        <v>7921054</v>
      </c>
      <c r="E17" s="10">
        <v>1284565</v>
      </c>
    </row>
    <row r="18" spans="1:5" x14ac:dyDescent="0.2">
      <c r="A18" s="7">
        <v>10</v>
      </c>
      <c r="B18" s="12" t="s">
        <v>21</v>
      </c>
      <c r="C18" s="30" t="s">
        <v>22</v>
      </c>
      <c r="D18" s="10">
        <v>10155393</v>
      </c>
      <c r="E18" s="10">
        <v>363118</v>
      </c>
    </row>
    <row r="19" spans="1:5" x14ac:dyDescent="0.2">
      <c r="A19" s="7">
        <v>11</v>
      </c>
      <c r="B19" s="12" t="s">
        <v>23</v>
      </c>
      <c r="C19" s="30" t="s">
        <v>24</v>
      </c>
      <c r="D19" s="10">
        <v>8076204</v>
      </c>
      <c r="E19" s="10">
        <v>650437</v>
      </c>
    </row>
    <row r="20" spans="1:5" x14ac:dyDescent="0.2">
      <c r="A20" s="7">
        <v>12</v>
      </c>
      <c r="B20" s="12" t="s">
        <v>25</v>
      </c>
      <c r="C20" s="30" t="s">
        <v>26</v>
      </c>
      <c r="D20" s="10">
        <v>16272515</v>
      </c>
      <c r="E20" s="10">
        <v>396005</v>
      </c>
    </row>
    <row r="21" spans="1:5" x14ac:dyDescent="0.2">
      <c r="A21" s="7">
        <v>13</v>
      </c>
      <c r="B21" s="8" t="s">
        <v>27</v>
      </c>
      <c r="C21" s="30" t="s">
        <v>28</v>
      </c>
      <c r="D21" s="10"/>
      <c r="E21" s="10"/>
    </row>
    <row r="22" spans="1:5" x14ac:dyDescent="0.2">
      <c r="A22" s="7">
        <v>14</v>
      </c>
      <c r="B22" s="8" t="s">
        <v>29</v>
      </c>
      <c r="C22" s="31" t="s">
        <v>30</v>
      </c>
      <c r="D22" s="10"/>
      <c r="E22" s="10"/>
    </row>
    <row r="23" spans="1:5" x14ac:dyDescent="0.2">
      <c r="A23" s="7">
        <v>15</v>
      </c>
      <c r="B23" s="12" t="s">
        <v>31</v>
      </c>
      <c r="C23" s="30" t="s">
        <v>32</v>
      </c>
      <c r="D23" s="10">
        <v>10208770</v>
      </c>
      <c r="E23" s="10">
        <v>1804404</v>
      </c>
    </row>
    <row r="24" spans="1:5" x14ac:dyDescent="0.2">
      <c r="A24" s="7">
        <v>16</v>
      </c>
      <c r="B24" s="12" t="s">
        <v>33</v>
      </c>
      <c r="C24" s="30" t="s">
        <v>34</v>
      </c>
      <c r="D24" s="10">
        <v>14733166</v>
      </c>
      <c r="E24" s="10">
        <v>1494551</v>
      </c>
    </row>
    <row r="25" spans="1:5" x14ac:dyDescent="0.2">
      <c r="A25" s="7">
        <v>17</v>
      </c>
      <c r="B25" s="12" t="s">
        <v>35</v>
      </c>
      <c r="C25" s="30" t="s">
        <v>36</v>
      </c>
      <c r="D25" s="10">
        <v>17823142</v>
      </c>
      <c r="E25" s="10">
        <v>1860940</v>
      </c>
    </row>
    <row r="26" spans="1:5" x14ac:dyDescent="0.2">
      <c r="A26" s="7">
        <v>18</v>
      </c>
      <c r="B26" s="12" t="s">
        <v>37</v>
      </c>
      <c r="C26" s="30" t="s">
        <v>38</v>
      </c>
      <c r="D26" s="10">
        <v>29378374</v>
      </c>
      <c r="E26" s="10">
        <v>4847857</v>
      </c>
    </row>
    <row r="27" spans="1:5" x14ac:dyDescent="0.2">
      <c r="A27" s="7">
        <v>19</v>
      </c>
      <c r="B27" s="8" t="s">
        <v>39</v>
      </c>
      <c r="C27" s="31" t="s">
        <v>40</v>
      </c>
      <c r="D27" s="10">
        <v>5946157</v>
      </c>
      <c r="E27" s="10">
        <v>816388</v>
      </c>
    </row>
    <row r="28" spans="1:5" x14ac:dyDescent="0.2">
      <c r="A28" s="7">
        <v>20</v>
      </c>
      <c r="B28" s="8" t="s">
        <v>41</v>
      </c>
      <c r="C28" s="31" t="s">
        <v>42</v>
      </c>
      <c r="D28" s="10">
        <v>4826626</v>
      </c>
      <c r="E28" s="10">
        <v>366031</v>
      </c>
    </row>
    <row r="29" spans="1:5" x14ac:dyDescent="0.2">
      <c r="A29" s="7">
        <v>21</v>
      </c>
      <c r="B29" s="8" t="s">
        <v>43</v>
      </c>
      <c r="C29" s="31" t="s">
        <v>44</v>
      </c>
      <c r="D29" s="10">
        <v>24320463</v>
      </c>
      <c r="E29" s="10">
        <v>3960954</v>
      </c>
    </row>
    <row r="30" spans="1:5" x14ac:dyDescent="0.2">
      <c r="A30" s="7">
        <v>22</v>
      </c>
      <c r="B30" s="8" t="s">
        <v>45</v>
      </c>
      <c r="C30" s="31" t="s">
        <v>46</v>
      </c>
      <c r="D30" s="10">
        <v>21962957</v>
      </c>
      <c r="E30" s="10">
        <v>1158623</v>
      </c>
    </row>
    <row r="31" spans="1:5" x14ac:dyDescent="0.2">
      <c r="A31" s="7">
        <v>23</v>
      </c>
      <c r="B31" s="12" t="s">
        <v>47</v>
      </c>
      <c r="C31" s="30" t="s">
        <v>48</v>
      </c>
      <c r="D31" s="10">
        <v>9796007</v>
      </c>
      <c r="E31" s="10">
        <v>1829015</v>
      </c>
    </row>
    <row r="32" spans="1:5" ht="12" customHeight="1" x14ac:dyDescent="0.2">
      <c r="A32" s="7">
        <v>24</v>
      </c>
      <c r="B32" s="12" t="s">
        <v>49</v>
      </c>
      <c r="C32" s="30" t="s">
        <v>50</v>
      </c>
      <c r="D32" s="10"/>
      <c r="E32" s="10"/>
    </row>
    <row r="33" spans="1:5" ht="24" x14ac:dyDescent="0.2">
      <c r="A33" s="7">
        <v>25</v>
      </c>
      <c r="B33" s="12" t="s">
        <v>51</v>
      </c>
      <c r="C33" s="30" t="s">
        <v>52</v>
      </c>
      <c r="D33" s="10"/>
      <c r="E33" s="10"/>
    </row>
    <row r="34" spans="1:5" x14ac:dyDescent="0.2">
      <c r="A34" s="7">
        <v>26</v>
      </c>
      <c r="B34" s="8" t="s">
        <v>53</v>
      </c>
      <c r="C34" s="32" t="s">
        <v>54</v>
      </c>
      <c r="D34" s="10">
        <v>42093980</v>
      </c>
      <c r="E34" s="10">
        <v>0</v>
      </c>
    </row>
    <row r="35" spans="1:5" x14ac:dyDescent="0.2">
      <c r="A35" s="7">
        <v>27</v>
      </c>
      <c r="B35" s="12" t="s">
        <v>55</v>
      </c>
      <c r="C35" s="30" t="s">
        <v>56</v>
      </c>
      <c r="D35" s="10">
        <v>31029012</v>
      </c>
      <c r="E35" s="10">
        <v>1751251</v>
      </c>
    </row>
    <row r="36" spans="1:5" ht="24" customHeight="1" x14ac:dyDescent="0.2">
      <c r="A36" s="7">
        <v>28</v>
      </c>
      <c r="B36" s="12" t="s">
        <v>57</v>
      </c>
      <c r="C36" s="30" t="s">
        <v>58</v>
      </c>
      <c r="D36" s="10">
        <v>22001595</v>
      </c>
      <c r="E36" s="10">
        <v>0</v>
      </c>
    </row>
    <row r="37" spans="1:5" ht="12" customHeight="1" x14ac:dyDescent="0.2">
      <c r="A37" s="7">
        <v>29</v>
      </c>
      <c r="B37" s="8" t="s">
        <v>59</v>
      </c>
      <c r="C37" s="31" t="s">
        <v>60</v>
      </c>
      <c r="D37" s="10"/>
      <c r="E37" s="10"/>
    </row>
    <row r="38" spans="1:5" x14ac:dyDescent="0.2">
      <c r="A38" s="7">
        <v>30</v>
      </c>
      <c r="B38" s="11" t="s">
        <v>61</v>
      </c>
      <c r="C38" s="32" t="s">
        <v>62</v>
      </c>
      <c r="D38" s="10">
        <v>6379013</v>
      </c>
      <c r="E38" s="10">
        <v>6379013</v>
      </c>
    </row>
    <row r="39" spans="1:5" ht="24" x14ac:dyDescent="0.2">
      <c r="A39" s="7">
        <v>31</v>
      </c>
      <c r="B39" s="8" t="s">
        <v>63</v>
      </c>
      <c r="C39" s="31" t="s">
        <v>64</v>
      </c>
      <c r="D39" s="10"/>
      <c r="E39" s="10"/>
    </row>
    <row r="40" spans="1:5" x14ac:dyDescent="0.2">
      <c r="A40" s="7">
        <v>32</v>
      </c>
      <c r="B40" s="12" t="s">
        <v>65</v>
      </c>
      <c r="C40" s="30" t="s">
        <v>66</v>
      </c>
      <c r="D40" s="10">
        <v>2288758</v>
      </c>
      <c r="E40" s="10">
        <v>0</v>
      </c>
    </row>
    <row r="41" spans="1:5" x14ac:dyDescent="0.2">
      <c r="A41" s="7">
        <v>33</v>
      </c>
      <c r="B41" s="11" t="s">
        <v>67</v>
      </c>
      <c r="C41" s="31" t="s">
        <v>68</v>
      </c>
      <c r="D41" s="10">
        <v>30388928</v>
      </c>
      <c r="E41" s="10">
        <v>3643255</v>
      </c>
    </row>
    <row r="42" spans="1:5" x14ac:dyDescent="0.2">
      <c r="A42" s="7">
        <v>34</v>
      </c>
      <c r="B42" s="14" t="s">
        <v>69</v>
      </c>
      <c r="C42" s="32" t="s">
        <v>70</v>
      </c>
      <c r="D42" s="10">
        <v>33825945</v>
      </c>
      <c r="E42" s="10">
        <v>4106693</v>
      </c>
    </row>
    <row r="43" spans="1:5" x14ac:dyDescent="0.2">
      <c r="A43" s="7">
        <v>35</v>
      </c>
      <c r="B43" s="8" t="s">
        <v>71</v>
      </c>
      <c r="C43" s="31" t="s">
        <v>72</v>
      </c>
      <c r="D43" s="10"/>
      <c r="E43" s="10"/>
    </row>
    <row r="44" spans="1:5" x14ac:dyDescent="0.2">
      <c r="A44" s="7">
        <v>36</v>
      </c>
      <c r="B44" s="11" t="s">
        <v>73</v>
      </c>
      <c r="C44" s="31" t="s">
        <v>74</v>
      </c>
      <c r="D44" s="10">
        <v>9146988</v>
      </c>
      <c r="E44" s="10">
        <v>0</v>
      </c>
    </row>
    <row r="45" spans="1:5" x14ac:dyDescent="0.2">
      <c r="A45" s="7">
        <v>37</v>
      </c>
      <c r="B45" s="12" t="s">
        <v>75</v>
      </c>
      <c r="C45" s="30" t="s">
        <v>76</v>
      </c>
      <c r="D45" s="10">
        <v>25296618</v>
      </c>
      <c r="E45" s="10">
        <v>3433943</v>
      </c>
    </row>
    <row r="46" spans="1:5" x14ac:dyDescent="0.2">
      <c r="A46" s="7">
        <v>38</v>
      </c>
      <c r="B46" s="11" t="s">
        <v>77</v>
      </c>
      <c r="C46" s="31" t="s">
        <v>78</v>
      </c>
      <c r="D46" s="10">
        <v>11288571</v>
      </c>
      <c r="E46" s="10">
        <v>607689</v>
      </c>
    </row>
    <row r="47" spans="1:5" x14ac:dyDescent="0.2">
      <c r="A47" s="7">
        <v>39</v>
      </c>
      <c r="B47" s="8" t="s">
        <v>79</v>
      </c>
      <c r="C47" s="31" t="s">
        <v>80</v>
      </c>
      <c r="D47" s="10">
        <v>28525848</v>
      </c>
      <c r="E47" s="10">
        <v>3327549</v>
      </c>
    </row>
    <row r="48" spans="1:5" x14ac:dyDescent="0.2">
      <c r="A48" s="7">
        <v>40</v>
      </c>
      <c r="B48" s="16" t="s">
        <v>81</v>
      </c>
      <c r="C48" s="33" t="s">
        <v>82</v>
      </c>
      <c r="D48" s="10">
        <v>9552370</v>
      </c>
      <c r="E48" s="10">
        <v>644922</v>
      </c>
    </row>
    <row r="49" spans="1:5" x14ac:dyDescent="0.2">
      <c r="A49" s="7">
        <v>41</v>
      </c>
      <c r="B49" s="8" t="s">
        <v>83</v>
      </c>
      <c r="C49" s="31" t="s">
        <v>84</v>
      </c>
      <c r="D49" s="10">
        <v>6915591</v>
      </c>
      <c r="E49" s="10">
        <v>2730</v>
      </c>
    </row>
    <row r="50" spans="1:5" x14ac:dyDescent="0.2">
      <c r="A50" s="7">
        <v>42</v>
      </c>
      <c r="B50" s="14" t="s">
        <v>85</v>
      </c>
      <c r="C50" s="32" t="s">
        <v>86</v>
      </c>
      <c r="D50" s="10">
        <v>11031237</v>
      </c>
      <c r="E50" s="10">
        <v>511074</v>
      </c>
    </row>
    <row r="51" spans="1:5" x14ac:dyDescent="0.2">
      <c r="A51" s="7">
        <v>43</v>
      </c>
      <c r="B51" s="12" t="s">
        <v>87</v>
      </c>
      <c r="C51" s="30" t="s">
        <v>88</v>
      </c>
      <c r="D51" s="10">
        <v>4913372</v>
      </c>
      <c r="E51" s="10">
        <v>16533</v>
      </c>
    </row>
    <row r="52" spans="1:5" x14ac:dyDescent="0.2">
      <c r="A52" s="7">
        <v>44</v>
      </c>
      <c r="B52" s="11" t="s">
        <v>89</v>
      </c>
      <c r="C52" s="31" t="s">
        <v>90</v>
      </c>
      <c r="D52" s="10">
        <v>3950662</v>
      </c>
      <c r="E52" s="10">
        <v>671305</v>
      </c>
    </row>
    <row r="53" spans="1:5" x14ac:dyDescent="0.2">
      <c r="A53" s="7">
        <v>45</v>
      </c>
      <c r="B53" s="12" t="s">
        <v>91</v>
      </c>
      <c r="C53" s="30" t="s">
        <v>92</v>
      </c>
      <c r="D53" s="10">
        <v>35968566</v>
      </c>
      <c r="E53" s="10">
        <v>1772660</v>
      </c>
    </row>
    <row r="54" spans="1:5" x14ac:dyDescent="0.2">
      <c r="A54" s="7">
        <v>46</v>
      </c>
      <c r="B54" s="8" t="s">
        <v>93</v>
      </c>
      <c r="C54" s="31" t="s">
        <v>94</v>
      </c>
      <c r="D54" s="10">
        <v>9662039</v>
      </c>
      <c r="E54" s="10">
        <v>1860326</v>
      </c>
    </row>
    <row r="55" spans="1:5" ht="10.5" customHeight="1" x14ac:dyDescent="0.2">
      <c r="A55" s="7">
        <v>47</v>
      </c>
      <c r="B55" s="8" t="s">
        <v>95</v>
      </c>
      <c r="C55" s="31" t="s">
        <v>96</v>
      </c>
      <c r="D55" s="10">
        <v>31917269</v>
      </c>
      <c r="E55" s="10">
        <v>1212308</v>
      </c>
    </row>
    <row r="56" spans="1:5" x14ac:dyDescent="0.2">
      <c r="A56" s="7">
        <v>48</v>
      </c>
      <c r="B56" s="18" t="s">
        <v>97</v>
      </c>
      <c r="C56" s="34" t="s">
        <v>98</v>
      </c>
      <c r="D56" s="10">
        <v>7559176</v>
      </c>
      <c r="E56" s="10">
        <v>768937</v>
      </c>
    </row>
    <row r="57" spans="1:5" x14ac:dyDescent="0.2">
      <c r="A57" s="7">
        <v>49</v>
      </c>
      <c r="B57" s="12" t="s">
        <v>99</v>
      </c>
      <c r="C57" s="30" t="s">
        <v>100</v>
      </c>
      <c r="D57" s="10">
        <v>10781319</v>
      </c>
      <c r="E57" s="10">
        <v>3241429</v>
      </c>
    </row>
    <row r="58" spans="1:5" x14ac:dyDescent="0.2">
      <c r="A58" s="7">
        <v>50</v>
      </c>
      <c r="B58" s="11" t="s">
        <v>101</v>
      </c>
      <c r="C58" s="31" t="s">
        <v>102</v>
      </c>
      <c r="D58" s="10">
        <v>13111459</v>
      </c>
      <c r="E58" s="10">
        <v>1076944</v>
      </c>
    </row>
    <row r="59" spans="1:5" ht="10.5" customHeight="1" x14ac:dyDescent="0.2">
      <c r="A59" s="7">
        <v>51</v>
      </c>
      <c r="B59" s="12" t="s">
        <v>103</v>
      </c>
      <c r="C59" s="30" t="s">
        <v>104</v>
      </c>
      <c r="D59" s="10">
        <v>4752186</v>
      </c>
      <c r="E59" s="10">
        <v>140045</v>
      </c>
    </row>
    <row r="60" spans="1:5" x14ac:dyDescent="0.2">
      <c r="A60" s="7">
        <v>52</v>
      </c>
      <c r="B60" s="11" t="s">
        <v>105</v>
      </c>
      <c r="C60" s="31" t="s">
        <v>106</v>
      </c>
      <c r="D60" s="10">
        <v>9468891</v>
      </c>
      <c r="E60" s="10">
        <v>437461</v>
      </c>
    </row>
    <row r="61" spans="1:5" x14ac:dyDescent="0.2">
      <c r="A61" s="7">
        <v>53</v>
      </c>
      <c r="B61" s="12" t="s">
        <v>107</v>
      </c>
      <c r="C61" s="30" t="s">
        <v>108</v>
      </c>
      <c r="D61" s="10">
        <v>14156462</v>
      </c>
      <c r="E61" s="10">
        <v>509603</v>
      </c>
    </row>
    <row r="62" spans="1:5" x14ac:dyDescent="0.2">
      <c r="A62" s="7">
        <v>54</v>
      </c>
      <c r="B62" s="12" t="s">
        <v>109</v>
      </c>
      <c r="C62" s="30" t="s">
        <v>110</v>
      </c>
      <c r="D62" s="10">
        <v>46406363</v>
      </c>
      <c r="E62" s="10">
        <v>3266325</v>
      </c>
    </row>
    <row r="63" spans="1:5" x14ac:dyDescent="0.2">
      <c r="A63" s="7">
        <v>55</v>
      </c>
      <c r="B63" s="12" t="s">
        <v>111</v>
      </c>
      <c r="C63" s="30" t="s">
        <v>112</v>
      </c>
      <c r="D63" s="10">
        <v>7648472</v>
      </c>
      <c r="E63" s="10">
        <v>645586</v>
      </c>
    </row>
    <row r="64" spans="1:5" x14ac:dyDescent="0.2">
      <c r="A64" s="7">
        <v>56</v>
      </c>
      <c r="B64" s="12" t="s">
        <v>113</v>
      </c>
      <c r="C64" s="30" t="s">
        <v>114</v>
      </c>
      <c r="D64" s="10"/>
      <c r="E64" s="10"/>
    </row>
    <row r="65" spans="1:5" x14ac:dyDescent="0.2">
      <c r="A65" s="7">
        <v>57</v>
      </c>
      <c r="B65" s="12" t="s">
        <v>115</v>
      </c>
      <c r="C65" s="30" t="s">
        <v>116</v>
      </c>
      <c r="D65" s="10"/>
      <c r="E65" s="10"/>
    </row>
    <row r="66" spans="1:5" ht="17.25" customHeight="1" x14ac:dyDescent="0.2">
      <c r="A66" s="7">
        <v>58</v>
      </c>
      <c r="B66" s="12" t="s">
        <v>117</v>
      </c>
      <c r="C66" s="30" t="s">
        <v>118</v>
      </c>
      <c r="D66" s="10">
        <v>7391317</v>
      </c>
      <c r="E66" s="10"/>
    </row>
    <row r="67" spans="1:5" ht="15" customHeight="1" x14ac:dyDescent="0.2">
      <c r="A67" s="7">
        <v>59</v>
      </c>
      <c r="B67" s="11" t="s">
        <v>119</v>
      </c>
      <c r="C67" s="30" t="s">
        <v>120</v>
      </c>
      <c r="D67" s="10">
        <v>6124806</v>
      </c>
      <c r="E67" s="10"/>
    </row>
    <row r="68" spans="1:5" ht="16.5" customHeight="1" x14ac:dyDescent="0.2">
      <c r="A68" s="7">
        <v>60</v>
      </c>
      <c r="B68" s="14" t="s">
        <v>121</v>
      </c>
      <c r="C68" s="32" t="s">
        <v>122</v>
      </c>
      <c r="D68" s="10">
        <v>21794614</v>
      </c>
      <c r="E68" s="10"/>
    </row>
    <row r="69" spans="1:5" ht="17.25" customHeight="1" x14ac:dyDescent="0.2">
      <c r="A69" s="7">
        <v>61</v>
      </c>
      <c r="B69" s="11" t="s">
        <v>123</v>
      </c>
      <c r="C69" s="30" t="s">
        <v>124</v>
      </c>
      <c r="D69" s="10">
        <v>22378625</v>
      </c>
      <c r="E69" s="10"/>
    </row>
    <row r="70" spans="1:5" ht="12.75" customHeight="1" x14ac:dyDescent="0.2">
      <c r="A70" s="7">
        <v>62</v>
      </c>
      <c r="B70" s="12" t="s">
        <v>125</v>
      </c>
      <c r="C70" s="30" t="s">
        <v>126</v>
      </c>
      <c r="D70" s="10">
        <v>4017929</v>
      </c>
      <c r="E70" s="10">
        <v>369207</v>
      </c>
    </row>
    <row r="71" spans="1:5" ht="27.75" customHeight="1" x14ac:dyDescent="0.2">
      <c r="A71" s="7">
        <v>63</v>
      </c>
      <c r="B71" s="8" t="s">
        <v>127</v>
      </c>
      <c r="C71" s="30" t="s">
        <v>128</v>
      </c>
      <c r="D71" s="10"/>
      <c r="E71" s="10"/>
    </row>
    <row r="72" spans="1:5" ht="24" x14ac:dyDescent="0.2">
      <c r="A72" s="7">
        <v>64</v>
      </c>
      <c r="B72" s="8" t="s">
        <v>129</v>
      </c>
      <c r="C72" s="30" t="s">
        <v>130</v>
      </c>
      <c r="D72" s="10">
        <v>6165580</v>
      </c>
      <c r="E72" s="10">
        <v>6165580</v>
      </c>
    </row>
    <row r="73" spans="1:5" x14ac:dyDescent="0.2">
      <c r="A73" s="7">
        <v>65</v>
      </c>
      <c r="B73" s="11" t="s">
        <v>131</v>
      </c>
      <c r="C73" s="30" t="s">
        <v>132</v>
      </c>
      <c r="D73" s="10">
        <v>17314398</v>
      </c>
      <c r="E73" s="10"/>
    </row>
    <row r="74" spans="1:5" x14ac:dyDescent="0.2">
      <c r="A74" s="7">
        <v>66</v>
      </c>
      <c r="B74" s="8" t="s">
        <v>133</v>
      </c>
      <c r="C74" s="30" t="s">
        <v>134</v>
      </c>
      <c r="D74" s="10">
        <v>10412729</v>
      </c>
      <c r="E74" s="10"/>
    </row>
    <row r="75" spans="1:5" x14ac:dyDescent="0.2">
      <c r="A75" s="7">
        <v>67</v>
      </c>
      <c r="B75" s="11" t="s">
        <v>135</v>
      </c>
      <c r="C75" s="30" t="s">
        <v>136</v>
      </c>
      <c r="D75" s="10">
        <v>10030418</v>
      </c>
      <c r="E75" s="10">
        <v>778910</v>
      </c>
    </row>
    <row r="76" spans="1:5" x14ac:dyDescent="0.2">
      <c r="A76" s="7">
        <v>68</v>
      </c>
      <c r="B76" s="11" t="s">
        <v>137</v>
      </c>
      <c r="C76" s="30" t="s">
        <v>138</v>
      </c>
      <c r="D76" s="10">
        <v>7660904</v>
      </c>
      <c r="E76" s="10"/>
    </row>
    <row r="77" spans="1:5" x14ac:dyDescent="0.2">
      <c r="A77" s="7">
        <v>69</v>
      </c>
      <c r="B77" s="11" t="s">
        <v>139</v>
      </c>
      <c r="C77" s="30" t="s">
        <v>140</v>
      </c>
      <c r="D77" s="10">
        <v>18151277</v>
      </c>
      <c r="E77" s="10"/>
    </row>
    <row r="78" spans="1:5" x14ac:dyDescent="0.2">
      <c r="A78" s="7">
        <v>70</v>
      </c>
      <c r="B78" s="12" t="s">
        <v>141</v>
      </c>
      <c r="C78" s="30" t="s">
        <v>142</v>
      </c>
      <c r="D78" s="10">
        <v>10983520</v>
      </c>
      <c r="E78" s="10"/>
    </row>
    <row r="79" spans="1:5" x14ac:dyDescent="0.2">
      <c r="A79" s="7">
        <v>71</v>
      </c>
      <c r="B79" s="11" t="s">
        <v>143</v>
      </c>
      <c r="C79" s="31" t="s">
        <v>144</v>
      </c>
      <c r="D79" s="10">
        <v>12751152</v>
      </c>
      <c r="E79" s="10"/>
    </row>
    <row r="80" spans="1:5" x14ac:dyDescent="0.2">
      <c r="A80" s="7">
        <v>72</v>
      </c>
      <c r="B80" s="12" t="s">
        <v>145</v>
      </c>
      <c r="C80" s="30" t="s">
        <v>146</v>
      </c>
      <c r="D80" s="10">
        <v>7663002</v>
      </c>
      <c r="E80" s="10"/>
    </row>
    <row r="81" spans="1:5" x14ac:dyDescent="0.2">
      <c r="A81" s="7">
        <v>73</v>
      </c>
      <c r="B81" s="11" t="s">
        <v>147</v>
      </c>
      <c r="C81" s="30" t="s">
        <v>148</v>
      </c>
      <c r="D81" s="10">
        <v>19369803</v>
      </c>
      <c r="E81" s="10"/>
    </row>
    <row r="82" spans="1:5" x14ac:dyDescent="0.2">
      <c r="A82" s="7">
        <v>74</v>
      </c>
      <c r="B82" s="12" t="s">
        <v>149</v>
      </c>
      <c r="C82" s="30" t="s">
        <v>150</v>
      </c>
      <c r="D82" s="10">
        <v>8227497</v>
      </c>
      <c r="E82" s="10"/>
    </row>
    <row r="83" spans="1:5" x14ac:dyDescent="0.2">
      <c r="A83" s="7">
        <v>75</v>
      </c>
      <c r="B83" s="12" t="s">
        <v>151</v>
      </c>
      <c r="C83" s="30" t="s">
        <v>152</v>
      </c>
      <c r="D83" s="10">
        <v>9492190</v>
      </c>
      <c r="E83" s="10"/>
    </row>
    <row r="84" spans="1:5" ht="24" x14ac:dyDescent="0.2">
      <c r="A84" s="7">
        <v>76</v>
      </c>
      <c r="B84" s="20" t="s">
        <v>153</v>
      </c>
      <c r="C84" s="34" t="s">
        <v>154</v>
      </c>
      <c r="D84" s="10"/>
      <c r="E84" s="10"/>
    </row>
    <row r="85" spans="1:5" ht="24" x14ac:dyDescent="0.2">
      <c r="A85" s="7">
        <v>77</v>
      </c>
      <c r="B85" s="8" t="s">
        <v>155</v>
      </c>
      <c r="C85" s="30" t="s">
        <v>156</v>
      </c>
      <c r="D85" s="10">
        <v>13985616</v>
      </c>
      <c r="E85" s="10">
        <v>13985616</v>
      </c>
    </row>
    <row r="86" spans="1:5" ht="24" x14ac:dyDescent="0.2">
      <c r="A86" s="7">
        <v>78</v>
      </c>
      <c r="B86" s="11" t="s">
        <v>157</v>
      </c>
      <c r="C86" s="30" t="s">
        <v>158</v>
      </c>
      <c r="D86" s="10"/>
      <c r="E86" s="10"/>
    </row>
    <row r="87" spans="1:5" ht="24" x14ac:dyDescent="0.2">
      <c r="A87" s="7">
        <v>79</v>
      </c>
      <c r="B87" s="11" t="s">
        <v>159</v>
      </c>
      <c r="C87" s="30" t="s">
        <v>160</v>
      </c>
      <c r="D87" s="10"/>
      <c r="E87" s="10"/>
    </row>
    <row r="88" spans="1:5" ht="24" x14ac:dyDescent="0.2">
      <c r="A88" s="7">
        <v>80</v>
      </c>
      <c r="B88" s="8" t="s">
        <v>161</v>
      </c>
      <c r="C88" s="30" t="s">
        <v>162</v>
      </c>
      <c r="D88" s="10"/>
      <c r="E88" s="10"/>
    </row>
    <row r="89" spans="1:5" ht="24" x14ac:dyDescent="0.2">
      <c r="A89" s="7">
        <v>81</v>
      </c>
      <c r="B89" s="8" t="s">
        <v>163</v>
      </c>
      <c r="C89" s="30" t="s">
        <v>164</v>
      </c>
      <c r="D89" s="10"/>
      <c r="E89" s="10"/>
    </row>
    <row r="90" spans="1:5" ht="24" x14ac:dyDescent="0.2">
      <c r="A90" s="7">
        <v>82</v>
      </c>
      <c r="B90" s="8" t="s">
        <v>165</v>
      </c>
      <c r="C90" s="30" t="s">
        <v>166</v>
      </c>
      <c r="D90" s="10"/>
      <c r="E90" s="10"/>
    </row>
    <row r="91" spans="1:5" x14ac:dyDescent="0.2">
      <c r="A91" s="7">
        <v>83</v>
      </c>
      <c r="B91" s="12" t="s">
        <v>167</v>
      </c>
      <c r="C91" s="30" t="s">
        <v>168</v>
      </c>
      <c r="D91" s="10">
        <v>25624016</v>
      </c>
      <c r="E91" s="10"/>
    </row>
    <row r="92" spans="1:5" x14ac:dyDescent="0.2">
      <c r="A92" s="7">
        <v>84</v>
      </c>
      <c r="B92" s="8" t="s">
        <v>169</v>
      </c>
      <c r="C92" s="30" t="s">
        <v>170</v>
      </c>
      <c r="D92" s="10">
        <v>28738881</v>
      </c>
      <c r="E92" s="10"/>
    </row>
    <row r="93" spans="1:5" x14ac:dyDescent="0.2">
      <c r="A93" s="7">
        <v>85</v>
      </c>
      <c r="B93" s="12" t="s">
        <v>171</v>
      </c>
      <c r="C93" s="30" t="s">
        <v>172</v>
      </c>
      <c r="D93" s="10">
        <v>8809229</v>
      </c>
      <c r="E93" s="10">
        <v>231283</v>
      </c>
    </row>
    <row r="94" spans="1:5" x14ac:dyDescent="0.2">
      <c r="A94" s="7">
        <v>86</v>
      </c>
      <c r="B94" s="14" t="s">
        <v>173</v>
      </c>
      <c r="C94" s="32" t="s">
        <v>174</v>
      </c>
      <c r="D94" s="10">
        <v>5356757</v>
      </c>
      <c r="E94" s="10"/>
    </row>
    <row r="95" spans="1:5" x14ac:dyDescent="0.2">
      <c r="A95" s="7">
        <v>87</v>
      </c>
      <c r="B95" s="8" t="s">
        <v>175</v>
      </c>
      <c r="C95" s="30" t="s">
        <v>176</v>
      </c>
      <c r="D95" s="10">
        <v>31712238</v>
      </c>
      <c r="E95" s="10"/>
    </row>
    <row r="96" spans="1:5" x14ac:dyDescent="0.2">
      <c r="A96" s="7">
        <v>88</v>
      </c>
      <c r="B96" s="8" t="s">
        <v>177</v>
      </c>
      <c r="C96" s="30" t="s">
        <v>178</v>
      </c>
      <c r="D96" s="10">
        <v>31783004</v>
      </c>
      <c r="E96" s="10">
        <v>317479</v>
      </c>
    </row>
    <row r="97" spans="1:5" ht="13.5" customHeight="1" x14ac:dyDescent="0.2">
      <c r="A97" s="7">
        <v>89</v>
      </c>
      <c r="B97" s="14" t="s">
        <v>179</v>
      </c>
      <c r="C97" s="32" t="s">
        <v>180</v>
      </c>
      <c r="D97" s="10">
        <v>22207038</v>
      </c>
      <c r="E97" s="10"/>
    </row>
    <row r="98" spans="1:5" ht="14.25" customHeight="1" x14ac:dyDescent="0.2">
      <c r="A98" s="7">
        <v>90</v>
      </c>
      <c r="B98" s="8" t="s">
        <v>181</v>
      </c>
      <c r="C98" s="30" t="s">
        <v>182</v>
      </c>
      <c r="D98" s="10">
        <v>10968088</v>
      </c>
      <c r="E98" s="10">
        <v>207498</v>
      </c>
    </row>
    <row r="99" spans="1:5" x14ac:dyDescent="0.2">
      <c r="A99" s="7">
        <v>91</v>
      </c>
      <c r="B99" s="14" t="s">
        <v>183</v>
      </c>
      <c r="C99" s="32" t="s">
        <v>184</v>
      </c>
      <c r="D99" s="10"/>
      <c r="E99" s="10"/>
    </row>
    <row r="100" spans="1:5" x14ac:dyDescent="0.2">
      <c r="A100" s="7">
        <v>92</v>
      </c>
      <c r="B100" s="11" t="s">
        <v>185</v>
      </c>
      <c r="C100" s="30" t="s">
        <v>186</v>
      </c>
      <c r="D100" s="10"/>
      <c r="E100" s="10"/>
    </row>
    <row r="101" spans="1:5" x14ac:dyDescent="0.2">
      <c r="A101" s="7">
        <v>93</v>
      </c>
      <c r="B101" s="12" t="s">
        <v>187</v>
      </c>
      <c r="C101" s="30" t="s">
        <v>188</v>
      </c>
      <c r="D101" s="10">
        <v>2095842</v>
      </c>
      <c r="E101" s="10"/>
    </row>
    <row r="102" spans="1:5" ht="24" x14ac:dyDescent="0.2">
      <c r="A102" s="7">
        <v>94</v>
      </c>
      <c r="B102" s="11" t="s">
        <v>189</v>
      </c>
      <c r="C102" s="31" t="s">
        <v>190</v>
      </c>
      <c r="D102" s="10"/>
      <c r="E102" s="10"/>
    </row>
    <row r="103" spans="1:5" x14ac:dyDescent="0.2">
      <c r="A103" s="7">
        <v>95</v>
      </c>
      <c r="B103" s="11" t="s">
        <v>191</v>
      </c>
      <c r="C103" s="32" t="s">
        <v>192</v>
      </c>
      <c r="D103" s="10">
        <v>1420467</v>
      </c>
      <c r="E103" s="10">
        <v>671305</v>
      </c>
    </row>
    <row r="104" spans="1:5" x14ac:dyDescent="0.2">
      <c r="A104" s="7">
        <v>96</v>
      </c>
      <c r="B104" s="12" t="s">
        <v>193</v>
      </c>
      <c r="C104" s="30" t="s">
        <v>194</v>
      </c>
      <c r="D104" s="10">
        <v>5155535</v>
      </c>
      <c r="E104" s="10">
        <v>1436304</v>
      </c>
    </row>
    <row r="105" spans="1:5" x14ac:dyDescent="0.2">
      <c r="A105" s="7">
        <v>97</v>
      </c>
      <c r="B105" s="11" t="s">
        <v>195</v>
      </c>
      <c r="C105" s="35" t="s">
        <v>196</v>
      </c>
      <c r="D105" s="10">
        <v>6097716</v>
      </c>
      <c r="E105" s="10">
        <v>1918914</v>
      </c>
    </row>
    <row r="106" spans="1:5" x14ac:dyDescent="0.2">
      <c r="A106" s="7">
        <v>98</v>
      </c>
      <c r="B106" s="12" t="s">
        <v>197</v>
      </c>
      <c r="C106" s="30" t="s">
        <v>198</v>
      </c>
      <c r="D106" s="10">
        <v>6574450</v>
      </c>
      <c r="E106" s="10">
        <v>16934</v>
      </c>
    </row>
    <row r="107" spans="1:5" x14ac:dyDescent="0.2">
      <c r="A107" s="7">
        <v>99</v>
      </c>
      <c r="B107" s="12" t="s">
        <v>199</v>
      </c>
      <c r="C107" s="30" t="s">
        <v>200</v>
      </c>
      <c r="D107" s="10">
        <v>17189524</v>
      </c>
      <c r="E107" s="10">
        <v>3919515</v>
      </c>
    </row>
    <row r="108" spans="1:5" x14ac:dyDescent="0.2">
      <c r="A108" s="7">
        <v>100</v>
      </c>
      <c r="B108" s="11" t="s">
        <v>201</v>
      </c>
      <c r="C108" s="32" t="s">
        <v>202</v>
      </c>
      <c r="D108" s="10">
        <v>7896970</v>
      </c>
      <c r="E108" s="10">
        <v>347497</v>
      </c>
    </row>
    <row r="109" spans="1:5" x14ac:dyDescent="0.2">
      <c r="A109" s="7">
        <v>101</v>
      </c>
      <c r="B109" s="11" t="s">
        <v>203</v>
      </c>
      <c r="C109" s="31" t="s">
        <v>204</v>
      </c>
      <c r="D109" s="10">
        <v>9802726</v>
      </c>
      <c r="E109" s="10">
        <v>883285</v>
      </c>
    </row>
    <row r="110" spans="1:5" x14ac:dyDescent="0.2">
      <c r="A110" s="7">
        <v>102</v>
      </c>
      <c r="B110" s="8" t="s">
        <v>205</v>
      </c>
      <c r="C110" s="31" t="s">
        <v>206</v>
      </c>
      <c r="D110" s="10">
        <v>20020021</v>
      </c>
      <c r="E110" s="10">
        <v>1288069</v>
      </c>
    </row>
    <row r="111" spans="1:5" x14ac:dyDescent="0.2">
      <c r="A111" s="7">
        <v>103</v>
      </c>
      <c r="B111" s="8" t="s">
        <v>207</v>
      </c>
      <c r="C111" s="31" t="s">
        <v>208</v>
      </c>
      <c r="D111" s="10">
        <v>16927240</v>
      </c>
      <c r="E111" s="10">
        <v>1222388</v>
      </c>
    </row>
    <row r="112" spans="1:5" x14ac:dyDescent="0.2">
      <c r="A112" s="7">
        <v>104</v>
      </c>
      <c r="B112" s="12" t="s">
        <v>209</v>
      </c>
      <c r="C112" s="30" t="s">
        <v>210</v>
      </c>
      <c r="D112" s="10">
        <v>6006829</v>
      </c>
      <c r="E112" s="10">
        <v>113208</v>
      </c>
    </row>
    <row r="113" spans="1:5" x14ac:dyDescent="0.2">
      <c r="A113" s="7">
        <v>105</v>
      </c>
      <c r="B113" s="14" t="s">
        <v>211</v>
      </c>
      <c r="C113" s="32" t="s">
        <v>212</v>
      </c>
      <c r="D113" s="10">
        <v>9501353</v>
      </c>
      <c r="E113" s="10">
        <v>0</v>
      </c>
    </row>
    <row r="114" spans="1:5" x14ac:dyDescent="0.2">
      <c r="A114" s="7">
        <v>106</v>
      </c>
      <c r="B114" s="8" t="s">
        <v>213</v>
      </c>
      <c r="C114" s="31" t="s">
        <v>214</v>
      </c>
      <c r="D114" s="10">
        <v>9045660</v>
      </c>
      <c r="E114" s="10">
        <v>801515</v>
      </c>
    </row>
    <row r="115" spans="1:5" x14ac:dyDescent="0.2">
      <c r="A115" s="7">
        <v>107</v>
      </c>
      <c r="B115" s="11" t="s">
        <v>215</v>
      </c>
      <c r="C115" s="31" t="s">
        <v>216</v>
      </c>
      <c r="D115" s="10">
        <v>9166074</v>
      </c>
      <c r="E115" s="10">
        <v>675574</v>
      </c>
    </row>
    <row r="116" spans="1:5" x14ac:dyDescent="0.2">
      <c r="A116" s="7">
        <v>108</v>
      </c>
      <c r="B116" s="12" t="s">
        <v>217</v>
      </c>
      <c r="C116" s="30" t="s">
        <v>218</v>
      </c>
      <c r="D116" s="10">
        <v>7044661</v>
      </c>
      <c r="E116" s="10">
        <v>24392</v>
      </c>
    </row>
    <row r="117" spans="1:5" ht="12" customHeight="1" x14ac:dyDescent="0.2">
      <c r="A117" s="7">
        <v>109</v>
      </c>
      <c r="B117" s="12" t="s">
        <v>219</v>
      </c>
      <c r="C117" s="30" t="s">
        <v>220</v>
      </c>
      <c r="D117" s="10">
        <v>9939337</v>
      </c>
      <c r="E117" s="10">
        <v>2292563</v>
      </c>
    </row>
    <row r="118" spans="1:5" x14ac:dyDescent="0.2">
      <c r="A118" s="7">
        <v>110</v>
      </c>
      <c r="B118" s="8" t="s">
        <v>221</v>
      </c>
      <c r="C118" s="31" t="s">
        <v>222</v>
      </c>
      <c r="D118" s="10">
        <v>17329860</v>
      </c>
      <c r="E118" s="10">
        <v>153893</v>
      </c>
    </row>
    <row r="119" spans="1:5" x14ac:dyDescent="0.2">
      <c r="A119" s="7">
        <v>111</v>
      </c>
      <c r="B119" s="11" t="s">
        <v>223</v>
      </c>
      <c r="C119" s="31" t="s">
        <v>224</v>
      </c>
      <c r="D119" s="10">
        <v>8136964</v>
      </c>
      <c r="E119" s="10">
        <v>226199</v>
      </c>
    </row>
    <row r="120" spans="1:5" x14ac:dyDescent="0.2">
      <c r="A120" s="7">
        <v>112</v>
      </c>
      <c r="B120" s="8" t="s">
        <v>225</v>
      </c>
      <c r="C120" s="30" t="s">
        <v>226</v>
      </c>
      <c r="D120" s="10"/>
      <c r="E120" s="10"/>
    </row>
    <row r="121" spans="1:5" x14ac:dyDescent="0.2">
      <c r="A121" s="7">
        <v>113</v>
      </c>
      <c r="B121" s="8" t="s">
        <v>227</v>
      </c>
      <c r="C121" s="31" t="s">
        <v>228</v>
      </c>
      <c r="D121" s="10"/>
      <c r="E121" s="10"/>
    </row>
    <row r="122" spans="1:5" x14ac:dyDescent="0.2">
      <c r="A122" s="7">
        <v>114</v>
      </c>
      <c r="B122" s="12" t="s">
        <v>229</v>
      </c>
      <c r="C122" s="30" t="s">
        <v>230</v>
      </c>
      <c r="D122" s="10"/>
      <c r="E122" s="10"/>
    </row>
    <row r="123" spans="1:5" ht="13.5" customHeight="1" x14ac:dyDescent="0.2">
      <c r="A123" s="7">
        <v>115</v>
      </c>
      <c r="B123" s="12" t="s">
        <v>231</v>
      </c>
      <c r="C123" s="30" t="s">
        <v>232</v>
      </c>
      <c r="D123" s="10"/>
      <c r="E123" s="10"/>
    </row>
    <row r="124" spans="1:5" x14ac:dyDescent="0.2">
      <c r="A124" s="7">
        <v>116</v>
      </c>
      <c r="B124" s="12" t="s">
        <v>233</v>
      </c>
      <c r="C124" s="30" t="s">
        <v>234</v>
      </c>
      <c r="D124" s="10"/>
      <c r="E124" s="10"/>
    </row>
    <row r="125" spans="1:5" ht="24" x14ac:dyDescent="0.2">
      <c r="A125" s="7">
        <v>117</v>
      </c>
      <c r="B125" s="12" t="s">
        <v>235</v>
      </c>
      <c r="C125" s="30" t="s">
        <v>236</v>
      </c>
      <c r="D125" s="10"/>
      <c r="E125" s="10"/>
    </row>
    <row r="126" spans="1:5" x14ac:dyDescent="0.2">
      <c r="A126" s="7">
        <v>118</v>
      </c>
      <c r="B126" s="12" t="s">
        <v>237</v>
      </c>
      <c r="C126" s="30" t="s">
        <v>238</v>
      </c>
      <c r="D126" s="10"/>
      <c r="E126" s="10"/>
    </row>
    <row r="127" spans="1:5" ht="12.75" customHeight="1" x14ac:dyDescent="0.2">
      <c r="A127" s="7">
        <v>119</v>
      </c>
      <c r="B127" s="12" t="s">
        <v>239</v>
      </c>
      <c r="C127" s="30" t="s">
        <v>240</v>
      </c>
      <c r="D127" s="10"/>
      <c r="E127" s="10"/>
    </row>
    <row r="128" spans="1:5" x14ac:dyDescent="0.2">
      <c r="A128" s="7">
        <v>120</v>
      </c>
      <c r="B128" s="22" t="s">
        <v>241</v>
      </c>
      <c r="C128" s="36" t="s">
        <v>242</v>
      </c>
      <c r="D128" s="10"/>
      <c r="E128" s="10"/>
    </row>
    <row r="129" spans="1:5" x14ac:dyDescent="0.2">
      <c r="A129" s="7">
        <v>121</v>
      </c>
      <c r="B129" s="11" t="s">
        <v>243</v>
      </c>
      <c r="C129" s="31" t="s">
        <v>244</v>
      </c>
      <c r="D129" s="10"/>
      <c r="E129" s="10"/>
    </row>
    <row r="130" spans="1:5" x14ac:dyDescent="0.2">
      <c r="A130" s="7">
        <v>122</v>
      </c>
      <c r="B130" s="12" t="s">
        <v>245</v>
      </c>
      <c r="C130" s="30" t="s">
        <v>246</v>
      </c>
      <c r="D130" s="10"/>
      <c r="E130" s="10"/>
    </row>
    <row r="131" spans="1:5" x14ac:dyDescent="0.2">
      <c r="A131" s="7">
        <v>123</v>
      </c>
      <c r="B131" s="8" t="s">
        <v>247</v>
      </c>
      <c r="C131" s="37" t="s">
        <v>248</v>
      </c>
      <c r="D131" s="10"/>
      <c r="E131" s="10"/>
    </row>
    <row r="132" spans="1:5" ht="24" x14ac:dyDescent="0.2">
      <c r="A132" s="7">
        <v>124</v>
      </c>
      <c r="B132" s="12" t="s">
        <v>249</v>
      </c>
      <c r="C132" s="30" t="s">
        <v>250</v>
      </c>
      <c r="D132" s="10"/>
      <c r="E132" s="10"/>
    </row>
    <row r="133" spans="1:5" ht="21.75" customHeight="1" x14ac:dyDescent="0.2">
      <c r="A133" s="7">
        <v>125</v>
      </c>
      <c r="B133" s="12" t="s">
        <v>251</v>
      </c>
      <c r="C133" s="30" t="s">
        <v>252</v>
      </c>
      <c r="D133" s="10"/>
      <c r="E133" s="10"/>
    </row>
    <row r="134" spans="1:5" x14ac:dyDescent="0.2">
      <c r="A134" s="7">
        <v>126</v>
      </c>
      <c r="B134" s="11" t="s">
        <v>253</v>
      </c>
      <c r="C134" s="30" t="s">
        <v>254</v>
      </c>
      <c r="D134" s="10"/>
      <c r="E134" s="10"/>
    </row>
    <row r="135" spans="1:5" x14ac:dyDescent="0.2">
      <c r="A135" s="7">
        <v>127</v>
      </c>
      <c r="B135" s="14" t="s">
        <v>255</v>
      </c>
      <c r="C135" s="32" t="s">
        <v>256</v>
      </c>
      <c r="D135" s="10"/>
      <c r="E135" s="10"/>
    </row>
    <row r="136" spans="1:5" x14ac:dyDescent="0.2">
      <c r="A136" s="7">
        <v>128</v>
      </c>
      <c r="B136" s="12" t="s">
        <v>257</v>
      </c>
      <c r="C136" s="30" t="s">
        <v>258</v>
      </c>
      <c r="D136" s="10"/>
      <c r="E136" s="10"/>
    </row>
    <row r="137" spans="1:5" ht="24" customHeight="1" x14ac:dyDescent="0.2">
      <c r="A137" s="7">
        <v>129</v>
      </c>
      <c r="B137" s="8" t="s">
        <v>259</v>
      </c>
      <c r="C137" s="31" t="s">
        <v>260</v>
      </c>
      <c r="D137" s="10"/>
      <c r="E137" s="10"/>
    </row>
    <row r="138" spans="1:5" x14ac:dyDescent="0.2">
      <c r="A138" s="7">
        <v>130</v>
      </c>
      <c r="B138" s="11" t="s">
        <v>261</v>
      </c>
      <c r="C138" s="31" t="s">
        <v>262</v>
      </c>
      <c r="D138" s="10"/>
      <c r="E138" s="10"/>
    </row>
    <row r="139" spans="1:5" x14ac:dyDescent="0.2">
      <c r="A139" s="7">
        <v>131</v>
      </c>
      <c r="B139" s="12" t="s">
        <v>263</v>
      </c>
      <c r="C139" s="30" t="s">
        <v>264</v>
      </c>
      <c r="D139" s="10"/>
      <c r="E139" s="10"/>
    </row>
    <row r="140" spans="1:5" x14ac:dyDescent="0.2">
      <c r="A140" s="7">
        <v>132</v>
      </c>
      <c r="B140" s="12" t="s">
        <v>265</v>
      </c>
      <c r="C140" s="30" t="s">
        <v>266</v>
      </c>
      <c r="D140" s="10"/>
      <c r="E140" s="10"/>
    </row>
    <row r="141" spans="1:5" ht="13.5" customHeight="1" x14ac:dyDescent="0.2">
      <c r="A141" s="7">
        <v>133</v>
      </c>
      <c r="B141" s="12" t="s">
        <v>267</v>
      </c>
      <c r="C141" s="30" t="s">
        <v>268</v>
      </c>
      <c r="D141" s="10"/>
      <c r="E141" s="10"/>
    </row>
    <row r="142" spans="1:5" x14ac:dyDescent="0.2">
      <c r="A142" s="7">
        <v>134</v>
      </c>
      <c r="B142" s="12" t="s">
        <v>269</v>
      </c>
      <c r="C142" s="30" t="s">
        <v>270</v>
      </c>
      <c r="D142" s="10"/>
      <c r="E142" s="10"/>
    </row>
    <row r="143" spans="1:5" x14ac:dyDescent="0.2">
      <c r="A143" s="7">
        <v>135</v>
      </c>
      <c r="B143" s="12" t="s">
        <v>271</v>
      </c>
      <c r="C143" s="30" t="s">
        <v>272</v>
      </c>
      <c r="D143" s="10">
        <v>349750</v>
      </c>
      <c r="E143" s="10"/>
    </row>
    <row r="144" spans="1:5" x14ac:dyDescent="0.2">
      <c r="A144" s="7">
        <v>136</v>
      </c>
      <c r="B144" s="8" t="s">
        <v>273</v>
      </c>
      <c r="C144" s="31" t="s">
        <v>274</v>
      </c>
      <c r="D144" s="10">
        <v>26014106</v>
      </c>
      <c r="E144" s="10"/>
    </row>
    <row r="145" spans="1:5" ht="10.5" customHeight="1" x14ac:dyDescent="0.2">
      <c r="A145" s="7">
        <v>137</v>
      </c>
      <c r="B145" s="12" t="s">
        <v>275</v>
      </c>
      <c r="C145" s="30" t="s">
        <v>276</v>
      </c>
      <c r="D145" s="10">
        <v>8989251</v>
      </c>
      <c r="E145" s="10"/>
    </row>
    <row r="146" spans="1:5" x14ac:dyDescent="0.2">
      <c r="A146" s="7">
        <v>138</v>
      </c>
      <c r="B146" s="8" t="s">
        <v>277</v>
      </c>
      <c r="C146" s="30" t="s">
        <v>278</v>
      </c>
      <c r="D146" s="10"/>
      <c r="E146" s="10"/>
    </row>
    <row r="147" spans="1:5" x14ac:dyDescent="0.2">
      <c r="A147" s="7">
        <v>139</v>
      </c>
      <c r="B147" s="14" t="s">
        <v>279</v>
      </c>
      <c r="C147" s="32" t="s">
        <v>280</v>
      </c>
      <c r="D147" s="10"/>
      <c r="E147" s="10"/>
    </row>
    <row r="148" spans="1:5" x14ac:dyDescent="0.2">
      <c r="A148" s="7">
        <v>140</v>
      </c>
      <c r="B148" s="12" t="s">
        <v>281</v>
      </c>
      <c r="C148" s="30" t="s">
        <v>282</v>
      </c>
      <c r="D148" s="10"/>
      <c r="E148" s="10"/>
    </row>
    <row r="149" spans="1:5" x14ac:dyDescent="0.2">
      <c r="A149" s="7">
        <v>141</v>
      </c>
      <c r="B149" s="12" t="s">
        <v>283</v>
      </c>
      <c r="C149" s="30" t="s">
        <v>284</v>
      </c>
      <c r="D149" s="10"/>
      <c r="E149" s="10"/>
    </row>
    <row r="150" spans="1:5" x14ac:dyDescent="0.2">
      <c r="A150" s="7">
        <v>142</v>
      </c>
      <c r="B150" s="12" t="s">
        <v>285</v>
      </c>
      <c r="C150" s="30" t="s">
        <v>286</v>
      </c>
      <c r="D150" s="10"/>
      <c r="E150" s="10"/>
    </row>
    <row r="151" spans="1:5" x14ac:dyDescent="0.2">
      <c r="A151" s="7">
        <v>143</v>
      </c>
      <c r="B151" s="14" t="s">
        <v>287</v>
      </c>
      <c r="C151" s="32" t="s">
        <v>288</v>
      </c>
      <c r="D151" s="10">
        <v>22055666</v>
      </c>
      <c r="E151" s="10"/>
    </row>
    <row r="152" spans="1:5" x14ac:dyDescent="0.2">
      <c r="A152" s="7">
        <v>144</v>
      </c>
      <c r="B152" s="11" t="s">
        <v>289</v>
      </c>
      <c r="C152" s="32" t="s">
        <v>290</v>
      </c>
      <c r="D152" s="10">
        <v>57945400</v>
      </c>
      <c r="E152" s="10">
        <v>2535681</v>
      </c>
    </row>
    <row r="153" spans="1:5" x14ac:dyDescent="0.2">
      <c r="A153" s="7">
        <v>145</v>
      </c>
      <c r="B153" s="12" t="s">
        <v>291</v>
      </c>
      <c r="C153" s="30" t="s">
        <v>292</v>
      </c>
      <c r="D153" s="10">
        <v>1853670</v>
      </c>
      <c r="E153" s="10"/>
    </row>
    <row r="154" spans="1:5" x14ac:dyDescent="0.2">
      <c r="A154" s="7">
        <v>146</v>
      </c>
      <c r="B154" s="8" t="s">
        <v>293</v>
      </c>
      <c r="C154" s="31" t="s">
        <v>294</v>
      </c>
      <c r="D154" s="10"/>
      <c r="E154" s="10"/>
    </row>
    <row r="155" spans="1:5" x14ac:dyDescent="0.2">
      <c r="A155" s="7">
        <v>147</v>
      </c>
      <c r="B155" s="8" t="s">
        <v>295</v>
      </c>
      <c r="C155" s="31" t="s">
        <v>296</v>
      </c>
      <c r="D155" s="10"/>
      <c r="E155" s="10"/>
    </row>
    <row r="156" spans="1:5" ht="12.75" x14ac:dyDescent="0.2">
      <c r="A156" s="7">
        <v>148</v>
      </c>
      <c r="B156" s="25" t="s">
        <v>297</v>
      </c>
      <c r="C156" s="26" t="s">
        <v>298</v>
      </c>
      <c r="D156" s="10"/>
      <c r="E156" s="10"/>
    </row>
  </sheetData>
  <mergeCells count="8">
    <mergeCell ref="A6:C6"/>
    <mergeCell ref="A7:C7"/>
    <mergeCell ref="A8:C8"/>
    <mergeCell ref="D4:E4"/>
    <mergeCell ref="A2:E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7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3" sqref="L13"/>
    </sheetView>
  </sheetViews>
  <sheetFormatPr defaultRowHeight="12" x14ac:dyDescent="0.2"/>
  <cols>
    <col min="1" max="1" width="4.7109375" style="1" customWidth="1"/>
    <col min="2" max="2" width="6.42578125" style="1" customWidth="1"/>
    <col min="3" max="3" width="31.28515625" style="2" customWidth="1"/>
    <col min="4" max="4" width="12.140625" style="3" customWidth="1"/>
    <col min="5" max="5" width="11.140625" style="3" customWidth="1"/>
    <col min="6" max="6" width="10.28515625" style="3" customWidth="1"/>
    <col min="7" max="7" width="11" style="3" customWidth="1"/>
    <col min="8" max="8" width="11.28515625" style="3" customWidth="1"/>
    <col min="9" max="9" width="11.42578125" style="3" customWidth="1"/>
    <col min="10" max="16384" width="9.140625" style="3"/>
  </cols>
  <sheetData>
    <row r="2" spans="1:10" ht="26.25" customHeight="1" x14ac:dyDescent="0.2">
      <c r="A2" s="259" t="s">
        <v>372</v>
      </c>
      <c r="B2" s="259"/>
      <c r="C2" s="259"/>
      <c r="D2" s="259"/>
      <c r="E2" s="259"/>
      <c r="F2" s="259"/>
      <c r="G2" s="259"/>
      <c r="H2" s="259"/>
      <c r="I2" s="259"/>
    </row>
    <row r="3" spans="1:10" x14ac:dyDescent="0.2">
      <c r="C3" s="4"/>
      <c r="I3" s="3" t="s">
        <v>330</v>
      </c>
    </row>
    <row r="4" spans="1:10" s="5" customFormat="1" ht="24.75" customHeight="1" x14ac:dyDescent="0.2">
      <c r="A4" s="260" t="s">
        <v>0</v>
      </c>
      <c r="B4" s="260" t="s">
        <v>1</v>
      </c>
      <c r="C4" s="260" t="s">
        <v>2</v>
      </c>
      <c r="D4" s="256" t="s">
        <v>333</v>
      </c>
      <c r="E4" s="256"/>
      <c r="F4" s="256"/>
      <c r="G4" s="256"/>
      <c r="H4" s="256"/>
      <c r="I4" s="256"/>
    </row>
    <row r="5" spans="1:10" ht="61.5" customHeight="1" x14ac:dyDescent="0.2">
      <c r="A5" s="290"/>
      <c r="B5" s="290"/>
      <c r="C5" s="290"/>
      <c r="D5" s="256" t="s">
        <v>323</v>
      </c>
      <c r="E5" s="256" t="s">
        <v>396</v>
      </c>
      <c r="F5" s="256"/>
      <c r="G5" s="256" t="s">
        <v>331</v>
      </c>
      <c r="H5" s="256"/>
      <c r="I5" s="256" t="s">
        <v>332</v>
      </c>
    </row>
    <row r="6" spans="1:10" ht="44.25" customHeight="1" x14ac:dyDescent="0.2">
      <c r="A6" s="261"/>
      <c r="B6" s="261"/>
      <c r="C6" s="261"/>
      <c r="D6" s="256"/>
      <c r="E6" s="141" t="s">
        <v>323</v>
      </c>
      <c r="F6" s="141" t="s">
        <v>334</v>
      </c>
      <c r="G6" s="141" t="s">
        <v>323</v>
      </c>
      <c r="H6" s="141" t="s">
        <v>334</v>
      </c>
      <c r="I6" s="256"/>
    </row>
    <row r="7" spans="1:10" ht="12.75" customHeight="1" x14ac:dyDescent="0.2">
      <c r="A7" s="277" t="s">
        <v>300</v>
      </c>
      <c r="B7" s="277"/>
      <c r="C7" s="277"/>
      <c r="D7" s="103">
        <f>D8+D9</f>
        <v>7863292025</v>
      </c>
      <c r="E7" s="103">
        <f>E8+E9</f>
        <v>820926276</v>
      </c>
      <c r="F7" s="103">
        <f t="shared" ref="F7:I7" si="0">F8+F9</f>
        <v>466253893</v>
      </c>
      <c r="G7" s="103">
        <f t="shared" si="0"/>
        <v>2402503269</v>
      </c>
      <c r="H7" s="103">
        <f t="shared" si="0"/>
        <v>1193481565</v>
      </c>
      <c r="I7" s="103">
        <f t="shared" si="0"/>
        <v>4601116276</v>
      </c>
    </row>
    <row r="8" spans="1:10" ht="12.75" customHeight="1" x14ac:dyDescent="0.2">
      <c r="A8" s="273" t="s">
        <v>299</v>
      </c>
      <c r="B8" s="274"/>
      <c r="C8" s="275"/>
      <c r="D8" s="102">
        <v>38746204</v>
      </c>
      <c r="E8" s="102"/>
      <c r="F8" s="102"/>
      <c r="G8" s="102"/>
      <c r="H8" s="102"/>
      <c r="I8" s="102"/>
    </row>
    <row r="9" spans="1:10" ht="12.75" customHeight="1" x14ac:dyDescent="0.2">
      <c r="A9" s="273" t="s">
        <v>395</v>
      </c>
      <c r="B9" s="274"/>
      <c r="C9" s="275"/>
      <c r="D9" s="103">
        <f>SUM(D10:D157)</f>
        <v>7824545821</v>
      </c>
      <c r="E9" s="103">
        <f t="shared" ref="E9:I9" si="1">SUM(E10:E157)</f>
        <v>820926276</v>
      </c>
      <c r="F9" s="103">
        <f t="shared" si="1"/>
        <v>466253893</v>
      </c>
      <c r="G9" s="103">
        <f t="shared" si="1"/>
        <v>2402503269</v>
      </c>
      <c r="H9" s="103">
        <f t="shared" si="1"/>
        <v>1193481565</v>
      </c>
      <c r="I9" s="103">
        <f t="shared" si="1"/>
        <v>4601116276</v>
      </c>
    </row>
    <row r="10" spans="1:10" ht="12" customHeight="1" x14ac:dyDescent="0.2">
      <c r="A10" s="7">
        <v>1</v>
      </c>
      <c r="B10" s="8" t="s">
        <v>3</v>
      </c>
      <c r="C10" s="31" t="s">
        <v>4</v>
      </c>
      <c r="D10" s="48">
        <f>E10+G10+I10</f>
        <v>33420320</v>
      </c>
      <c r="E10" s="48"/>
      <c r="F10" s="48"/>
      <c r="G10" s="48">
        <v>10227043</v>
      </c>
      <c r="H10" s="48">
        <v>4700833</v>
      </c>
      <c r="I10" s="48">
        <v>23193277</v>
      </c>
      <c r="J10" s="59"/>
    </row>
    <row r="11" spans="1:10" x14ac:dyDescent="0.2">
      <c r="A11" s="7">
        <v>2</v>
      </c>
      <c r="B11" s="11" t="s">
        <v>5</v>
      </c>
      <c r="C11" s="31" t="s">
        <v>6</v>
      </c>
      <c r="D11" s="48">
        <f t="shared" ref="D11:D74" si="2">E11+G11+I11</f>
        <v>36620349</v>
      </c>
      <c r="E11" s="48"/>
      <c r="F11" s="48"/>
      <c r="G11" s="48">
        <v>12413609</v>
      </c>
      <c r="H11" s="48">
        <v>9270223</v>
      </c>
      <c r="I11" s="48">
        <v>24206740</v>
      </c>
      <c r="J11" s="59"/>
    </row>
    <row r="12" spans="1:10" x14ac:dyDescent="0.2">
      <c r="A12" s="7">
        <v>3</v>
      </c>
      <c r="B12" s="12" t="s">
        <v>7</v>
      </c>
      <c r="C12" s="30" t="s">
        <v>8</v>
      </c>
      <c r="D12" s="48">
        <f t="shared" si="2"/>
        <v>122846275</v>
      </c>
      <c r="E12" s="48">
        <v>5415961</v>
      </c>
      <c r="F12" s="48"/>
      <c r="G12" s="48">
        <v>52971262</v>
      </c>
      <c r="H12" s="48">
        <v>34071836</v>
      </c>
      <c r="I12" s="48">
        <v>64459052</v>
      </c>
      <c r="J12" s="59"/>
    </row>
    <row r="13" spans="1:10" ht="14.25" customHeight="1" x14ac:dyDescent="0.2">
      <c r="A13" s="7">
        <v>4</v>
      </c>
      <c r="B13" s="8" t="s">
        <v>9</v>
      </c>
      <c r="C13" s="31" t="s">
        <v>10</v>
      </c>
      <c r="D13" s="48">
        <f t="shared" si="2"/>
        <v>38104002</v>
      </c>
      <c r="E13" s="48">
        <v>0</v>
      </c>
      <c r="F13" s="48"/>
      <c r="G13" s="48">
        <v>12735988</v>
      </c>
      <c r="H13" s="48">
        <v>9080979</v>
      </c>
      <c r="I13" s="48">
        <v>25368014</v>
      </c>
      <c r="J13" s="59"/>
    </row>
    <row r="14" spans="1:10" x14ac:dyDescent="0.2">
      <c r="A14" s="7">
        <v>5</v>
      </c>
      <c r="B14" s="8" t="s">
        <v>11</v>
      </c>
      <c r="C14" s="31" t="s">
        <v>12</v>
      </c>
      <c r="D14" s="48">
        <f t="shared" si="2"/>
        <v>40633927</v>
      </c>
      <c r="E14" s="48">
        <v>0</v>
      </c>
      <c r="F14" s="48"/>
      <c r="G14" s="48">
        <v>14461613</v>
      </c>
      <c r="H14" s="48">
        <v>11518530</v>
      </c>
      <c r="I14" s="48">
        <v>26172314</v>
      </c>
      <c r="J14" s="59"/>
    </row>
    <row r="15" spans="1:10" x14ac:dyDescent="0.2">
      <c r="A15" s="7">
        <v>6</v>
      </c>
      <c r="B15" s="12" t="s">
        <v>13</v>
      </c>
      <c r="C15" s="30" t="s">
        <v>14</v>
      </c>
      <c r="D15" s="48">
        <f t="shared" si="2"/>
        <v>285963755</v>
      </c>
      <c r="E15" s="48">
        <v>9152710</v>
      </c>
      <c r="F15" s="48"/>
      <c r="G15" s="48">
        <v>95672463</v>
      </c>
      <c r="H15" s="48">
        <v>50983778</v>
      </c>
      <c r="I15" s="48">
        <v>181138582</v>
      </c>
      <c r="J15" s="59"/>
    </row>
    <row r="16" spans="1:10" x14ac:dyDescent="0.2">
      <c r="A16" s="7">
        <v>7</v>
      </c>
      <c r="B16" s="14" t="s">
        <v>15</v>
      </c>
      <c r="C16" s="32" t="s">
        <v>16</v>
      </c>
      <c r="D16" s="48">
        <f t="shared" si="2"/>
        <v>111009024</v>
      </c>
      <c r="E16" s="48">
        <v>0</v>
      </c>
      <c r="F16" s="48"/>
      <c r="G16" s="48">
        <v>45540636</v>
      </c>
      <c r="H16" s="48">
        <v>32003945</v>
      </c>
      <c r="I16" s="48">
        <v>65468388</v>
      </c>
      <c r="J16" s="59"/>
    </row>
    <row r="17" spans="1:10" x14ac:dyDescent="0.2">
      <c r="A17" s="7">
        <v>8</v>
      </c>
      <c r="B17" s="12" t="s">
        <v>17</v>
      </c>
      <c r="C17" s="30" t="s">
        <v>18</v>
      </c>
      <c r="D17" s="48">
        <f t="shared" si="2"/>
        <v>50226745</v>
      </c>
      <c r="E17" s="48">
        <v>0</v>
      </c>
      <c r="F17" s="48"/>
      <c r="G17" s="48">
        <v>22321848</v>
      </c>
      <c r="H17" s="48">
        <v>18880582</v>
      </c>
      <c r="I17" s="48">
        <v>27904897</v>
      </c>
      <c r="J17" s="59"/>
    </row>
    <row r="18" spans="1:10" x14ac:dyDescent="0.2">
      <c r="A18" s="7">
        <v>9</v>
      </c>
      <c r="B18" s="12" t="s">
        <v>19</v>
      </c>
      <c r="C18" s="30" t="s">
        <v>20</v>
      </c>
      <c r="D18" s="48">
        <f t="shared" si="2"/>
        <v>38518590</v>
      </c>
      <c r="E18" s="48">
        <v>0</v>
      </c>
      <c r="F18" s="48"/>
      <c r="G18" s="48">
        <v>13665634</v>
      </c>
      <c r="H18" s="48">
        <v>8823821</v>
      </c>
      <c r="I18" s="48">
        <v>24852956</v>
      </c>
      <c r="J18" s="59"/>
    </row>
    <row r="19" spans="1:10" x14ac:dyDescent="0.2">
      <c r="A19" s="7">
        <v>10</v>
      </c>
      <c r="B19" s="12" t="s">
        <v>21</v>
      </c>
      <c r="C19" s="30" t="s">
        <v>22</v>
      </c>
      <c r="D19" s="48">
        <f t="shared" si="2"/>
        <v>48354483</v>
      </c>
      <c r="E19" s="48">
        <v>0</v>
      </c>
      <c r="F19" s="48"/>
      <c r="G19" s="48">
        <v>16998645</v>
      </c>
      <c r="H19" s="48">
        <v>9109878</v>
      </c>
      <c r="I19" s="48">
        <v>31355838</v>
      </c>
      <c r="J19" s="59"/>
    </row>
    <row r="20" spans="1:10" x14ac:dyDescent="0.2">
      <c r="A20" s="7">
        <v>11</v>
      </c>
      <c r="B20" s="12" t="s">
        <v>23</v>
      </c>
      <c r="C20" s="30" t="s">
        <v>24</v>
      </c>
      <c r="D20" s="48">
        <f t="shared" si="2"/>
        <v>38116365</v>
      </c>
      <c r="E20" s="48">
        <v>0</v>
      </c>
      <c r="F20" s="48"/>
      <c r="G20" s="48">
        <v>12527708</v>
      </c>
      <c r="H20" s="48">
        <v>6901377</v>
      </c>
      <c r="I20" s="48">
        <v>25588657</v>
      </c>
      <c r="J20" s="59"/>
    </row>
    <row r="21" spans="1:10" x14ac:dyDescent="0.2">
      <c r="A21" s="7">
        <v>12</v>
      </c>
      <c r="B21" s="12" t="s">
        <v>25</v>
      </c>
      <c r="C21" s="30" t="s">
        <v>26</v>
      </c>
      <c r="D21" s="48">
        <f t="shared" si="2"/>
        <v>84434742</v>
      </c>
      <c r="E21" s="48">
        <v>0</v>
      </c>
      <c r="F21" s="48"/>
      <c r="G21" s="48">
        <v>33134758</v>
      </c>
      <c r="H21" s="48">
        <v>25046033</v>
      </c>
      <c r="I21" s="48">
        <v>51299984</v>
      </c>
      <c r="J21" s="59"/>
    </row>
    <row r="22" spans="1:10" x14ac:dyDescent="0.2">
      <c r="A22" s="7">
        <v>13</v>
      </c>
      <c r="B22" s="8" t="s">
        <v>27</v>
      </c>
      <c r="C22" s="30" t="s">
        <v>28</v>
      </c>
      <c r="D22" s="48">
        <f t="shared" si="2"/>
        <v>73011</v>
      </c>
      <c r="E22" s="48">
        <v>73011</v>
      </c>
      <c r="F22" s="48">
        <v>9106</v>
      </c>
      <c r="G22" s="48"/>
      <c r="H22" s="48">
        <v>0</v>
      </c>
      <c r="I22" s="48"/>
      <c r="J22" s="59"/>
    </row>
    <row r="23" spans="1:10" x14ac:dyDescent="0.2">
      <c r="A23" s="7">
        <v>14</v>
      </c>
      <c r="B23" s="8" t="s">
        <v>29</v>
      </c>
      <c r="C23" s="31" t="s">
        <v>30</v>
      </c>
      <c r="D23" s="48">
        <f t="shared" si="2"/>
        <v>0</v>
      </c>
      <c r="E23" s="48">
        <v>0</v>
      </c>
      <c r="F23" s="48">
        <v>0</v>
      </c>
      <c r="G23" s="48"/>
      <c r="H23" s="48">
        <v>0</v>
      </c>
      <c r="I23" s="48"/>
      <c r="J23" s="59"/>
    </row>
    <row r="24" spans="1:10" x14ac:dyDescent="0.2">
      <c r="A24" s="7">
        <v>15</v>
      </c>
      <c r="B24" s="12" t="s">
        <v>31</v>
      </c>
      <c r="C24" s="30" t="s">
        <v>32</v>
      </c>
      <c r="D24" s="48">
        <f t="shared" si="2"/>
        <v>48592492</v>
      </c>
      <c r="E24" s="48">
        <v>0</v>
      </c>
      <c r="F24" s="48"/>
      <c r="G24" s="48">
        <v>15259235</v>
      </c>
      <c r="H24" s="48">
        <v>11362641</v>
      </c>
      <c r="I24" s="48">
        <v>33333257</v>
      </c>
      <c r="J24" s="59"/>
    </row>
    <row r="25" spans="1:10" x14ac:dyDescent="0.2">
      <c r="A25" s="7">
        <v>16</v>
      </c>
      <c r="B25" s="12" t="s">
        <v>33</v>
      </c>
      <c r="C25" s="30" t="s">
        <v>34</v>
      </c>
      <c r="D25" s="48">
        <f t="shared" si="2"/>
        <v>61867837</v>
      </c>
      <c r="E25" s="48">
        <v>0</v>
      </c>
      <c r="F25" s="48"/>
      <c r="G25" s="48">
        <v>13301934</v>
      </c>
      <c r="H25" s="48">
        <v>8441301</v>
      </c>
      <c r="I25" s="48">
        <v>48565903</v>
      </c>
      <c r="J25" s="59"/>
    </row>
    <row r="26" spans="1:10" x14ac:dyDescent="0.2">
      <c r="A26" s="7">
        <v>17</v>
      </c>
      <c r="B26" s="12" t="s">
        <v>35</v>
      </c>
      <c r="C26" s="30" t="s">
        <v>36</v>
      </c>
      <c r="D26" s="48">
        <f t="shared" si="2"/>
        <v>103660823</v>
      </c>
      <c r="E26" s="48">
        <v>0</v>
      </c>
      <c r="F26" s="48"/>
      <c r="G26" s="48">
        <v>42189923</v>
      </c>
      <c r="H26" s="48">
        <v>31170244</v>
      </c>
      <c r="I26" s="48">
        <v>61470900</v>
      </c>
      <c r="J26" s="59"/>
    </row>
    <row r="27" spans="1:10" x14ac:dyDescent="0.2">
      <c r="A27" s="7">
        <v>18</v>
      </c>
      <c r="B27" s="12" t="s">
        <v>37</v>
      </c>
      <c r="C27" s="30" t="s">
        <v>38</v>
      </c>
      <c r="D27" s="48">
        <f t="shared" si="2"/>
        <v>201465824</v>
      </c>
      <c r="E27" s="48">
        <v>7895446</v>
      </c>
      <c r="F27" s="48"/>
      <c r="G27" s="48">
        <v>77778938</v>
      </c>
      <c r="H27" s="48">
        <v>50194338</v>
      </c>
      <c r="I27" s="48">
        <v>115791440</v>
      </c>
      <c r="J27" s="59"/>
    </row>
    <row r="28" spans="1:10" x14ac:dyDescent="0.2">
      <c r="A28" s="7">
        <v>19</v>
      </c>
      <c r="B28" s="8" t="s">
        <v>39</v>
      </c>
      <c r="C28" s="31" t="s">
        <v>40</v>
      </c>
      <c r="D28" s="48">
        <f t="shared" si="2"/>
        <v>36029905</v>
      </c>
      <c r="E28" s="48">
        <v>0</v>
      </c>
      <c r="F28" s="48"/>
      <c r="G28" s="48">
        <v>14639881</v>
      </c>
      <c r="H28" s="48">
        <v>8245536</v>
      </c>
      <c r="I28" s="48">
        <v>21390024</v>
      </c>
      <c r="J28" s="59"/>
    </row>
    <row r="29" spans="1:10" x14ac:dyDescent="0.2">
      <c r="A29" s="7">
        <v>20</v>
      </c>
      <c r="B29" s="8" t="s">
        <v>41</v>
      </c>
      <c r="C29" s="31" t="s">
        <v>42</v>
      </c>
      <c r="D29" s="48">
        <f t="shared" si="2"/>
        <v>22357980</v>
      </c>
      <c r="E29" s="48">
        <v>0</v>
      </c>
      <c r="F29" s="48"/>
      <c r="G29" s="48">
        <v>5395029</v>
      </c>
      <c r="H29" s="48">
        <v>2221692</v>
      </c>
      <c r="I29" s="48">
        <v>16962951</v>
      </c>
      <c r="J29" s="59"/>
    </row>
    <row r="30" spans="1:10" x14ac:dyDescent="0.2">
      <c r="A30" s="7">
        <v>21</v>
      </c>
      <c r="B30" s="8" t="s">
        <v>43</v>
      </c>
      <c r="C30" s="31" t="s">
        <v>44</v>
      </c>
      <c r="D30" s="48">
        <f t="shared" si="2"/>
        <v>145085711</v>
      </c>
      <c r="E30" s="48">
        <v>0</v>
      </c>
      <c r="F30" s="48"/>
      <c r="G30" s="48">
        <v>64769900</v>
      </c>
      <c r="H30" s="48">
        <v>41657845</v>
      </c>
      <c r="I30" s="48">
        <v>80315811</v>
      </c>
      <c r="J30" s="59"/>
    </row>
    <row r="31" spans="1:10" x14ac:dyDescent="0.2">
      <c r="A31" s="7">
        <v>22</v>
      </c>
      <c r="B31" s="8" t="s">
        <v>45</v>
      </c>
      <c r="C31" s="31" t="s">
        <v>46</v>
      </c>
      <c r="D31" s="48">
        <f t="shared" si="2"/>
        <v>126067161</v>
      </c>
      <c r="E31" s="48">
        <v>5102718</v>
      </c>
      <c r="F31" s="48">
        <v>0</v>
      </c>
      <c r="G31" s="48">
        <v>53395344</v>
      </c>
      <c r="H31" s="48">
        <v>30876734</v>
      </c>
      <c r="I31" s="48">
        <v>67569099</v>
      </c>
      <c r="J31" s="59"/>
    </row>
    <row r="32" spans="1:10" x14ac:dyDescent="0.2">
      <c r="A32" s="7">
        <v>23</v>
      </c>
      <c r="B32" s="12" t="s">
        <v>47</v>
      </c>
      <c r="C32" s="30" t="s">
        <v>48</v>
      </c>
      <c r="D32" s="48">
        <f t="shared" si="2"/>
        <v>52658311</v>
      </c>
      <c r="E32" s="48"/>
      <c r="F32" s="48"/>
      <c r="G32" s="48">
        <v>21923663</v>
      </c>
      <c r="H32" s="48">
        <v>14079716</v>
      </c>
      <c r="I32" s="48">
        <v>30734648</v>
      </c>
      <c r="J32" s="59"/>
    </row>
    <row r="33" spans="1:10" ht="12" customHeight="1" x14ac:dyDescent="0.2">
      <c r="A33" s="7">
        <v>24</v>
      </c>
      <c r="B33" s="12" t="s">
        <v>49</v>
      </c>
      <c r="C33" s="30" t="s">
        <v>50</v>
      </c>
      <c r="D33" s="48">
        <f t="shared" si="2"/>
        <v>0</v>
      </c>
      <c r="E33" s="48"/>
      <c r="F33" s="48"/>
      <c r="G33" s="48"/>
      <c r="H33" s="48"/>
      <c r="I33" s="48"/>
      <c r="J33" s="59"/>
    </row>
    <row r="34" spans="1:10" ht="24" x14ac:dyDescent="0.2">
      <c r="A34" s="7">
        <v>25</v>
      </c>
      <c r="B34" s="12" t="s">
        <v>51</v>
      </c>
      <c r="C34" s="30" t="s">
        <v>52</v>
      </c>
      <c r="D34" s="48">
        <f t="shared" si="2"/>
        <v>0</v>
      </c>
      <c r="E34" s="48"/>
      <c r="F34" s="48"/>
      <c r="G34" s="48"/>
      <c r="H34" s="48"/>
      <c r="I34" s="48"/>
      <c r="J34" s="59"/>
    </row>
    <row r="35" spans="1:10" x14ac:dyDescent="0.2">
      <c r="A35" s="7">
        <v>26</v>
      </c>
      <c r="B35" s="8" t="s">
        <v>53</v>
      </c>
      <c r="C35" s="32" t="s">
        <v>54</v>
      </c>
      <c r="D35" s="48">
        <f t="shared" si="2"/>
        <v>196488649</v>
      </c>
      <c r="E35" s="48">
        <v>20659971</v>
      </c>
      <c r="F35" s="48"/>
      <c r="G35" s="48">
        <v>51887043</v>
      </c>
      <c r="H35" s="48">
        <v>0</v>
      </c>
      <c r="I35" s="48">
        <v>123941635</v>
      </c>
      <c r="J35" s="59"/>
    </row>
    <row r="36" spans="1:10" x14ac:dyDescent="0.2">
      <c r="A36" s="7">
        <v>27</v>
      </c>
      <c r="B36" s="12" t="s">
        <v>55</v>
      </c>
      <c r="C36" s="30" t="s">
        <v>56</v>
      </c>
      <c r="D36" s="48">
        <f t="shared" si="2"/>
        <v>218849908</v>
      </c>
      <c r="E36" s="48">
        <v>0</v>
      </c>
      <c r="F36" s="48">
        <v>0</v>
      </c>
      <c r="G36" s="48">
        <v>68891516</v>
      </c>
      <c r="H36" s="48">
        <v>9062610</v>
      </c>
      <c r="I36" s="48">
        <v>149958392</v>
      </c>
      <c r="J36" s="59"/>
    </row>
    <row r="37" spans="1:10" ht="24" customHeight="1" x14ac:dyDescent="0.2">
      <c r="A37" s="7">
        <v>28</v>
      </c>
      <c r="B37" s="12" t="s">
        <v>57</v>
      </c>
      <c r="C37" s="30" t="s">
        <v>58</v>
      </c>
      <c r="D37" s="48">
        <f t="shared" si="2"/>
        <v>76544549</v>
      </c>
      <c r="E37" s="48">
        <v>3478671</v>
      </c>
      <c r="F37" s="48"/>
      <c r="G37" s="48">
        <v>13710076</v>
      </c>
      <c r="H37" s="48">
        <v>0</v>
      </c>
      <c r="I37" s="48">
        <v>59355802</v>
      </c>
      <c r="J37" s="59"/>
    </row>
    <row r="38" spans="1:10" ht="12" customHeight="1" x14ac:dyDescent="0.2">
      <c r="A38" s="7">
        <v>29</v>
      </c>
      <c r="B38" s="8" t="s">
        <v>59</v>
      </c>
      <c r="C38" s="31" t="s">
        <v>60</v>
      </c>
      <c r="D38" s="48">
        <f t="shared" si="2"/>
        <v>10588015</v>
      </c>
      <c r="E38" s="48">
        <v>10588015</v>
      </c>
      <c r="F38" s="48"/>
      <c r="G38" s="48"/>
      <c r="H38" s="48"/>
      <c r="I38" s="48"/>
      <c r="J38" s="59"/>
    </row>
    <row r="39" spans="1:10" x14ac:dyDescent="0.2">
      <c r="A39" s="7">
        <v>30</v>
      </c>
      <c r="B39" s="11" t="s">
        <v>61</v>
      </c>
      <c r="C39" s="32" t="s">
        <v>62</v>
      </c>
      <c r="D39" s="48">
        <f t="shared" si="2"/>
        <v>104369906</v>
      </c>
      <c r="E39" s="48">
        <v>104369906</v>
      </c>
      <c r="F39" s="48">
        <v>104369906</v>
      </c>
      <c r="G39" s="48"/>
      <c r="H39" s="48"/>
      <c r="I39" s="48"/>
      <c r="J39" s="59"/>
    </row>
    <row r="40" spans="1:10" ht="24" x14ac:dyDescent="0.2">
      <c r="A40" s="7">
        <v>31</v>
      </c>
      <c r="B40" s="8" t="s">
        <v>63</v>
      </c>
      <c r="C40" s="31" t="s">
        <v>64</v>
      </c>
      <c r="D40" s="48">
        <f t="shared" si="2"/>
        <v>0</v>
      </c>
      <c r="E40" s="48"/>
      <c r="F40" s="48"/>
      <c r="G40" s="48"/>
      <c r="H40" s="48"/>
      <c r="I40" s="48"/>
      <c r="J40" s="59"/>
    </row>
    <row r="41" spans="1:10" x14ac:dyDescent="0.2">
      <c r="A41" s="7">
        <v>32</v>
      </c>
      <c r="B41" s="12" t="s">
        <v>65</v>
      </c>
      <c r="C41" s="30" t="s">
        <v>66</v>
      </c>
      <c r="D41" s="48">
        <f t="shared" si="2"/>
        <v>15289711</v>
      </c>
      <c r="E41" s="48"/>
      <c r="F41" s="48"/>
      <c r="G41" s="48">
        <v>6915285</v>
      </c>
      <c r="H41" s="48">
        <v>4162240</v>
      </c>
      <c r="I41" s="48">
        <v>8374426</v>
      </c>
      <c r="J41" s="59"/>
    </row>
    <row r="42" spans="1:10" x14ac:dyDescent="0.2">
      <c r="A42" s="7">
        <v>33</v>
      </c>
      <c r="B42" s="11" t="s">
        <v>67</v>
      </c>
      <c r="C42" s="31" t="s">
        <v>68</v>
      </c>
      <c r="D42" s="48">
        <f t="shared" si="2"/>
        <v>167284168</v>
      </c>
      <c r="E42" s="48">
        <v>7938356</v>
      </c>
      <c r="F42" s="48"/>
      <c r="G42" s="48">
        <v>65398453</v>
      </c>
      <c r="H42" s="48">
        <v>31189469</v>
      </c>
      <c r="I42" s="48">
        <v>93947359</v>
      </c>
      <c r="J42" s="59"/>
    </row>
    <row r="43" spans="1:10" x14ac:dyDescent="0.2">
      <c r="A43" s="7">
        <v>34</v>
      </c>
      <c r="B43" s="14" t="s">
        <v>69</v>
      </c>
      <c r="C43" s="32" t="s">
        <v>70</v>
      </c>
      <c r="D43" s="48">
        <f t="shared" si="2"/>
        <v>249689394</v>
      </c>
      <c r="E43" s="48">
        <v>4771596</v>
      </c>
      <c r="F43" s="48"/>
      <c r="G43" s="48">
        <v>105384090</v>
      </c>
      <c r="H43" s="48">
        <v>53969853</v>
      </c>
      <c r="I43" s="48">
        <v>139533708</v>
      </c>
      <c r="J43" s="59"/>
    </row>
    <row r="44" spans="1:10" x14ac:dyDescent="0.2">
      <c r="A44" s="7">
        <v>35</v>
      </c>
      <c r="B44" s="8" t="s">
        <v>71</v>
      </c>
      <c r="C44" s="31" t="s">
        <v>72</v>
      </c>
      <c r="D44" s="48">
        <f t="shared" si="2"/>
        <v>8548933</v>
      </c>
      <c r="E44" s="48">
        <v>8548933</v>
      </c>
      <c r="F44" s="48"/>
      <c r="G44" s="48"/>
      <c r="H44" s="48"/>
      <c r="I44" s="48"/>
      <c r="J44" s="59"/>
    </row>
    <row r="45" spans="1:10" x14ac:dyDescent="0.2">
      <c r="A45" s="7">
        <v>36</v>
      </c>
      <c r="B45" s="11" t="s">
        <v>73</v>
      </c>
      <c r="C45" s="31" t="s">
        <v>74</v>
      </c>
      <c r="D45" s="48">
        <f t="shared" si="2"/>
        <v>47307881</v>
      </c>
      <c r="E45" s="48"/>
      <c r="F45" s="48"/>
      <c r="G45" s="48">
        <v>18913458</v>
      </c>
      <c r="H45" s="48">
        <v>15079900</v>
      </c>
      <c r="I45" s="48">
        <v>28394423</v>
      </c>
      <c r="J45" s="59"/>
    </row>
    <row r="46" spans="1:10" x14ac:dyDescent="0.2">
      <c r="A46" s="7">
        <v>37</v>
      </c>
      <c r="B46" s="12" t="s">
        <v>75</v>
      </c>
      <c r="C46" s="30" t="s">
        <v>76</v>
      </c>
      <c r="D46" s="48">
        <f t="shared" si="2"/>
        <v>149102317</v>
      </c>
      <c r="E46" s="48"/>
      <c r="F46" s="48"/>
      <c r="G46" s="48">
        <v>54886990</v>
      </c>
      <c r="H46" s="48">
        <v>28069323</v>
      </c>
      <c r="I46" s="48">
        <v>94215327</v>
      </c>
      <c r="J46" s="59"/>
    </row>
    <row r="47" spans="1:10" x14ac:dyDescent="0.2">
      <c r="A47" s="7">
        <v>38</v>
      </c>
      <c r="B47" s="11" t="s">
        <v>77</v>
      </c>
      <c r="C47" s="31" t="s">
        <v>78</v>
      </c>
      <c r="D47" s="48">
        <f t="shared" si="2"/>
        <v>62292533</v>
      </c>
      <c r="E47" s="48">
        <v>0</v>
      </c>
      <c r="F47" s="48">
        <v>0</v>
      </c>
      <c r="G47" s="48">
        <v>25277992</v>
      </c>
      <c r="H47" s="48">
        <v>15076676</v>
      </c>
      <c r="I47" s="48">
        <v>37014541</v>
      </c>
      <c r="J47" s="59"/>
    </row>
    <row r="48" spans="1:10" x14ac:dyDescent="0.2">
      <c r="A48" s="7">
        <v>39</v>
      </c>
      <c r="B48" s="8" t="s">
        <v>79</v>
      </c>
      <c r="C48" s="31" t="s">
        <v>80</v>
      </c>
      <c r="D48" s="48">
        <f t="shared" si="2"/>
        <v>137419698</v>
      </c>
      <c r="E48" s="48"/>
      <c r="F48" s="48"/>
      <c r="G48" s="48">
        <v>44725945</v>
      </c>
      <c r="H48" s="48">
        <v>32343186</v>
      </c>
      <c r="I48" s="48">
        <v>92693753</v>
      </c>
      <c r="J48" s="59"/>
    </row>
    <row r="49" spans="1:10" x14ac:dyDescent="0.2">
      <c r="A49" s="7">
        <v>40</v>
      </c>
      <c r="B49" s="16" t="s">
        <v>81</v>
      </c>
      <c r="C49" s="33" t="s">
        <v>82</v>
      </c>
      <c r="D49" s="48">
        <f t="shared" si="2"/>
        <v>54025173</v>
      </c>
      <c r="E49" s="48"/>
      <c r="F49" s="48"/>
      <c r="G49" s="48">
        <v>20102679</v>
      </c>
      <c r="H49" s="48">
        <v>14527960</v>
      </c>
      <c r="I49" s="48">
        <v>33922494</v>
      </c>
      <c r="J49" s="59"/>
    </row>
    <row r="50" spans="1:10" x14ac:dyDescent="0.2">
      <c r="A50" s="7">
        <v>41</v>
      </c>
      <c r="B50" s="8" t="s">
        <v>83</v>
      </c>
      <c r="C50" s="31" t="s">
        <v>84</v>
      </c>
      <c r="D50" s="48">
        <f t="shared" si="2"/>
        <v>36037518</v>
      </c>
      <c r="E50" s="48"/>
      <c r="F50" s="48"/>
      <c r="G50" s="48">
        <v>13532297</v>
      </c>
      <c r="H50" s="48">
        <v>11787082</v>
      </c>
      <c r="I50" s="48">
        <v>22505221</v>
      </c>
      <c r="J50" s="59"/>
    </row>
    <row r="51" spans="1:10" x14ac:dyDescent="0.2">
      <c r="A51" s="7">
        <v>42</v>
      </c>
      <c r="B51" s="14" t="s">
        <v>85</v>
      </c>
      <c r="C51" s="32" t="s">
        <v>86</v>
      </c>
      <c r="D51" s="48">
        <f t="shared" si="2"/>
        <v>57976096</v>
      </c>
      <c r="E51" s="48"/>
      <c r="F51" s="48"/>
      <c r="G51" s="48">
        <v>21307364</v>
      </c>
      <c r="H51" s="48">
        <v>14492410</v>
      </c>
      <c r="I51" s="48">
        <v>36668732</v>
      </c>
      <c r="J51" s="59"/>
    </row>
    <row r="52" spans="1:10" x14ac:dyDescent="0.2">
      <c r="A52" s="7">
        <v>43</v>
      </c>
      <c r="B52" s="12" t="s">
        <v>87</v>
      </c>
      <c r="C52" s="30" t="s">
        <v>88</v>
      </c>
      <c r="D52" s="48">
        <f t="shared" si="2"/>
        <v>28547124</v>
      </c>
      <c r="E52" s="48"/>
      <c r="F52" s="48"/>
      <c r="G52" s="48">
        <v>9869108</v>
      </c>
      <c r="H52" s="48">
        <v>5898332</v>
      </c>
      <c r="I52" s="48">
        <v>18678016</v>
      </c>
      <c r="J52" s="59"/>
    </row>
    <row r="53" spans="1:10" x14ac:dyDescent="0.2">
      <c r="A53" s="7">
        <v>44</v>
      </c>
      <c r="B53" s="11" t="s">
        <v>89</v>
      </c>
      <c r="C53" s="31" t="s">
        <v>90</v>
      </c>
      <c r="D53" s="48">
        <f t="shared" si="2"/>
        <v>29107053</v>
      </c>
      <c r="E53" s="48"/>
      <c r="F53" s="48"/>
      <c r="G53" s="48">
        <v>8477000</v>
      </c>
      <c r="H53" s="48">
        <v>7292202</v>
      </c>
      <c r="I53" s="48">
        <v>20630053</v>
      </c>
      <c r="J53" s="59"/>
    </row>
    <row r="54" spans="1:10" x14ac:dyDescent="0.2">
      <c r="A54" s="7">
        <v>45</v>
      </c>
      <c r="B54" s="12" t="s">
        <v>91</v>
      </c>
      <c r="C54" s="30" t="s">
        <v>92</v>
      </c>
      <c r="D54" s="48">
        <f t="shared" si="2"/>
        <v>216715565</v>
      </c>
      <c r="E54" s="48">
        <v>9825969</v>
      </c>
      <c r="F54" s="48"/>
      <c r="G54" s="48">
        <v>82424594</v>
      </c>
      <c r="H54" s="48">
        <v>56571913</v>
      </c>
      <c r="I54" s="48">
        <v>124465002</v>
      </c>
      <c r="J54" s="59"/>
    </row>
    <row r="55" spans="1:10" x14ac:dyDescent="0.2">
      <c r="A55" s="7">
        <v>46</v>
      </c>
      <c r="B55" s="8" t="s">
        <v>93</v>
      </c>
      <c r="C55" s="31" t="s">
        <v>94</v>
      </c>
      <c r="D55" s="48">
        <f t="shared" si="2"/>
        <v>45957866</v>
      </c>
      <c r="E55" s="48">
        <v>0</v>
      </c>
      <c r="F55" s="48"/>
      <c r="G55" s="48">
        <v>14762964</v>
      </c>
      <c r="H55" s="48">
        <v>10215633</v>
      </c>
      <c r="I55" s="48">
        <v>31194902</v>
      </c>
      <c r="J55" s="59"/>
    </row>
    <row r="56" spans="1:10" ht="10.5" customHeight="1" x14ac:dyDescent="0.2">
      <c r="A56" s="7">
        <v>47</v>
      </c>
      <c r="B56" s="8" t="s">
        <v>95</v>
      </c>
      <c r="C56" s="31" t="s">
        <v>96</v>
      </c>
      <c r="D56" s="48">
        <f t="shared" si="2"/>
        <v>152096664</v>
      </c>
      <c r="E56" s="48">
        <v>3760349</v>
      </c>
      <c r="F56" s="48"/>
      <c r="G56" s="48">
        <v>46501450</v>
      </c>
      <c r="H56" s="48">
        <v>21509109</v>
      </c>
      <c r="I56" s="48">
        <v>101834865</v>
      </c>
      <c r="J56" s="59"/>
    </row>
    <row r="57" spans="1:10" x14ac:dyDescent="0.2">
      <c r="A57" s="7">
        <v>48</v>
      </c>
      <c r="B57" s="18" t="s">
        <v>97</v>
      </c>
      <c r="C57" s="34" t="s">
        <v>98</v>
      </c>
      <c r="D57" s="48">
        <f t="shared" si="2"/>
        <v>38104998</v>
      </c>
      <c r="E57" s="48"/>
      <c r="F57" s="48"/>
      <c r="G57" s="48">
        <v>13234774</v>
      </c>
      <c r="H57" s="48">
        <v>11682489</v>
      </c>
      <c r="I57" s="48">
        <v>24870224</v>
      </c>
      <c r="J57" s="59"/>
    </row>
    <row r="58" spans="1:10" x14ac:dyDescent="0.2">
      <c r="A58" s="7">
        <v>49</v>
      </c>
      <c r="B58" s="12" t="s">
        <v>99</v>
      </c>
      <c r="C58" s="30" t="s">
        <v>100</v>
      </c>
      <c r="D58" s="48">
        <f t="shared" si="2"/>
        <v>54764781</v>
      </c>
      <c r="E58" s="48"/>
      <c r="F58" s="48"/>
      <c r="G58" s="48">
        <v>18023370</v>
      </c>
      <c r="H58" s="48">
        <v>13535884</v>
      </c>
      <c r="I58" s="48">
        <v>36741411</v>
      </c>
      <c r="J58" s="59"/>
    </row>
    <row r="59" spans="1:10" x14ac:dyDescent="0.2">
      <c r="A59" s="7">
        <v>50</v>
      </c>
      <c r="B59" s="11" t="s">
        <v>101</v>
      </c>
      <c r="C59" s="31" t="s">
        <v>102</v>
      </c>
      <c r="D59" s="48">
        <f t="shared" si="2"/>
        <v>63608926</v>
      </c>
      <c r="E59" s="48"/>
      <c r="F59" s="48"/>
      <c r="G59" s="48">
        <v>20357426</v>
      </c>
      <c r="H59" s="48">
        <v>11667132</v>
      </c>
      <c r="I59" s="48">
        <v>43251500</v>
      </c>
      <c r="J59" s="59"/>
    </row>
    <row r="60" spans="1:10" ht="10.5" customHeight="1" x14ac:dyDescent="0.2">
      <c r="A60" s="7">
        <v>51</v>
      </c>
      <c r="B60" s="12" t="s">
        <v>103</v>
      </c>
      <c r="C60" s="30" t="s">
        <v>104</v>
      </c>
      <c r="D60" s="48">
        <f t="shared" si="2"/>
        <v>26430582</v>
      </c>
      <c r="E60" s="48"/>
      <c r="F60" s="48"/>
      <c r="G60" s="48">
        <v>10261031</v>
      </c>
      <c r="H60" s="48">
        <v>5521332</v>
      </c>
      <c r="I60" s="48">
        <v>16169551</v>
      </c>
      <c r="J60" s="59"/>
    </row>
    <row r="61" spans="1:10" x14ac:dyDescent="0.2">
      <c r="A61" s="7">
        <v>52</v>
      </c>
      <c r="B61" s="11" t="s">
        <v>105</v>
      </c>
      <c r="C61" s="31" t="s">
        <v>106</v>
      </c>
      <c r="D61" s="48">
        <f t="shared" si="2"/>
        <v>44744836</v>
      </c>
      <c r="E61" s="48"/>
      <c r="F61" s="48"/>
      <c r="G61" s="48">
        <v>15508633</v>
      </c>
      <c r="H61" s="48">
        <v>11859936</v>
      </c>
      <c r="I61" s="48">
        <v>29236203</v>
      </c>
      <c r="J61" s="59"/>
    </row>
    <row r="62" spans="1:10" x14ac:dyDescent="0.2">
      <c r="A62" s="7">
        <v>53</v>
      </c>
      <c r="B62" s="12" t="s">
        <v>107</v>
      </c>
      <c r="C62" s="30" t="s">
        <v>108</v>
      </c>
      <c r="D62" s="48">
        <f t="shared" si="2"/>
        <v>71320299</v>
      </c>
      <c r="E62" s="48"/>
      <c r="F62" s="48"/>
      <c r="G62" s="48">
        <v>25926478</v>
      </c>
      <c r="H62" s="48">
        <v>19425081</v>
      </c>
      <c r="I62" s="48">
        <v>45393821</v>
      </c>
      <c r="J62" s="59"/>
    </row>
    <row r="63" spans="1:10" x14ac:dyDescent="0.2">
      <c r="A63" s="7">
        <v>54</v>
      </c>
      <c r="B63" s="12" t="s">
        <v>109</v>
      </c>
      <c r="C63" s="30" t="s">
        <v>110</v>
      </c>
      <c r="D63" s="48">
        <f t="shared" si="2"/>
        <v>218629998</v>
      </c>
      <c r="E63" s="48"/>
      <c r="F63" s="48"/>
      <c r="G63" s="48">
        <v>71404967</v>
      </c>
      <c r="H63" s="48">
        <v>41430126</v>
      </c>
      <c r="I63" s="48">
        <v>147225031</v>
      </c>
      <c r="J63" s="59"/>
    </row>
    <row r="64" spans="1:10" x14ac:dyDescent="0.2">
      <c r="A64" s="7">
        <v>55</v>
      </c>
      <c r="B64" s="12" t="s">
        <v>111</v>
      </c>
      <c r="C64" s="30" t="s">
        <v>112</v>
      </c>
      <c r="D64" s="48">
        <f t="shared" si="2"/>
        <v>37587705</v>
      </c>
      <c r="E64" s="48"/>
      <c r="F64" s="48"/>
      <c r="G64" s="48">
        <v>13843942</v>
      </c>
      <c r="H64" s="48">
        <v>11973655</v>
      </c>
      <c r="I64" s="48">
        <v>23743763</v>
      </c>
      <c r="J64" s="59"/>
    </row>
    <row r="65" spans="1:10" x14ac:dyDescent="0.2">
      <c r="A65" s="7">
        <v>56</v>
      </c>
      <c r="B65" s="12" t="s">
        <v>113</v>
      </c>
      <c r="C65" s="30" t="s">
        <v>114</v>
      </c>
      <c r="D65" s="48">
        <f t="shared" si="2"/>
        <v>93293</v>
      </c>
      <c r="E65" s="48">
        <v>93293</v>
      </c>
      <c r="F65" s="48">
        <v>22288</v>
      </c>
      <c r="G65" s="48"/>
      <c r="H65" s="48"/>
      <c r="I65" s="48"/>
      <c r="J65" s="59"/>
    </row>
    <row r="66" spans="1:10" x14ac:dyDescent="0.2">
      <c r="A66" s="7">
        <v>57</v>
      </c>
      <c r="B66" s="12" t="s">
        <v>115</v>
      </c>
      <c r="C66" s="30" t="s">
        <v>116</v>
      </c>
      <c r="D66" s="48">
        <f t="shared" si="2"/>
        <v>0</v>
      </c>
      <c r="E66" s="48"/>
      <c r="F66" s="48"/>
      <c r="G66" s="48"/>
      <c r="H66" s="48"/>
      <c r="I66" s="48"/>
      <c r="J66" s="59"/>
    </row>
    <row r="67" spans="1:10" ht="17.25" customHeight="1" x14ac:dyDescent="0.2">
      <c r="A67" s="7">
        <v>58</v>
      </c>
      <c r="B67" s="12" t="s">
        <v>117</v>
      </c>
      <c r="C67" s="30" t="s">
        <v>118</v>
      </c>
      <c r="D67" s="48">
        <f t="shared" si="2"/>
        <v>64723328</v>
      </c>
      <c r="E67" s="48"/>
      <c r="F67" s="48"/>
      <c r="G67" s="48">
        <v>12791227</v>
      </c>
      <c r="H67" s="48">
        <v>0</v>
      </c>
      <c r="I67" s="48">
        <v>51932101</v>
      </c>
      <c r="J67" s="59"/>
    </row>
    <row r="68" spans="1:10" ht="15" customHeight="1" x14ac:dyDescent="0.2">
      <c r="A68" s="7">
        <v>59</v>
      </c>
      <c r="B68" s="11" t="s">
        <v>119</v>
      </c>
      <c r="C68" s="30" t="s">
        <v>120</v>
      </c>
      <c r="D68" s="48">
        <f t="shared" si="2"/>
        <v>53740314</v>
      </c>
      <c r="E68" s="48"/>
      <c r="F68" s="48"/>
      <c r="G68" s="48">
        <v>11578518</v>
      </c>
      <c r="H68" s="48">
        <v>0</v>
      </c>
      <c r="I68" s="48">
        <v>42161796</v>
      </c>
      <c r="J68" s="59"/>
    </row>
    <row r="69" spans="1:10" ht="16.5" customHeight="1" x14ac:dyDescent="0.2">
      <c r="A69" s="7">
        <v>60</v>
      </c>
      <c r="B69" s="14" t="s">
        <v>121</v>
      </c>
      <c r="C69" s="32" t="s">
        <v>122</v>
      </c>
      <c r="D69" s="48">
        <f t="shared" si="2"/>
        <v>88828965</v>
      </c>
      <c r="E69" s="48">
        <v>4017713</v>
      </c>
      <c r="F69" s="48"/>
      <c r="G69" s="48">
        <v>25670811</v>
      </c>
      <c r="H69" s="48">
        <v>21997925</v>
      </c>
      <c r="I69" s="48">
        <v>59140441</v>
      </c>
      <c r="J69" s="59"/>
    </row>
    <row r="70" spans="1:10" ht="17.25" customHeight="1" x14ac:dyDescent="0.2">
      <c r="A70" s="7">
        <v>61</v>
      </c>
      <c r="B70" s="11" t="s">
        <v>123</v>
      </c>
      <c r="C70" s="30" t="s">
        <v>124</v>
      </c>
      <c r="D70" s="48">
        <f t="shared" si="2"/>
        <v>103655088</v>
      </c>
      <c r="E70" s="48">
        <v>3749613</v>
      </c>
      <c r="F70" s="48">
        <v>0</v>
      </c>
      <c r="G70" s="48">
        <v>23506024</v>
      </c>
      <c r="H70" s="48">
        <v>0</v>
      </c>
      <c r="I70" s="48">
        <v>76399451</v>
      </c>
      <c r="J70" s="59"/>
    </row>
    <row r="71" spans="1:10" ht="12.75" customHeight="1" x14ac:dyDescent="0.2">
      <c r="A71" s="7">
        <v>62</v>
      </c>
      <c r="B71" s="12" t="s">
        <v>125</v>
      </c>
      <c r="C71" s="30" t="s">
        <v>126</v>
      </c>
      <c r="D71" s="48">
        <f t="shared" si="2"/>
        <v>41076425</v>
      </c>
      <c r="E71" s="48"/>
      <c r="F71" s="48"/>
      <c r="G71" s="48">
        <v>11551646</v>
      </c>
      <c r="H71" s="48">
        <v>5314162</v>
      </c>
      <c r="I71" s="48">
        <v>29524779</v>
      </c>
      <c r="J71" s="59"/>
    </row>
    <row r="72" spans="1:10" ht="27.75" customHeight="1" x14ac:dyDescent="0.2">
      <c r="A72" s="7">
        <v>63</v>
      </c>
      <c r="B72" s="8" t="s">
        <v>127</v>
      </c>
      <c r="C72" s="30" t="s">
        <v>128</v>
      </c>
      <c r="D72" s="48">
        <f t="shared" si="2"/>
        <v>38150717</v>
      </c>
      <c r="E72" s="48">
        <v>38150717</v>
      </c>
      <c r="F72" s="48">
        <v>38150717</v>
      </c>
      <c r="G72" s="48"/>
      <c r="H72" s="48"/>
      <c r="I72" s="48"/>
      <c r="J72" s="59"/>
    </row>
    <row r="73" spans="1:10" ht="24" x14ac:dyDescent="0.2">
      <c r="A73" s="7">
        <v>64</v>
      </c>
      <c r="B73" s="8" t="s">
        <v>129</v>
      </c>
      <c r="C73" s="30" t="s">
        <v>130</v>
      </c>
      <c r="D73" s="48">
        <f t="shared" si="2"/>
        <v>54536833</v>
      </c>
      <c r="E73" s="48">
        <v>54536833</v>
      </c>
      <c r="F73" s="48">
        <v>54536833</v>
      </c>
      <c r="G73" s="48"/>
      <c r="H73" s="48"/>
      <c r="I73" s="48"/>
      <c r="J73" s="59"/>
    </row>
    <row r="74" spans="1:10" x14ac:dyDescent="0.2">
      <c r="A74" s="7">
        <v>65</v>
      </c>
      <c r="B74" s="11" t="s">
        <v>131</v>
      </c>
      <c r="C74" s="30" t="s">
        <v>132</v>
      </c>
      <c r="D74" s="48">
        <f t="shared" si="2"/>
        <v>95917746</v>
      </c>
      <c r="E74" s="48"/>
      <c r="F74" s="48"/>
      <c r="G74" s="48">
        <v>25032397</v>
      </c>
      <c r="H74" s="48"/>
      <c r="I74" s="48">
        <v>70885349</v>
      </c>
      <c r="J74" s="59"/>
    </row>
    <row r="75" spans="1:10" x14ac:dyDescent="0.2">
      <c r="A75" s="7">
        <v>66</v>
      </c>
      <c r="B75" s="8" t="s">
        <v>133</v>
      </c>
      <c r="C75" s="30" t="s">
        <v>134</v>
      </c>
      <c r="D75" s="48">
        <f t="shared" ref="D75:D138" si="3">E75+G75+I75</f>
        <v>61234539</v>
      </c>
      <c r="E75" s="48"/>
      <c r="F75" s="48"/>
      <c r="G75" s="48">
        <v>14819728</v>
      </c>
      <c r="H75" s="48">
        <v>659104</v>
      </c>
      <c r="I75" s="48">
        <v>46414811</v>
      </c>
      <c r="J75" s="59"/>
    </row>
    <row r="76" spans="1:10" x14ac:dyDescent="0.2">
      <c r="A76" s="7">
        <v>67</v>
      </c>
      <c r="B76" s="11" t="s">
        <v>135</v>
      </c>
      <c r="C76" s="30" t="s">
        <v>136</v>
      </c>
      <c r="D76" s="48">
        <f t="shared" si="3"/>
        <v>71450557</v>
      </c>
      <c r="E76" s="48">
        <v>4326762</v>
      </c>
      <c r="F76" s="48">
        <v>0</v>
      </c>
      <c r="G76" s="48">
        <v>24413210</v>
      </c>
      <c r="H76" s="48">
        <v>20176912</v>
      </c>
      <c r="I76" s="48">
        <v>42710585</v>
      </c>
      <c r="J76" s="59"/>
    </row>
    <row r="77" spans="1:10" x14ac:dyDescent="0.2">
      <c r="A77" s="7">
        <v>68</v>
      </c>
      <c r="B77" s="11" t="s">
        <v>137</v>
      </c>
      <c r="C77" s="30" t="s">
        <v>138</v>
      </c>
      <c r="D77" s="48">
        <f t="shared" si="3"/>
        <v>46081444</v>
      </c>
      <c r="E77" s="48">
        <v>0</v>
      </c>
      <c r="F77" s="48"/>
      <c r="G77" s="48">
        <v>11222942</v>
      </c>
      <c r="H77" s="48"/>
      <c r="I77" s="48">
        <v>34858502</v>
      </c>
      <c r="J77" s="59"/>
    </row>
    <row r="78" spans="1:10" x14ac:dyDescent="0.2">
      <c r="A78" s="7">
        <v>69</v>
      </c>
      <c r="B78" s="11" t="s">
        <v>139</v>
      </c>
      <c r="C78" s="30" t="s">
        <v>140</v>
      </c>
      <c r="D78" s="48">
        <f t="shared" si="3"/>
        <v>133346570</v>
      </c>
      <c r="E78" s="48">
        <v>10553003</v>
      </c>
      <c r="F78" s="48">
        <v>0</v>
      </c>
      <c r="G78" s="48">
        <v>34805877</v>
      </c>
      <c r="H78" s="48">
        <v>0</v>
      </c>
      <c r="I78" s="48">
        <v>87987690</v>
      </c>
      <c r="J78" s="59"/>
    </row>
    <row r="79" spans="1:10" x14ac:dyDescent="0.2">
      <c r="A79" s="7">
        <v>70</v>
      </c>
      <c r="B79" s="12" t="s">
        <v>141</v>
      </c>
      <c r="C79" s="30" t="s">
        <v>142</v>
      </c>
      <c r="D79" s="48">
        <f t="shared" si="3"/>
        <v>69704485</v>
      </c>
      <c r="E79" s="48">
        <v>0</v>
      </c>
      <c r="F79" s="48"/>
      <c r="G79" s="48">
        <v>26056536</v>
      </c>
      <c r="H79" s="48"/>
      <c r="I79" s="48">
        <v>43647949</v>
      </c>
      <c r="J79" s="59"/>
    </row>
    <row r="80" spans="1:10" x14ac:dyDescent="0.2">
      <c r="A80" s="7">
        <v>71</v>
      </c>
      <c r="B80" s="11" t="s">
        <v>143</v>
      </c>
      <c r="C80" s="31" t="s">
        <v>144</v>
      </c>
      <c r="D80" s="48">
        <f t="shared" si="3"/>
        <v>69686904</v>
      </c>
      <c r="E80" s="48">
        <v>0</v>
      </c>
      <c r="F80" s="48"/>
      <c r="G80" s="48">
        <v>16511439</v>
      </c>
      <c r="H80" s="48"/>
      <c r="I80" s="48">
        <v>53175465</v>
      </c>
      <c r="J80" s="59"/>
    </row>
    <row r="81" spans="1:10" x14ac:dyDescent="0.2">
      <c r="A81" s="7">
        <v>72</v>
      </c>
      <c r="B81" s="12" t="s">
        <v>145</v>
      </c>
      <c r="C81" s="30" t="s">
        <v>146</v>
      </c>
      <c r="D81" s="48">
        <f t="shared" si="3"/>
        <v>41836971</v>
      </c>
      <c r="E81" s="48">
        <v>0</v>
      </c>
      <c r="F81" s="48"/>
      <c r="G81" s="48">
        <v>11048599</v>
      </c>
      <c r="H81" s="48"/>
      <c r="I81" s="48">
        <v>30788372</v>
      </c>
      <c r="J81" s="59"/>
    </row>
    <row r="82" spans="1:10" x14ac:dyDescent="0.2">
      <c r="A82" s="7">
        <v>73</v>
      </c>
      <c r="B82" s="11" t="s">
        <v>147</v>
      </c>
      <c r="C82" s="30" t="s">
        <v>148</v>
      </c>
      <c r="D82" s="48">
        <f t="shared" si="3"/>
        <v>129439707</v>
      </c>
      <c r="E82" s="48">
        <v>10050956</v>
      </c>
      <c r="F82" s="48">
        <v>0</v>
      </c>
      <c r="G82" s="48">
        <v>32684600</v>
      </c>
      <c r="H82" s="48">
        <v>0</v>
      </c>
      <c r="I82" s="48">
        <v>86704151</v>
      </c>
      <c r="J82" s="59"/>
    </row>
    <row r="83" spans="1:10" x14ac:dyDescent="0.2">
      <c r="A83" s="7">
        <v>74</v>
      </c>
      <c r="B83" s="12" t="s">
        <v>149</v>
      </c>
      <c r="C83" s="30" t="s">
        <v>150</v>
      </c>
      <c r="D83" s="48">
        <f t="shared" si="3"/>
        <v>48709910</v>
      </c>
      <c r="E83" s="48"/>
      <c r="F83" s="48"/>
      <c r="G83" s="48">
        <v>13662535</v>
      </c>
      <c r="H83" s="48"/>
      <c r="I83" s="48">
        <v>35047375</v>
      </c>
      <c r="J83" s="59"/>
    </row>
    <row r="84" spans="1:10" x14ac:dyDescent="0.2">
      <c r="A84" s="7">
        <v>75</v>
      </c>
      <c r="B84" s="12" t="s">
        <v>151</v>
      </c>
      <c r="C84" s="30" t="s">
        <v>152</v>
      </c>
      <c r="D84" s="48">
        <f t="shared" si="3"/>
        <v>56607429</v>
      </c>
      <c r="E84" s="48">
        <v>0</v>
      </c>
      <c r="F84" s="48">
        <v>0</v>
      </c>
      <c r="G84" s="48">
        <v>18953198</v>
      </c>
      <c r="H84" s="48">
        <v>0</v>
      </c>
      <c r="I84" s="48">
        <v>37654231</v>
      </c>
      <c r="J84" s="59"/>
    </row>
    <row r="85" spans="1:10" ht="24" x14ac:dyDescent="0.2">
      <c r="A85" s="7">
        <v>76</v>
      </c>
      <c r="B85" s="20" t="s">
        <v>153</v>
      </c>
      <c r="C85" s="34" t="s">
        <v>154</v>
      </c>
      <c r="D85" s="48">
        <f t="shared" si="3"/>
        <v>29740157</v>
      </c>
      <c r="E85" s="48">
        <v>29740157</v>
      </c>
      <c r="F85" s="48">
        <v>29740157</v>
      </c>
      <c r="G85" s="48"/>
      <c r="H85" s="48"/>
      <c r="I85" s="48"/>
      <c r="J85" s="59"/>
    </row>
    <row r="86" spans="1:10" ht="24" x14ac:dyDescent="0.2">
      <c r="A86" s="7">
        <v>77</v>
      </c>
      <c r="B86" s="8" t="s">
        <v>155</v>
      </c>
      <c r="C86" s="30" t="s">
        <v>156</v>
      </c>
      <c r="D86" s="48">
        <f t="shared" si="3"/>
        <v>34717402</v>
      </c>
      <c r="E86" s="48">
        <v>34717402</v>
      </c>
      <c r="F86" s="48">
        <v>34717402</v>
      </c>
      <c r="G86" s="48"/>
      <c r="H86" s="48"/>
      <c r="I86" s="48"/>
      <c r="J86" s="59"/>
    </row>
    <row r="87" spans="1:10" ht="24" x14ac:dyDescent="0.2">
      <c r="A87" s="7">
        <v>78</v>
      </c>
      <c r="B87" s="11" t="s">
        <v>157</v>
      </c>
      <c r="C87" s="30" t="s">
        <v>158</v>
      </c>
      <c r="D87" s="48">
        <f t="shared" si="3"/>
        <v>41233492</v>
      </c>
      <c r="E87" s="48">
        <v>41233492</v>
      </c>
      <c r="F87" s="48">
        <v>41233492</v>
      </c>
      <c r="G87" s="48"/>
      <c r="H87" s="48"/>
      <c r="I87" s="48"/>
      <c r="J87" s="59"/>
    </row>
    <row r="88" spans="1:10" ht="24" x14ac:dyDescent="0.2">
      <c r="A88" s="7">
        <v>79</v>
      </c>
      <c r="B88" s="11" t="s">
        <v>159</v>
      </c>
      <c r="C88" s="30" t="s">
        <v>160</v>
      </c>
      <c r="D88" s="48">
        <f t="shared" si="3"/>
        <v>33840411</v>
      </c>
      <c r="E88" s="48">
        <v>33840411</v>
      </c>
      <c r="F88" s="48">
        <v>33840411</v>
      </c>
      <c r="G88" s="48"/>
      <c r="H88" s="48"/>
      <c r="I88" s="48"/>
      <c r="J88" s="59"/>
    </row>
    <row r="89" spans="1:10" ht="24" x14ac:dyDescent="0.2">
      <c r="A89" s="7">
        <v>80</v>
      </c>
      <c r="B89" s="8" t="s">
        <v>161</v>
      </c>
      <c r="C89" s="30" t="s">
        <v>162</v>
      </c>
      <c r="D89" s="48">
        <f t="shared" si="3"/>
        <v>48300884</v>
      </c>
      <c r="E89" s="48">
        <v>48300884</v>
      </c>
      <c r="F89" s="48">
        <v>48300884</v>
      </c>
      <c r="G89" s="48"/>
      <c r="H89" s="48"/>
      <c r="I89" s="48"/>
      <c r="J89" s="59"/>
    </row>
    <row r="90" spans="1:10" ht="24" x14ac:dyDescent="0.2">
      <c r="A90" s="7">
        <v>81</v>
      </c>
      <c r="B90" s="8" t="s">
        <v>163</v>
      </c>
      <c r="C90" s="30" t="s">
        <v>164</v>
      </c>
      <c r="D90" s="48">
        <f t="shared" si="3"/>
        <v>30840893</v>
      </c>
      <c r="E90" s="48">
        <v>30840893</v>
      </c>
      <c r="F90" s="48">
        <v>30840893</v>
      </c>
      <c r="G90" s="48"/>
      <c r="H90" s="48"/>
      <c r="I90" s="48"/>
      <c r="J90" s="59"/>
    </row>
    <row r="91" spans="1:10" ht="24" x14ac:dyDescent="0.2">
      <c r="A91" s="7">
        <v>82</v>
      </c>
      <c r="B91" s="8" t="s">
        <v>165</v>
      </c>
      <c r="C91" s="30" t="s">
        <v>166</v>
      </c>
      <c r="D91" s="48">
        <f t="shared" si="3"/>
        <v>25414719</v>
      </c>
      <c r="E91" s="48">
        <v>25414719</v>
      </c>
      <c r="F91" s="48">
        <v>25414719</v>
      </c>
      <c r="G91" s="48"/>
      <c r="H91" s="48"/>
      <c r="I91" s="48"/>
      <c r="J91" s="59"/>
    </row>
    <row r="92" spans="1:10" x14ac:dyDescent="0.2">
      <c r="A92" s="7">
        <v>83</v>
      </c>
      <c r="B92" s="12" t="s">
        <v>167</v>
      </c>
      <c r="C92" s="30" t="s">
        <v>168</v>
      </c>
      <c r="D92" s="48">
        <f t="shared" si="3"/>
        <v>116193179</v>
      </c>
      <c r="E92" s="48">
        <v>1721594</v>
      </c>
      <c r="F92" s="48"/>
      <c r="G92" s="48">
        <v>32802641</v>
      </c>
      <c r="H92" s="48">
        <v>10537587</v>
      </c>
      <c r="I92" s="48">
        <v>81668944</v>
      </c>
      <c r="J92" s="59"/>
    </row>
    <row r="93" spans="1:10" x14ac:dyDescent="0.2">
      <c r="A93" s="7">
        <v>84</v>
      </c>
      <c r="B93" s="8" t="s">
        <v>169</v>
      </c>
      <c r="C93" s="30" t="s">
        <v>170</v>
      </c>
      <c r="D93" s="48">
        <f t="shared" si="3"/>
        <v>82840152</v>
      </c>
      <c r="E93" s="48">
        <v>4551588</v>
      </c>
      <c r="F93" s="48"/>
      <c r="G93" s="48">
        <v>28735522</v>
      </c>
      <c r="H93" s="48">
        <v>0</v>
      </c>
      <c r="I93" s="48">
        <v>49553042</v>
      </c>
      <c r="J93" s="59"/>
    </row>
    <row r="94" spans="1:10" x14ac:dyDescent="0.2">
      <c r="A94" s="7">
        <v>85</v>
      </c>
      <c r="B94" s="12" t="s">
        <v>171</v>
      </c>
      <c r="C94" s="30" t="s">
        <v>172</v>
      </c>
      <c r="D94" s="48">
        <f t="shared" si="3"/>
        <v>56488638</v>
      </c>
      <c r="E94" s="48">
        <v>0</v>
      </c>
      <c r="F94" s="48"/>
      <c r="G94" s="48">
        <v>15852388</v>
      </c>
      <c r="H94" s="48">
        <v>4440672</v>
      </c>
      <c r="I94" s="48">
        <v>40636250</v>
      </c>
      <c r="J94" s="59"/>
    </row>
    <row r="95" spans="1:10" x14ac:dyDescent="0.2">
      <c r="A95" s="7">
        <v>86</v>
      </c>
      <c r="B95" s="14" t="s">
        <v>173</v>
      </c>
      <c r="C95" s="32" t="s">
        <v>174</v>
      </c>
      <c r="D95" s="48">
        <f t="shared" si="3"/>
        <v>41689635</v>
      </c>
      <c r="E95" s="48">
        <v>0</v>
      </c>
      <c r="F95" s="48"/>
      <c r="G95" s="48">
        <v>15580016</v>
      </c>
      <c r="H95" s="48">
        <v>2285325</v>
      </c>
      <c r="I95" s="48">
        <v>26109619</v>
      </c>
      <c r="J95" s="59"/>
    </row>
    <row r="96" spans="1:10" x14ac:dyDescent="0.2">
      <c r="A96" s="7">
        <v>87</v>
      </c>
      <c r="B96" s="8" t="s">
        <v>175</v>
      </c>
      <c r="C96" s="30" t="s">
        <v>176</v>
      </c>
      <c r="D96" s="48">
        <f t="shared" si="3"/>
        <v>17700265</v>
      </c>
      <c r="E96" s="48">
        <v>4924500</v>
      </c>
      <c r="F96" s="48"/>
      <c r="G96" s="48">
        <v>2210359</v>
      </c>
      <c r="H96" s="48">
        <v>0</v>
      </c>
      <c r="I96" s="48">
        <v>10565406</v>
      </c>
      <c r="J96" s="59"/>
    </row>
    <row r="97" spans="1:10" x14ac:dyDescent="0.2">
      <c r="A97" s="7">
        <v>88</v>
      </c>
      <c r="B97" s="8" t="s">
        <v>177</v>
      </c>
      <c r="C97" s="30" t="s">
        <v>178</v>
      </c>
      <c r="D97" s="48">
        <f t="shared" si="3"/>
        <v>253604841</v>
      </c>
      <c r="E97" s="48">
        <v>9750590</v>
      </c>
      <c r="F97" s="48"/>
      <c r="G97" s="48">
        <v>90591254</v>
      </c>
      <c r="H97" s="48">
        <v>37144396</v>
      </c>
      <c r="I97" s="48">
        <v>153262997</v>
      </c>
      <c r="J97" s="59"/>
    </row>
    <row r="98" spans="1:10" ht="13.5" customHeight="1" x14ac:dyDescent="0.2">
      <c r="A98" s="7">
        <v>89</v>
      </c>
      <c r="B98" s="14" t="s">
        <v>179</v>
      </c>
      <c r="C98" s="32" t="s">
        <v>180</v>
      </c>
      <c r="D98" s="48">
        <f t="shared" si="3"/>
        <v>55464111</v>
      </c>
      <c r="E98" s="48"/>
      <c r="F98" s="48"/>
      <c r="G98" s="48">
        <v>13165703</v>
      </c>
      <c r="H98" s="48">
        <v>0</v>
      </c>
      <c r="I98" s="48">
        <v>42298408</v>
      </c>
      <c r="J98" s="59"/>
    </row>
    <row r="99" spans="1:10" ht="14.25" customHeight="1" x14ac:dyDescent="0.2">
      <c r="A99" s="7">
        <v>90</v>
      </c>
      <c r="B99" s="8" t="s">
        <v>181</v>
      </c>
      <c r="C99" s="30" t="s">
        <v>182</v>
      </c>
      <c r="D99" s="48">
        <f t="shared" si="3"/>
        <v>68369837</v>
      </c>
      <c r="E99" s="48">
        <v>0</v>
      </c>
      <c r="F99" s="48"/>
      <c r="G99" s="48">
        <v>28767009</v>
      </c>
      <c r="H99" s="48">
        <v>14457290</v>
      </c>
      <c r="I99" s="48">
        <v>39602828</v>
      </c>
      <c r="J99" s="59"/>
    </row>
    <row r="100" spans="1:10" x14ac:dyDescent="0.2">
      <c r="A100" s="7">
        <v>91</v>
      </c>
      <c r="B100" s="14" t="s">
        <v>183</v>
      </c>
      <c r="C100" s="32" t="s">
        <v>184</v>
      </c>
      <c r="D100" s="48">
        <f t="shared" si="3"/>
        <v>46073194</v>
      </c>
      <c r="E100" s="48">
        <v>46073194</v>
      </c>
      <c r="F100" s="48">
        <v>1380823</v>
      </c>
      <c r="G100" s="48"/>
      <c r="H100" s="48"/>
      <c r="I100" s="48"/>
      <c r="J100" s="59"/>
    </row>
    <row r="101" spans="1:10" x14ac:dyDescent="0.2">
      <c r="A101" s="7">
        <v>92</v>
      </c>
      <c r="B101" s="11" t="s">
        <v>185</v>
      </c>
      <c r="C101" s="30" t="s">
        <v>186</v>
      </c>
      <c r="D101" s="48">
        <f t="shared" si="3"/>
        <v>0</v>
      </c>
      <c r="E101" s="48"/>
      <c r="F101" s="48"/>
      <c r="G101" s="48"/>
      <c r="H101" s="48"/>
      <c r="I101" s="48"/>
      <c r="J101" s="59"/>
    </row>
    <row r="102" spans="1:10" x14ac:dyDescent="0.2">
      <c r="A102" s="7">
        <v>93</v>
      </c>
      <c r="B102" s="12" t="s">
        <v>187</v>
      </c>
      <c r="C102" s="30" t="s">
        <v>188</v>
      </c>
      <c r="D102" s="48">
        <f t="shared" si="3"/>
        <v>15690858</v>
      </c>
      <c r="E102" s="48"/>
      <c r="F102" s="48"/>
      <c r="G102" s="48">
        <v>9148028</v>
      </c>
      <c r="H102" s="48">
        <v>7365483</v>
      </c>
      <c r="I102" s="48">
        <v>6542830</v>
      </c>
      <c r="J102" s="59"/>
    </row>
    <row r="103" spans="1:10" ht="24" x14ac:dyDescent="0.2">
      <c r="A103" s="7">
        <v>94</v>
      </c>
      <c r="B103" s="11" t="s">
        <v>189</v>
      </c>
      <c r="C103" s="31" t="s">
        <v>190</v>
      </c>
      <c r="D103" s="48">
        <f t="shared" si="3"/>
        <v>1589127</v>
      </c>
      <c r="E103" s="48">
        <v>1589127</v>
      </c>
      <c r="F103" s="48">
        <v>842872</v>
      </c>
      <c r="G103" s="48"/>
      <c r="H103" s="48"/>
      <c r="I103" s="48"/>
      <c r="J103" s="59"/>
    </row>
    <row r="104" spans="1:10" x14ac:dyDescent="0.2">
      <c r="A104" s="7">
        <v>95</v>
      </c>
      <c r="B104" s="11" t="s">
        <v>191</v>
      </c>
      <c r="C104" s="32" t="s">
        <v>192</v>
      </c>
      <c r="D104" s="48">
        <f t="shared" si="3"/>
        <v>9032823</v>
      </c>
      <c r="E104" s="48"/>
      <c r="F104" s="48"/>
      <c r="G104" s="48">
        <v>2678723</v>
      </c>
      <c r="H104" s="48">
        <v>988656</v>
      </c>
      <c r="I104" s="48">
        <v>6354100</v>
      </c>
      <c r="J104" s="59"/>
    </row>
    <row r="105" spans="1:10" x14ac:dyDescent="0.2">
      <c r="A105" s="7">
        <v>96</v>
      </c>
      <c r="B105" s="12" t="s">
        <v>193</v>
      </c>
      <c r="C105" s="30" t="s">
        <v>194</v>
      </c>
      <c r="D105" s="48">
        <f t="shared" si="3"/>
        <v>33932882</v>
      </c>
      <c r="E105" s="48"/>
      <c r="F105" s="48"/>
      <c r="G105" s="48">
        <v>11528187</v>
      </c>
      <c r="H105" s="48">
        <v>8545279</v>
      </c>
      <c r="I105" s="48">
        <v>22404695</v>
      </c>
      <c r="J105" s="59"/>
    </row>
    <row r="106" spans="1:10" x14ac:dyDescent="0.2">
      <c r="A106" s="7">
        <v>97</v>
      </c>
      <c r="B106" s="11" t="s">
        <v>195</v>
      </c>
      <c r="C106" s="35" t="s">
        <v>196</v>
      </c>
      <c r="D106" s="48">
        <f t="shared" si="3"/>
        <v>35127781</v>
      </c>
      <c r="E106" s="48"/>
      <c r="F106" s="48"/>
      <c r="G106" s="48">
        <v>13674063</v>
      </c>
      <c r="H106" s="48">
        <v>8664939</v>
      </c>
      <c r="I106" s="48">
        <v>21453718</v>
      </c>
      <c r="J106" s="59"/>
    </row>
    <row r="107" spans="1:10" x14ac:dyDescent="0.2">
      <c r="A107" s="7">
        <v>98</v>
      </c>
      <c r="B107" s="12" t="s">
        <v>197</v>
      </c>
      <c r="C107" s="30" t="s">
        <v>198</v>
      </c>
      <c r="D107" s="48">
        <f t="shared" si="3"/>
        <v>35293509</v>
      </c>
      <c r="E107" s="48"/>
      <c r="F107" s="48"/>
      <c r="G107" s="48">
        <v>13070144</v>
      </c>
      <c r="H107" s="48">
        <v>8027646</v>
      </c>
      <c r="I107" s="48">
        <v>22223365</v>
      </c>
      <c r="J107" s="59"/>
    </row>
    <row r="108" spans="1:10" x14ac:dyDescent="0.2">
      <c r="A108" s="7">
        <v>99</v>
      </c>
      <c r="B108" s="12" t="s">
        <v>199</v>
      </c>
      <c r="C108" s="30" t="s">
        <v>200</v>
      </c>
      <c r="D108" s="48">
        <f t="shared" si="3"/>
        <v>90186113</v>
      </c>
      <c r="E108" s="48"/>
      <c r="F108" s="48"/>
      <c r="G108" s="48">
        <v>32432027</v>
      </c>
      <c r="H108" s="48">
        <v>24084864</v>
      </c>
      <c r="I108" s="48">
        <v>57754086</v>
      </c>
      <c r="J108" s="59"/>
    </row>
    <row r="109" spans="1:10" x14ac:dyDescent="0.2">
      <c r="A109" s="7">
        <v>100</v>
      </c>
      <c r="B109" s="11" t="s">
        <v>201</v>
      </c>
      <c r="C109" s="32" t="s">
        <v>202</v>
      </c>
      <c r="D109" s="48">
        <f t="shared" si="3"/>
        <v>39366386</v>
      </c>
      <c r="E109" s="48"/>
      <c r="F109" s="48"/>
      <c r="G109" s="48">
        <v>14093541</v>
      </c>
      <c r="H109" s="48">
        <v>10517852</v>
      </c>
      <c r="I109" s="48">
        <v>25272845</v>
      </c>
      <c r="J109" s="59"/>
    </row>
    <row r="110" spans="1:10" x14ac:dyDescent="0.2">
      <c r="A110" s="7">
        <v>101</v>
      </c>
      <c r="B110" s="11" t="s">
        <v>203</v>
      </c>
      <c r="C110" s="31" t="s">
        <v>204</v>
      </c>
      <c r="D110" s="48">
        <f t="shared" si="3"/>
        <v>47114293</v>
      </c>
      <c r="E110" s="48"/>
      <c r="F110" s="48"/>
      <c r="G110" s="48">
        <v>16644445</v>
      </c>
      <c r="H110" s="48">
        <v>11833541</v>
      </c>
      <c r="I110" s="48">
        <v>30469848</v>
      </c>
      <c r="J110" s="59"/>
    </row>
    <row r="111" spans="1:10" x14ac:dyDescent="0.2">
      <c r="A111" s="7">
        <v>102</v>
      </c>
      <c r="B111" s="8" t="s">
        <v>205</v>
      </c>
      <c r="C111" s="31" t="s">
        <v>206</v>
      </c>
      <c r="D111" s="48">
        <f t="shared" si="3"/>
        <v>103107562</v>
      </c>
      <c r="E111" s="48">
        <v>0</v>
      </c>
      <c r="F111" s="48">
        <v>0</v>
      </c>
      <c r="G111" s="48">
        <v>38884248</v>
      </c>
      <c r="H111" s="48">
        <v>12675449</v>
      </c>
      <c r="I111" s="48">
        <v>64223314</v>
      </c>
      <c r="J111" s="59"/>
    </row>
    <row r="112" spans="1:10" x14ac:dyDescent="0.2">
      <c r="A112" s="7">
        <v>103</v>
      </c>
      <c r="B112" s="8" t="s">
        <v>207</v>
      </c>
      <c r="C112" s="31" t="s">
        <v>208</v>
      </c>
      <c r="D112" s="48">
        <f t="shared" si="3"/>
        <v>77612302</v>
      </c>
      <c r="E112" s="48"/>
      <c r="F112" s="48"/>
      <c r="G112" s="48">
        <v>23998642</v>
      </c>
      <c r="H112" s="48">
        <v>20414133</v>
      </c>
      <c r="I112" s="48">
        <v>53613660</v>
      </c>
      <c r="J112" s="59"/>
    </row>
    <row r="113" spans="1:10" x14ac:dyDescent="0.2">
      <c r="A113" s="7">
        <v>104</v>
      </c>
      <c r="B113" s="12" t="s">
        <v>209</v>
      </c>
      <c r="C113" s="30" t="s">
        <v>210</v>
      </c>
      <c r="D113" s="48">
        <f t="shared" si="3"/>
        <v>30100002</v>
      </c>
      <c r="E113" s="48"/>
      <c r="F113" s="48"/>
      <c r="G113" s="48">
        <v>9913831</v>
      </c>
      <c r="H113" s="48">
        <v>6396463</v>
      </c>
      <c r="I113" s="48">
        <v>20186171</v>
      </c>
      <c r="J113" s="59"/>
    </row>
    <row r="114" spans="1:10" x14ac:dyDescent="0.2">
      <c r="A114" s="7">
        <v>105</v>
      </c>
      <c r="B114" s="14" t="s">
        <v>211</v>
      </c>
      <c r="C114" s="32" t="s">
        <v>212</v>
      </c>
      <c r="D114" s="48">
        <f t="shared" si="3"/>
        <v>41322569</v>
      </c>
      <c r="E114" s="48"/>
      <c r="F114" s="48"/>
      <c r="G114" s="48">
        <v>11529221</v>
      </c>
      <c r="H114" s="48">
        <v>5152675</v>
      </c>
      <c r="I114" s="48">
        <v>29793348</v>
      </c>
      <c r="J114" s="59"/>
    </row>
    <row r="115" spans="1:10" x14ac:dyDescent="0.2">
      <c r="A115" s="7">
        <v>106</v>
      </c>
      <c r="B115" s="8" t="s">
        <v>213</v>
      </c>
      <c r="C115" s="31" t="s">
        <v>214</v>
      </c>
      <c r="D115" s="48">
        <f t="shared" si="3"/>
        <v>44932557</v>
      </c>
      <c r="E115" s="48"/>
      <c r="F115" s="48"/>
      <c r="G115" s="48">
        <v>16732662</v>
      </c>
      <c r="H115" s="48">
        <v>11101992</v>
      </c>
      <c r="I115" s="48">
        <v>28199895</v>
      </c>
      <c r="J115" s="59"/>
    </row>
    <row r="116" spans="1:10" x14ac:dyDescent="0.2">
      <c r="A116" s="7">
        <v>107</v>
      </c>
      <c r="B116" s="11" t="s">
        <v>215</v>
      </c>
      <c r="C116" s="31" t="s">
        <v>216</v>
      </c>
      <c r="D116" s="48">
        <f t="shared" si="3"/>
        <v>51002379</v>
      </c>
      <c r="E116" s="48">
        <v>3515762</v>
      </c>
      <c r="F116" s="48"/>
      <c r="G116" s="48">
        <v>13580504</v>
      </c>
      <c r="H116" s="48">
        <v>7911544</v>
      </c>
      <c r="I116" s="48">
        <v>33906113</v>
      </c>
      <c r="J116" s="59"/>
    </row>
    <row r="117" spans="1:10" x14ac:dyDescent="0.2">
      <c r="A117" s="7">
        <v>108</v>
      </c>
      <c r="B117" s="12" t="s">
        <v>217</v>
      </c>
      <c r="C117" s="30" t="s">
        <v>218</v>
      </c>
      <c r="D117" s="48">
        <f t="shared" si="3"/>
        <v>34890576</v>
      </c>
      <c r="E117" s="48"/>
      <c r="F117" s="48"/>
      <c r="G117" s="48">
        <v>11362441</v>
      </c>
      <c r="H117" s="48">
        <v>3201917</v>
      </c>
      <c r="I117" s="48">
        <v>23528135</v>
      </c>
      <c r="J117" s="59"/>
    </row>
    <row r="118" spans="1:10" ht="12" customHeight="1" x14ac:dyDescent="0.2">
      <c r="A118" s="7">
        <v>109</v>
      </c>
      <c r="B118" s="12" t="s">
        <v>219</v>
      </c>
      <c r="C118" s="30" t="s">
        <v>220</v>
      </c>
      <c r="D118" s="48">
        <f t="shared" si="3"/>
        <v>47003448</v>
      </c>
      <c r="E118" s="48"/>
      <c r="F118" s="48"/>
      <c r="G118" s="48">
        <v>14402704</v>
      </c>
      <c r="H118" s="48">
        <v>7756896</v>
      </c>
      <c r="I118" s="48">
        <v>32600744</v>
      </c>
      <c r="J118" s="59"/>
    </row>
    <row r="119" spans="1:10" x14ac:dyDescent="0.2">
      <c r="A119" s="7">
        <v>110</v>
      </c>
      <c r="B119" s="8" t="s">
        <v>221</v>
      </c>
      <c r="C119" s="31" t="s">
        <v>222</v>
      </c>
      <c r="D119" s="48">
        <f t="shared" si="3"/>
        <v>84194247</v>
      </c>
      <c r="E119" s="48">
        <v>0</v>
      </c>
      <c r="F119" s="48">
        <v>0</v>
      </c>
      <c r="G119" s="48">
        <v>28764631</v>
      </c>
      <c r="H119" s="48">
        <v>15590711</v>
      </c>
      <c r="I119" s="48">
        <v>55429616</v>
      </c>
      <c r="J119" s="59"/>
    </row>
    <row r="120" spans="1:10" x14ac:dyDescent="0.2">
      <c r="A120" s="7">
        <v>111</v>
      </c>
      <c r="B120" s="11" t="s">
        <v>223</v>
      </c>
      <c r="C120" s="31" t="s">
        <v>224</v>
      </c>
      <c r="D120" s="48">
        <f t="shared" si="3"/>
        <v>35500061</v>
      </c>
      <c r="E120" s="48"/>
      <c r="F120" s="48"/>
      <c r="G120" s="48">
        <v>10222459</v>
      </c>
      <c r="H120" s="48">
        <v>5580349</v>
      </c>
      <c r="I120" s="48">
        <v>25277602</v>
      </c>
      <c r="J120" s="59"/>
    </row>
    <row r="121" spans="1:10" x14ac:dyDescent="0.2">
      <c r="A121" s="7">
        <v>112</v>
      </c>
      <c r="B121" s="8" t="s">
        <v>225</v>
      </c>
      <c r="C121" s="30" t="s">
        <v>226</v>
      </c>
      <c r="D121" s="48">
        <f t="shared" si="3"/>
        <v>0</v>
      </c>
      <c r="E121" s="48"/>
      <c r="F121" s="48"/>
      <c r="G121" s="48"/>
      <c r="H121" s="48"/>
      <c r="I121" s="48"/>
      <c r="J121" s="59"/>
    </row>
    <row r="122" spans="1:10" x14ac:dyDescent="0.2">
      <c r="A122" s="7">
        <v>113</v>
      </c>
      <c r="B122" s="8" t="s">
        <v>227</v>
      </c>
      <c r="C122" s="31" t="s">
        <v>228</v>
      </c>
      <c r="D122" s="48">
        <f t="shared" si="3"/>
        <v>0</v>
      </c>
      <c r="E122" s="48"/>
      <c r="F122" s="48"/>
      <c r="G122" s="48"/>
      <c r="H122" s="48"/>
      <c r="I122" s="48"/>
      <c r="J122" s="59"/>
    </row>
    <row r="123" spans="1:10" x14ac:dyDescent="0.2">
      <c r="A123" s="7">
        <v>114</v>
      </c>
      <c r="B123" s="12" t="s">
        <v>229</v>
      </c>
      <c r="C123" s="30" t="s">
        <v>230</v>
      </c>
      <c r="D123" s="48">
        <f t="shared" si="3"/>
        <v>0</v>
      </c>
      <c r="E123" s="48"/>
      <c r="F123" s="48"/>
      <c r="G123" s="48"/>
      <c r="H123" s="48"/>
      <c r="I123" s="48"/>
      <c r="J123" s="59"/>
    </row>
    <row r="124" spans="1:10" ht="13.5" customHeight="1" x14ac:dyDescent="0.2">
      <c r="A124" s="7">
        <v>115</v>
      </c>
      <c r="B124" s="12" t="s">
        <v>231</v>
      </c>
      <c r="C124" s="30" t="s">
        <v>232</v>
      </c>
      <c r="D124" s="48">
        <f t="shared" si="3"/>
        <v>30564</v>
      </c>
      <c r="E124" s="48">
        <v>30564</v>
      </c>
      <c r="F124" s="48"/>
      <c r="G124" s="48"/>
      <c r="H124" s="48"/>
      <c r="I124" s="48"/>
      <c r="J124" s="59"/>
    </row>
    <row r="125" spans="1:10" x14ac:dyDescent="0.2">
      <c r="A125" s="7">
        <v>116</v>
      </c>
      <c r="B125" s="12" t="s">
        <v>233</v>
      </c>
      <c r="C125" s="30" t="s">
        <v>234</v>
      </c>
      <c r="D125" s="48">
        <f t="shared" si="3"/>
        <v>0</v>
      </c>
      <c r="E125" s="48"/>
      <c r="F125" s="48"/>
      <c r="G125" s="48"/>
      <c r="H125" s="48"/>
      <c r="I125" s="48"/>
      <c r="J125" s="59"/>
    </row>
    <row r="126" spans="1:10" ht="24" x14ac:dyDescent="0.2">
      <c r="A126" s="7">
        <v>117</v>
      </c>
      <c r="B126" s="12" t="s">
        <v>235</v>
      </c>
      <c r="C126" s="30" t="s">
        <v>236</v>
      </c>
      <c r="D126" s="48">
        <f t="shared" si="3"/>
        <v>11196</v>
      </c>
      <c r="E126" s="48">
        <v>11196</v>
      </c>
      <c r="F126" s="48"/>
      <c r="G126" s="48"/>
      <c r="H126" s="48"/>
      <c r="I126" s="48"/>
      <c r="J126" s="59"/>
    </row>
    <row r="127" spans="1:10" x14ac:dyDescent="0.2">
      <c r="A127" s="7">
        <v>118</v>
      </c>
      <c r="B127" s="12" t="s">
        <v>237</v>
      </c>
      <c r="C127" s="30" t="s">
        <v>238</v>
      </c>
      <c r="D127" s="48">
        <f t="shared" si="3"/>
        <v>0</v>
      </c>
      <c r="E127" s="48"/>
      <c r="F127" s="48"/>
      <c r="G127" s="48"/>
      <c r="H127" s="48"/>
      <c r="I127" s="48"/>
      <c r="J127" s="59"/>
    </row>
    <row r="128" spans="1:10" ht="12.75" customHeight="1" x14ac:dyDescent="0.2">
      <c r="A128" s="7">
        <v>119</v>
      </c>
      <c r="B128" s="12" t="s">
        <v>239</v>
      </c>
      <c r="C128" s="30" t="s">
        <v>240</v>
      </c>
      <c r="D128" s="48">
        <f t="shared" si="3"/>
        <v>0</v>
      </c>
      <c r="E128" s="48"/>
      <c r="F128" s="48"/>
      <c r="G128" s="48"/>
      <c r="H128" s="48"/>
      <c r="I128" s="48"/>
      <c r="J128" s="59"/>
    </row>
    <row r="129" spans="1:10" x14ac:dyDescent="0.2">
      <c r="A129" s="7">
        <v>120</v>
      </c>
      <c r="B129" s="22" t="s">
        <v>241</v>
      </c>
      <c r="C129" s="36" t="s">
        <v>242</v>
      </c>
      <c r="D129" s="48">
        <f t="shared" si="3"/>
        <v>0</v>
      </c>
      <c r="E129" s="48"/>
      <c r="F129" s="48"/>
      <c r="G129" s="48"/>
      <c r="H129" s="48"/>
      <c r="I129" s="48"/>
      <c r="J129" s="59"/>
    </row>
    <row r="130" spans="1:10" x14ac:dyDescent="0.2">
      <c r="A130" s="7">
        <v>121</v>
      </c>
      <c r="B130" s="11" t="s">
        <v>243</v>
      </c>
      <c r="C130" s="31" t="s">
        <v>244</v>
      </c>
      <c r="D130" s="48">
        <f t="shared" si="3"/>
        <v>0</v>
      </c>
      <c r="E130" s="48"/>
      <c r="F130" s="48"/>
      <c r="G130" s="48"/>
      <c r="H130" s="48"/>
      <c r="I130" s="48"/>
      <c r="J130" s="59"/>
    </row>
    <row r="131" spans="1:10" x14ac:dyDescent="0.2">
      <c r="A131" s="7">
        <v>122</v>
      </c>
      <c r="B131" s="12" t="s">
        <v>245</v>
      </c>
      <c r="C131" s="30" t="s">
        <v>246</v>
      </c>
      <c r="D131" s="48">
        <f t="shared" si="3"/>
        <v>22722</v>
      </c>
      <c r="E131" s="48">
        <v>22722</v>
      </c>
      <c r="F131" s="48"/>
      <c r="G131" s="48"/>
      <c r="H131" s="48"/>
      <c r="I131" s="48"/>
      <c r="J131" s="59"/>
    </row>
    <row r="132" spans="1:10" x14ac:dyDescent="0.2">
      <c r="A132" s="7">
        <v>123</v>
      </c>
      <c r="B132" s="8" t="s">
        <v>247</v>
      </c>
      <c r="C132" s="37" t="s">
        <v>248</v>
      </c>
      <c r="D132" s="48">
        <f t="shared" si="3"/>
        <v>0</v>
      </c>
      <c r="E132" s="48"/>
      <c r="F132" s="48"/>
      <c r="G132" s="48"/>
      <c r="H132" s="48"/>
      <c r="I132" s="48"/>
      <c r="J132" s="59"/>
    </row>
    <row r="133" spans="1:10" ht="24" x14ac:dyDescent="0.2">
      <c r="A133" s="7">
        <v>124</v>
      </c>
      <c r="B133" s="12" t="s">
        <v>249</v>
      </c>
      <c r="C133" s="30" t="s">
        <v>250</v>
      </c>
      <c r="D133" s="48">
        <f t="shared" si="3"/>
        <v>0</v>
      </c>
      <c r="E133" s="48"/>
      <c r="F133" s="48"/>
      <c r="G133" s="48"/>
      <c r="H133" s="48"/>
      <c r="I133" s="48"/>
      <c r="J133" s="59"/>
    </row>
    <row r="134" spans="1:10" ht="21.75" customHeight="1" x14ac:dyDescent="0.2">
      <c r="A134" s="7">
        <v>125</v>
      </c>
      <c r="B134" s="12" t="s">
        <v>251</v>
      </c>
      <c r="C134" s="30" t="s">
        <v>252</v>
      </c>
      <c r="D134" s="48">
        <f t="shared" si="3"/>
        <v>0</v>
      </c>
      <c r="E134" s="48"/>
      <c r="F134" s="48"/>
      <c r="G134" s="48"/>
      <c r="H134" s="48"/>
      <c r="I134" s="48"/>
      <c r="J134" s="59"/>
    </row>
    <row r="135" spans="1:10" x14ac:dyDescent="0.2">
      <c r="A135" s="7">
        <v>126</v>
      </c>
      <c r="B135" s="11" t="s">
        <v>253</v>
      </c>
      <c r="C135" s="30" t="s">
        <v>254</v>
      </c>
      <c r="D135" s="48">
        <f t="shared" si="3"/>
        <v>81449</v>
      </c>
      <c r="E135" s="48">
        <v>81449</v>
      </c>
      <c r="F135" s="48">
        <v>23069</v>
      </c>
      <c r="G135" s="48"/>
      <c r="H135" s="48"/>
      <c r="I135" s="48"/>
      <c r="J135" s="59"/>
    </row>
    <row r="136" spans="1:10" x14ac:dyDescent="0.2">
      <c r="A136" s="7">
        <v>127</v>
      </c>
      <c r="B136" s="14" t="s">
        <v>255</v>
      </c>
      <c r="C136" s="32" t="s">
        <v>256</v>
      </c>
      <c r="D136" s="48">
        <f t="shared" si="3"/>
        <v>0</v>
      </c>
      <c r="E136" s="48"/>
      <c r="F136" s="48"/>
      <c r="G136" s="48"/>
      <c r="H136" s="48"/>
      <c r="I136" s="48"/>
      <c r="J136" s="59"/>
    </row>
    <row r="137" spans="1:10" x14ac:dyDescent="0.2">
      <c r="A137" s="7">
        <v>128</v>
      </c>
      <c r="B137" s="12" t="s">
        <v>257</v>
      </c>
      <c r="C137" s="30" t="s">
        <v>258</v>
      </c>
      <c r="D137" s="48">
        <f t="shared" si="3"/>
        <v>0</v>
      </c>
      <c r="E137" s="48"/>
      <c r="F137" s="48"/>
      <c r="G137" s="48"/>
      <c r="H137" s="48"/>
      <c r="I137" s="48"/>
      <c r="J137" s="59"/>
    </row>
    <row r="138" spans="1:10" ht="24" customHeight="1" x14ac:dyDescent="0.2">
      <c r="A138" s="7">
        <v>129</v>
      </c>
      <c r="B138" s="8" t="s">
        <v>259</v>
      </c>
      <c r="C138" s="31" t="s">
        <v>260</v>
      </c>
      <c r="D138" s="48">
        <f t="shared" si="3"/>
        <v>0</v>
      </c>
      <c r="E138" s="48"/>
      <c r="F138" s="48"/>
      <c r="G138" s="48"/>
      <c r="H138" s="48"/>
      <c r="I138" s="48"/>
      <c r="J138" s="59"/>
    </row>
    <row r="139" spans="1:10" x14ac:dyDescent="0.2">
      <c r="A139" s="7">
        <v>130</v>
      </c>
      <c r="B139" s="11" t="s">
        <v>261</v>
      </c>
      <c r="C139" s="31" t="s">
        <v>262</v>
      </c>
      <c r="D139" s="48">
        <f t="shared" ref="D139:D157" si="4">E139+G139+I139</f>
        <v>22722</v>
      </c>
      <c r="E139" s="48">
        <v>22722</v>
      </c>
      <c r="F139" s="48"/>
      <c r="G139" s="48"/>
      <c r="H139" s="48"/>
      <c r="I139" s="48"/>
      <c r="J139" s="59"/>
    </row>
    <row r="140" spans="1:10" x14ac:dyDescent="0.2">
      <c r="A140" s="7">
        <v>131</v>
      </c>
      <c r="B140" s="12" t="s">
        <v>263</v>
      </c>
      <c r="C140" s="30" t="s">
        <v>264</v>
      </c>
      <c r="D140" s="48">
        <f t="shared" si="4"/>
        <v>0</v>
      </c>
      <c r="E140" s="48"/>
      <c r="F140" s="48"/>
      <c r="G140" s="48"/>
      <c r="H140" s="48"/>
      <c r="I140" s="48"/>
      <c r="J140" s="59"/>
    </row>
    <row r="141" spans="1:10" x14ac:dyDescent="0.2">
      <c r="A141" s="7">
        <v>132</v>
      </c>
      <c r="B141" s="12" t="s">
        <v>265</v>
      </c>
      <c r="C141" s="30" t="s">
        <v>266</v>
      </c>
      <c r="D141" s="48">
        <f t="shared" si="4"/>
        <v>0</v>
      </c>
      <c r="E141" s="48"/>
      <c r="F141" s="48"/>
      <c r="G141" s="48"/>
      <c r="H141" s="48"/>
      <c r="I141" s="48"/>
      <c r="J141" s="59"/>
    </row>
    <row r="142" spans="1:10" ht="13.5" customHeight="1" x14ac:dyDescent="0.2">
      <c r="A142" s="7">
        <v>133</v>
      </c>
      <c r="B142" s="12" t="s">
        <v>267</v>
      </c>
      <c r="C142" s="30" t="s">
        <v>268</v>
      </c>
      <c r="D142" s="48">
        <f t="shared" si="4"/>
        <v>0</v>
      </c>
      <c r="E142" s="48"/>
      <c r="F142" s="48"/>
      <c r="G142" s="48"/>
      <c r="H142" s="48"/>
      <c r="I142" s="48"/>
      <c r="J142" s="59"/>
    </row>
    <row r="143" spans="1:10" x14ac:dyDescent="0.2">
      <c r="A143" s="7">
        <v>134</v>
      </c>
      <c r="B143" s="12" t="s">
        <v>269</v>
      </c>
      <c r="C143" s="30" t="s">
        <v>270</v>
      </c>
      <c r="D143" s="48">
        <f t="shared" si="4"/>
        <v>0</v>
      </c>
      <c r="E143" s="48"/>
      <c r="F143" s="48"/>
      <c r="G143" s="48"/>
      <c r="H143" s="48"/>
      <c r="I143" s="48"/>
      <c r="J143" s="59"/>
    </row>
    <row r="144" spans="1:10" x14ac:dyDescent="0.2">
      <c r="A144" s="7">
        <v>135</v>
      </c>
      <c r="B144" s="12" t="s">
        <v>271</v>
      </c>
      <c r="C144" s="30" t="s">
        <v>272</v>
      </c>
      <c r="D144" s="48">
        <f t="shared" si="4"/>
        <v>0</v>
      </c>
      <c r="E144" s="48"/>
      <c r="F144" s="48"/>
      <c r="G144" s="48"/>
      <c r="H144" s="48"/>
      <c r="I144" s="48"/>
      <c r="J144" s="59"/>
    </row>
    <row r="145" spans="1:10" x14ac:dyDescent="0.2">
      <c r="A145" s="7">
        <v>136</v>
      </c>
      <c r="B145" s="8" t="s">
        <v>273</v>
      </c>
      <c r="C145" s="31" t="s">
        <v>274</v>
      </c>
      <c r="D145" s="48">
        <f t="shared" si="4"/>
        <v>5739997</v>
      </c>
      <c r="E145" s="48">
        <v>5739997</v>
      </c>
      <c r="F145" s="48"/>
      <c r="G145" s="48"/>
      <c r="H145" s="48"/>
      <c r="I145" s="48"/>
      <c r="J145" s="59"/>
    </row>
    <row r="146" spans="1:10" ht="10.5" customHeight="1" x14ac:dyDescent="0.2">
      <c r="A146" s="7">
        <v>137</v>
      </c>
      <c r="B146" s="12" t="s">
        <v>275</v>
      </c>
      <c r="C146" s="30" t="s">
        <v>276</v>
      </c>
      <c r="D146" s="48">
        <f t="shared" si="4"/>
        <v>17356743</v>
      </c>
      <c r="E146" s="48">
        <v>17356743</v>
      </c>
      <c r="F146" s="48"/>
      <c r="G146" s="48"/>
      <c r="H146" s="48"/>
      <c r="I146" s="48"/>
      <c r="J146" s="59"/>
    </row>
    <row r="147" spans="1:10" x14ac:dyDescent="0.2">
      <c r="A147" s="7">
        <v>138</v>
      </c>
      <c r="B147" s="8" t="s">
        <v>277</v>
      </c>
      <c r="C147" s="30" t="s">
        <v>278</v>
      </c>
      <c r="D147" s="48">
        <f t="shared" si="4"/>
        <v>35567318</v>
      </c>
      <c r="E147" s="48">
        <v>35567318</v>
      </c>
      <c r="F147" s="48"/>
      <c r="G147" s="48"/>
      <c r="H147" s="48"/>
      <c r="I147" s="48"/>
      <c r="J147" s="59"/>
    </row>
    <row r="148" spans="1:10" x14ac:dyDescent="0.2">
      <c r="A148" s="7">
        <v>139</v>
      </c>
      <c r="B148" s="14" t="s">
        <v>279</v>
      </c>
      <c r="C148" s="32" t="s">
        <v>280</v>
      </c>
      <c r="D148" s="48">
        <f t="shared" si="4"/>
        <v>50491235</v>
      </c>
      <c r="E148" s="48">
        <v>50491235</v>
      </c>
      <c r="F148" s="48"/>
      <c r="G148" s="48"/>
      <c r="H148" s="48"/>
      <c r="I148" s="48"/>
      <c r="J148" s="59"/>
    </row>
    <row r="149" spans="1:10" x14ac:dyDescent="0.2">
      <c r="A149" s="7">
        <v>140</v>
      </c>
      <c r="B149" s="12" t="s">
        <v>281</v>
      </c>
      <c r="C149" s="30" t="s">
        <v>282</v>
      </c>
      <c r="D149" s="48">
        <f t="shared" si="4"/>
        <v>0</v>
      </c>
      <c r="E149" s="48"/>
      <c r="F149" s="48"/>
      <c r="G149" s="48"/>
      <c r="H149" s="48"/>
      <c r="I149" s="48"/>
      <c r="J149" s="59"/>
    </row>
    <row r="150" spans="1:10" x14ac:dyDescent="0.2">
      <c r="A150" s="7">
        <v>141</v>
      </c>
      <c r="B150" s="12" t="s">
        <v>283</v>
      </c>
      <c r="C150" s="30" t="s">
        <v>284</v>
      </c>
      <c r="D150" s="48">
        <f t="shared" si="4"/>
        <v>27355739</v>
      </c>
      <c r="E150" s="48">
        <v>27355739</v>
      </c>
      <c r="F150" s="48"/>
      <c r="G150" s="48"/>
      <c r="H150" s="48"/>
      <c r="I150" s="48"/>
      <c r="J150" s="59"/>
    </row>
    <row r="151" spans="1:10" x14ac:dyDescent="0.2">
      <c r="A151" s="7">
        <v>142</v>
      </c>
      <c r="B151" s="12" t="s">
        <v>285</v>
      </c>
      <c r="C151" s="30" t="s">
        <v>286</v>
      </c>
      <c r="D151" s="48">
        <f t="shared" si="4"/>
        <v>0</v>
      </c>
      <c r="E151" s="48"/>
      <c r="F151" s="48"/>
      <c r="G151" s="48"/>
      <c r="H151" s="48"/>
      <c r="I151" s="48"/>
      <c r="J151" s="59"/>
    </row>
    <row r="152" spans="1:10" x14ac:dyDescent="0.2">
      <c r="A152" s="7">
        <v>143</v>
      </c>
      <c r="B152" s="14" t="s">
        <v>287</v>
      </c>
      <c r="C152" s="32" t="s">
        <v>288</v>
      </c>
      <c r="D152" s="48">
        <f t="shared" si="4"/>
        <v>0</v>
      </c>
      <c r="E152" s="48"/>
      <c r="F152" s="48"/>
      <c r="G152" s="48"/>
      <c r="H152" s="48"/>
      <c r="I152" s="48"/>
      <c r="J152" s="59"/>
    </row>
    <row r="153" spans="1:10" x14ac:dyDescent="0.2">
      <c r="A153" s="7">
        <v>144</v>
      </c>
      <c r="B153" s="11" t="s">
        <v>289</v>
      </c>
      <c r="C153" s="32" t="s">
        <v>290</v>
      </c>
      <c r="D153" s="48">
        <f t="shared" si="4"/>
        <v>210503276</v>
      </c>
      <c r="E153" s="48">
        <v>17479904</v>
      </c>
      <c r="F153" s="48"/>
      <c r="G153" s="48">
        <v>54974610</v>
      </c>
      <c r="H153" s="48">
        <v>23672408</v>
      </c>
      <c r="I153" s="48">
        <v>138048762</v>
      </c>
      <c r="J153" s="59"/>
    </row>
    <row r="154" spans="1:10" x14ac:dyDescent="0.2">
      <c r="A154" s="7">
        <v>145</v>
      </c>
      <c r="B154" s="12" t="s">
        <v>291</v>
      </c>
      <c r="C154" s="30" t="s">
        <v>292</v>
      </c>
      <c r="D154" s="48">
        <f t="shared" si="4"/>
        <v>0</v>
      </c>
      <c r="E154" s="48"/>
      <c r="F154" s="48"/>
      <c r="G154" s="48"/>
      <c r="H154" s="48"/>
      <c r="I154" s="48"/>
      <c r="J154" s="59"/>
    </row>
    <row r="155" spans="1:10" x14ac:dyDescent="0.2">
      <c r="A155" s="7">
        <v>146</v>
      </c>
      <c r="B155" s="8" t="s">
        <v>293</v>
      </c>
      <c r="C155" s="31" t="s">
        <v>294</v>
      </c>
      <c r="D155" s="48">
        <f t="shared" si="4"/>
        <v>22830321</v>
      </c>
      <c r="E155" s="48">
        <v>22830321</v>
      </c>
      <c r="F155" s="48">
        <v>22830321</v>
      </c>
      <c r="G155" s="48"/>
      <c r="H155" s="48"/>
      <c r="I155" s="48"/>
      <c r="J155" s="59"/>
    </row>
    <row r="156" spans="1:10" x14ac:dyDescent="0.2">
      <c r="A156" s="7">
        <v>147</v>
      </c>
      <c r="B156" s="8" t="s">
        <v>295</v>
      </c>
      <c r="C156" s="31" t="s">
        <v>296</v>
      </c>
      <c r="D156" s="48">
        <f t="shared" si="4"/>
        <v>661551</v>
      </c>
      <c r="E156" s="48">
        <v>661551</v>
      </c>
      <c r="F156" s="48"/>
      <c r="G156" s="48"/>
      <c r="H156" s="48"/>
      <c r="I156" s="48"/>
      <c r="J156" s="59"/>
    </row>
    <row r="157" spans="1:10" ht="12.75" x14ac:dyDescent="0.2">
      <c r="A157" s="7">
        <v>148</v>
      </c>
      <c r="B157" s="25" t="s">
        <v>297</v>
      </c>
      <c r="C157" s="26" t="s">
        <v>298</v>
      </c>
      <c r="D157" s="48">
        <f t="shared" si="4"/>
        <v>0</v>
      </c>
      <c r="E157" s="48"/>
      <c r="F157" s="48"/>
      <c r="G157" s="48"/>
      <c r="H157" s="48"/>
      <c r="I157" s="48"/>
      <c r="J157" s="59"/>
    </row>
  </sheetData>
  <mergeCells count="12">
    <mergeCell ref="A9:C9"/>
    <mergeCell ref="A2:I2"/>
    <mergeCell ref="A4:A6"/>
    <mergeCell ref="B4:B6"/>
    <mergeCell ref="C4:C6"/>
    <mergeCell ref="D4:I4"/>
    <mergeCell ref="D5:D6"/>
    <mergeCell ref="E5:F5"/>
    <mergeCell ref="G5:H5"/>
    <mergeCell ref="I5:I6"/>
    <mergeCell ref="A7:C7"/>
    <mergeCell ref="A8:C8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КС по уровням</vt:lpstr>
      <vt:lpstr>СВОД БП+СБП</vt:lpstr>
      <vt:lpstr>СБП на 2021 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Гульшат М. Ардеева</cp:lastModifiedBy>
  <cp:lastPrinted>2021-07-27T04:07:43Z</cp:lastPrinted>
  <dcterms:created xsi:type="dcterms:W3CDTF">2021-01-30T04:26:25Z</dcterms:created>
  <dcterms:modified xsi:type="dcterms:W3CDTF">2021-08-13T05:50:43Z</dcterms:modified>
</cp:coreProperties>
</file>